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ustomProperty18.bin" ContentType="application/vnd.openxmlformats-officedocument.spreadsheetml.customProperty"/>
  <Override PartName="/xl/customProperty19.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CASH_REPORTING\ANNUAL\2019-2020\Published Files\"/>
    </mc:Choice>
  </mc:AlternateContent>
  <bookViews>
    <workbookView xWindow="240" yWindow="110" windowWidth="17040" windowHeight="6710" tabRatio="713"/>
  </bookViews>
  <sheets>
    <sheet name="Table of Contents" sheetId="1" r:id="rId1"/>
    <sheet name="SCH 1" sheetId="2" r:id="rId2"/>
    <sheet name="SCH 2" sheetId="3" r:id="rId3"/>
    <sheet name="SCH 3" sheetId="5" r:id="rId4"/>
    <sheet name="SCH 4" sheetId="6" r:id="rId5"/>
    <sheet name="SCH 5" sheetId="7" r:id="rId6"/>
    <sheet name="SCH 6" sheetId="8" r:id="rId7"/>
    <sheet name="SCH 6 Supplemental" sheetId="9" r:id="rId8"/>
    <sheet name="SCH 7" sheetId="10" r:id="rId9"/>
    <sheet name="SCH 8" sheetId="11" r:id="rId10"/>
    <sheet name="SCH 9" sheetId="12" r:id="rId11"/>
    <sheet name="SCH 10" sheetId="13" r:id="rId12"/>
    <sheet name="SCH 11" sheetId="14" r:id="rId13"/>
    <sheet name="SCH 12" sheetId="15" r:id="rId14"/>
    <sheet name="SCH 13" sheetId="16" r:id="rId15"/>
    <sheet name="SCH 14" sheetId="17" r:id="rId16"/>
    <sheet name="SCH 15" sheetId="18" r:id="rId17"/>
    <sheet name="SCH 16" sheetId="19" r:id="rId18"/>
    <sheet name="SCH 17 pg1" sheetId="20" r:id="rId19"/>
    <sheet name="SCH 17 pg2" sheetId="21" r:id="rId20"/>
    <sheet name="SCH 18" sheetId="22" r:id="rId21"/>
    <sheet name="SCH 19" sheetId="23" r:id="rId22"/>
    <sheet name="SCH 20" sheetId="24" r:id="rId23"/>
    <sheet name="SCH 20a" sheetId="25" r:id="rId24"/>
    <sheet name="SCH 20b" sheetId="26" r:id="rId25"/>
    <sheet name="SCH 20c" sheetId="27" r:id="rId26"/>
    <sheet name="SCH 21" sheetId="28" r:id="rId27"/>
    <sheet name="SCH 22" sheetId="29" r:id="rId28"/>
    <sheet name="SCH 23" sheetId="30" r:id="rId29"/>
    <sheet name="SCH 24" sheetId="31" r:id="rId30"/>
    <sheet name="SCH 25 " sheetId="32" r:id="rId31"/>
    <sheet name="SCH 26" sheetId="33" r:id="rId32"/>
    <sheet name="SCH 27" sheetId="34" r:id="rId33"/>
    <sheet name="SCH 28" sheetId="35" r:id="rId34"/>
    <sheet name="SCH 29" sheetId="36" r:id="rId35"/>
    <sheet name="SCH 30" sheetId="37" r:id="rId36"/>
    <sheet name="SCH 31" sheetId="38" r:id="rId37"/>
    <sheet name="SCH 32" sheetId="39" r:id="rId38"/>
    <sheet name="SCH 33" sheetId="40" r:id="rId39"/>
    <sheet name="Appendix" sheetId="41" r:id="rId40"/>
  </sheets>
  <definedNames>
    <definedName name="_1PAGE_1" localSheetId="12">'SCH 11'!$A$3:$I$31</definedName>
    <definedName name="_1SCHEDULE_18">'SCH 18'!$A$3:$Q$9</definedName>
    <definedName name="_xlnm._FilterDatabase" localSheetId="39" hidden="1">Appendix!$A$9:$E$162</definedName>
    <definedName name="_xlnm._FilterDatabase" localSheetId="10" hidden="1">'SCH 9'!$A$110:$S$155</definedName>
    <definedName name="_pg1">'SCH 16'!$A$3:$Q$55</definedName>
    <definedName name="_pg2">'SCH 16'!$R$3:$AC$55</definedName>
    <definedName name="_pg3">'SCH 16'!$AD$3:$AS$55</definedName>
    <definedName name="_SCH1">'SCH 1'!$A$3:$I$47</definedName>
    <definedName name="_SCH12" localSheetId="12">'SCH 11'!$A$3:$I$28</definedName>
    <definedName name="_SCH2" localSheetId="2">'SCH 2'!$A$3:$R$168</definedName>
    <definedName name="_SCH2" localSheetId="4">'SCH 4'!$A$3:$Z$50</definedName>
    <definedName name="_SCH2">#REF!</definedName>
    <definedName name="_SCH3">'SCH 3'!$A$3:$Q$56</definedName>
    <definedName name="check">'SCH 18'!$Q$3:$T$9</definedName>
    <definedName name="copyalrs33103" localSheetId="38">#REF!</definedName>
    <definedName name="copyalrs33103">'SCH 11'!$A$3:$I$28</definedName>
    <definedName name="DIFFERENCE">'SCH 23'!$A$3:$AE$72</definedName>
    <definedName name="FINAL" localSheetId="26">'SCH 21'!$A$3:$AE$99</definedName>
    <definedName name="FINAL" localSheetId="27">'SCH 22'!$A$3:$AE$87</definedName>
    <definedName name="FINAL" localSheetId="30">'SCH 25 '!$A$3:$AA$60</definedName>
    <definedName name="FINAL" localSheetId="31">'SCH 26'!$A$3:$AA$20</definedName>
    <definedName name="GF" localSheetId="26">'SCH 21'!$A$3:$AE$100</definedName>
    <definedName name="GF" localSheetId="27">'SCH 22'!$A$3:$AF$89</definedName>
    <definedName name="GF" localSheetId="30">'SCH 25 '!$A$3:$AB$60</definedName>
    <definedName name="GF" localSheetId="31">'SCH 26'!$A$3:$AB$20</definedName>
    <definedName name="Page_1" localSheetId="4">'SCH 4'!$A$3:$R$53</definedName>
    <definedName name="Page_1">#REF!</definedName>
    <definedName name="Page_2" localSheetId="4">'SCH 4'!$S$3:$AH$53</definedName>
    <definedName name="Page_2">#REF!</definedName>
    <definedName name="PAGE1" localSheetId="14">'SCH 13'!$A$3:$J$29</definedName>
    <definedName name="page1" localSheetId="37">'SCH 32'!$A$3:$M$73</definedName>
    <definedName name="page1" localSheetId="0">'Table of Contents'!$A$6:$J$28</definedName>
    <definedName name="PAGE2" localSheetId="14">'SCH 13'!$A$37:$J$51</definedName>
    <definedName name="page2" localSheetId="37">'SCH 32'!$A$75:$M$135</definedName>
    <definedName name="page2" localSheetId="0">'Table of Contents'!$A$29:$J$69</definedName>
    <definedName name="page3">'SCH 32'!$A$136:$M$213</definedName>
    <definedName name="_xlnm.Print_Area" localSheetId="39">Appendix!$A$1:$E$166</definedName>
    <definedName name="_xlnm.Print_Area" localSheetId="1">'SCH 1'!$A$3:$K$49</definedName>
    <definedName name="_xlnm.Print_Area" localSheetId="11">'SCH 10'!$A$3:$I$34</definedName>
    <definedName name="_xlnm.Print_Area" localSheetId="12">'SCH 11'!$A$3:$I$30</definedName>
    <definedName name="_xlnm.Print_Area" localSheetId="13">'SCH 12'!$A$3:$I$34</definedName>
    <definedName name="_xlnm.Print_Area" localSheetId="14">'SCH 13'!$A$2:$I$47</definedName>
    <definedName name="_xlnm.Print_Area" localSheetId="15">'SCH 14'!$A$2:$Q$54</definedName>
    <definedName name="_xlnm.Print_Area" localSheetId="16">'SCH 15'!$A$3:$Q$65</definedName>
    <definedName name="_xlnm.Print_Area" localSheetId="17">'SCH 16'!$A$3:$AS$53</definedName>
    <definedName name="_xlnm.Print_Area" localSheetId="18">'SCH 17 pg1'!$A$3:$S$47</definedName>
    <definedName name="_xlnm.Print_Area" localSheetId="19">'SCH 17 pg2'!$A$3:$Y$48</definedName>
    <definedName name="_xlnm.Print_Area" localSheetId="20">'SCH 18'!$A$3:$S$42</definedName>
    <definedName name="_xlnm.Print_Area" localSheetId="21">'SCH 19'!$A$3:$AQ$36</definedName>
    <definedName name="_xlnm.Print_Area" localSheetId="2">'SCH 2'!$A$2:$V$168</definedName>
    <definedName name="_xlnm.Print_Area" localSheetId="22">'SCH 20'!$A$2:$V$35</definedName>
    <definedName name="_xlnm.Print_Area" localSheetId="23">'SCH 20a'!$A$3:$X$40</definedName>
    <definedName name="_xlnm.Print_Area" localSheetId="24">'SCH 20b'!$A$3:$X$62</definedName>
    <definedName name="_xlnm.Print_Area" localSheetId="25">'SCH 20c'!$A$3:$X$50</definedName>
    <definedName name="_xlnm.Print_Area" localSheetId="26">'SCH 21'!$A$3:$AE$104</definedName>
    <definedName name="_xlnm.Print_Area" localSheetId="27">'SCH 22'!$A$3:$AE$89</definedName>
    <definedName name="_xlnm.Print_Area" localSheetId="28">'SCH 23'!$A$3:$AE$70</definedName>
    <definedName name="_xlnm.Print_Area" localSheetId="29">'SCH 24'!$A$3:$I$37</definedName>
    <definedName name="_xlnm.Print_Area" localSheetId="30">'SCH 25 '!$A$3:$AB$62</definedName>
    <definedName name="_xlnm.Print_Area" localSheetId="31">'SCH 26'!$A$14:$AA$21</definedName>
    <definedName name="_xlnm.Print_Area" localSheetId="32">'SCH 27'!$A$2:$I$101</definedName>
    <definedName name="_xlnm.Print_Area" localSheetId="33">'SCH 28'!$A$3:$L$47</definedName>
    <definedName name="_xlnm.Print_Area" localSheetId="34">'SCH 29'!$A$3:$Z$54</definedName>
    <definedName name="_xlnm.Print_Area" localSheetId="3">'SCH 3'!$A$3:$U$58</definedName>
    <definedName name="_xlnm.Print_Area" localSheetId="35">'SCH 30'!$A$3:$Q$31</definedName>
    <definedName name="_xlnm.Print_Area" localSheetId="36">'SCH 31'!$A$3:$N$62</definedName>
    <definedName name="_xlnm.Print_Area" localSheetId="37">'SCH 32'!$A$3:$M$195</definedName>
    <definedName name="_xlnm.Print_Area" localSheetId="38">'SCH 33'!$A$3:$K$331</definedName>
    <definedName name="_xlnm.Print_Area" localSheetId="4">'SCH 4'!$A$3:$AH$53</definedName>
    <definedName name="_xlnm.Print_Area" localSheetId="5">'SCH 5'!$A$3:$W$49</definedName>
    <definedName name="_xlnm.Print_Area" localSheetId="6">'SCH 6'!$A$3:$U$70</definedName>
    <definedName name="_xlnm.Print_Area" localSheetId="7">'SCH 6 Supplemental'!$A$3:$U$70</definedName>
    <definedName name="_xlnm.Print_Area" localSheetId="8">'SCH 7'!$A$3:$O$59</definedName>
    <definedName name="_xlnm.Print_Area" localSheetId="9">'SCH 8'!$A$3:$S$40</definedName>
    <definedName name="_xlnm.Print_Area" localSheetId="10">'SCH 9'!$A$3:$S$454</definedName>
    <definedName name="_xlnm.Print_Area" localSheetId="0">'Table of Contents'!$A$1:$J$70</definedName>
    <definedName name="_xlnm.Print_Area">#REF!</definedName>
    <definedName name="_xlnm.Print_Titles" localSheetId="39">Appendix!$2:$9</definedName>
    <definedName name="_xlnm.Print_Titles" localSheetId="14">'SCH 13'!$3:$7</definedName>
    <definedName name="_xlnm.Print_Titles" localSheetId="17">'SCH 16'!$A:$E,'SCH 16'!$3:$11</definedName>
    <definedName name="_xlnm.Print_Titles" localSheetId="21">'SCH 19'!$A:$A</definedName>
    <definedName name="_xlnm.Print_Titles" localSheetId="28">'SCH 23'!$3:$16</definedName>
    <definedName name="_xlnm.Print_Titles" localSheetId="31">'SCH 26'!$3:$13</definedName>
    <definedName name="_xlnm.Print_Titles" localSheetId="4">'SCH 4'!$A:$A</definedName>
    <definedName name="_xlnm.Print_Titles" localSheetId="0">'Table of Contents'!$1:$14</definedName>
    <definedName name="_xlnm.Print_Titles">#N/A</definedName>
    <definedName name="SCH_16_print">'SCH 15'!$A$3:$U$66</definedName>
    <definedName name="Sch_19_print">'SCH 18'!$A$3:$Q$9</definedName>
    <definedName name="Sch_5_print">'SCH 5'!$A$3:$D$42</definedName>
    <definedName name="Sch_8_print">'SCH 8'!$A$16:$Q$39</definedName>
    <definedName name="Sch_9_print" localSheetId="10">'SCH 9'!$A$15:$S$33</definedName>
    <definedName name="Sch_9_print">#REF!</definedName>
    <definedName name="Sched30">'SCH 31'!$B$3:$E$26</definedName>
    <definedName name="SCHEDULE_15">'SCH 15'!$A$3:$U$66</definedName>
    <definedName name="SCHEDULE_18">'SCH 18'!$A$3:$Q$9</definedName>
    <definedName name="Schedule_25">'SCH 24'!$A$3:$I$39</definedName>
    <definedName name="Schedule12" localSheetId="38">#REF!</definedName>
    <definedName name="Schedule12">'SCH 12'!$A$3:$J$41</definedName>
    <definedName name="schedule2" localSheetId="11">'SCH 10'!$A$3:$I$32</definedName>
    <definedName name="SRFED">'SCH 23'!$A$3:$AE$66</definedName>
    <definedName name="STATE_OF_NEW_YORK" localSheetId="11">'SCH 10'!$A$3:$I$32</definedName>
    <definedName name="TOTALS">'SCH 23'!$A$3:$AE$72</definedName>
    <definedName name="Z_018F3E41_3C34_447D_8E2C_07962AB41A6D_.wvu.FilterData" localSheetId="39" hidden="1">Appendix!$A$9:$E$162</definedName>
    <definedName name="Z_018F3E41_3C34_447D_8E2C_07962AB41A6D_.wvu.FilterData" localSheetId="10" hidden="1">'SCH 9'!$A$110:$S$155</definedName>
    <definedName name="Z_018F3E41_3C34_447D_8E2C_07962AB41A6D_.wvu.PrintArea" localSheetId="39" hidden="1">Appendix!$A$1:$E$166</definedName>
    <definedName name="Z_018F3E41_3C34_447D_8E2C_07962AB41A6D_.wvu.PrintArea" localSheetId="1" hidden="1">'SCH 1'!$A$3:$K$49</definedName>
    <definedName name="Z_018F3E41_3C34_447D_8E2C_07962AB41A6D_.wvu.PrintArea" localSheetId="11" hidden="1">'SCH 10'!$A$3:$I$34</definedName>
    <definedName name="Z_018F3E41_3C34_447D_8E2C_07962AB41A6D_.wvu.PrintArea" localSheetId="12" hidden="1">'SCH 11'!$A$3:$I$30</definedName>
    <definedName name="Z_018F3E41_3C34_447D_8E2C_07962AB41A6D_.wvu.PrintArea" localSheetId="13" hidden="1">'SCH 12'!$A$3:$I$34</definedName>
    <definedName name="Z_018F3E41_3C34_447D_8E2C_07962AB41A6D_.wvu.PrintArea" localSheetId="14" hidden="1">'SCH 13'!$A$2:$I$47</definedName>
    <definedName name="Z_018F3E41_3C34_447D_8E2C_07962AB41A6D_.wvu.PrintArea" localSheetId="15" hidden="1">'SCH 14'!$A$2:$Q$54</definedName>
    <definedName name="Z_018F3E41_3C34_447D_8E2C_07962AB41A6D_.wvu.PrintArea" localSheetId="16" hidden="1">'SCH 15'!$A$3:$Q$65</definedName>
    <definedName name="Z_018F3E41_3C34_447D_8E2C_07962AB41A6D_.wvu.PrintArea" localSheetId="17" hidden="1">'SCH 16'!$A$3:$AS$53</definedName>
    <definedName name="Z_018F3E41_3C34_447D_8E2C_07962AB41A6D_.wvu.PrintArea" localSheetId="18" hidden="1">'SCH 17 pg1'!$A$3:$S$47</definedName>
    <definedName name="Z_018F3E41_3C34_447D_8E2C_07962AB41A6D_.wvu.PrintArea" localSheetId="19" hidden="1">'SCH 17 pg2'!$A$3:$Y$48</definedName>
    <definedName name="Z_018F3E41_3C34_447D_8E2C_07962AB41A6D_.wvu.PrintArea" localSheetId="20" hidden="1">'SCH 18'!$A$3:$S$42</definedName>
    <definedName name="Z_018F3E41_3C34_447D_8E2C_07962AB41A6D_.wvu.PrintArea" localSheetId="21" hidden="1">'SCH 19'!$A$3:$AQ$36</definedName>
    <definedName name="Z_018F3E41_3C34_447D_8E2C_07962AB41A6D_.wvu.PrintArea" localSheetId="2" hidden="1">'SCH 2'!$A$2:$V$168</definedName>
    <definedName name="Z_018F3E41_3C34_447D_8E2C_07962AB41A6D_.wvu.PrintArea" localSheetId="22" hidden="1">'SCH 20'!$A$2:$V$35</definedName>
    <definedName name="Z_018F3E41_3C34_447D_8E2C_07962AB41A6D_.wvu.PrintArea" localSheetId="23" hidden="1">'SCH 20a'!$A$3:$X$40</definedName>
    <definedName name="Z_018F3E41_3C34_447D_8E2C_07962AB41A6D_.wvu.PrintArea" localSheetId="24" hidden="1">'SCH 20b'!$A$3:$X$62</definedName>
    <definedName name="Z_018F3E41_3C34_447D_8E2C_07962AB41A6D_.wvu.PrintArea" localSheetId="25" hidden="1">'SCH 20c'!$A$3:$X$50</definedName>
    <definedName name="Z_018F3E41_3C34_447D_8E2C_07962AB41A6D_.wvu.PrintArea" localSheetId="26" hidden="1">'SCH 21'!$A$3:$AE$104</definedName>
    <definedName name="Z_018F3E41_3C34_447D_8E2C_07962AB41A6D_.wvu.PrintArea" localSheetId="27" hidden="1">'SCH 22'!$A$3:$AE$89</definedName>
    <definedName name="Z_018F3E41_3C34_447D_8E2C_07962AB41A6D_.wvu.PrintArea" localSheetId="28" hidden="1">'SCH 23'!$A$3:$AE$70</definedName>
    <definedName name="Z_018F3E41_3C34_447D_8E2C_07962AB41A6D_.wvu.PrintArea" localSheetId="29" hidden="1">'SCH 24'!$A$3:$I$37</definedName>
    <definedName name="Z_018F3E41_3C34_447D_8E2C_07962AB41A6D_.wvu.PrintArea" localSheetId="30" hidden="1">'SCH 25 '!$A$3:$AB$62</definedName>
    <definedName name="Z_018F3E41_3C34_447D_8E2C_07962AB41A6D_.wvu.PrintArea" localSheetId="31" hidden="1">'SCH 26'!$A$14:$AA$21</definedName>
    <definedName name="Z_018F3E41_3C34_447D_8E2C_07962AB41A6D_.wvu.PrintArea" localSheetId="32" hidden="1">'SCH 27'!$A$2:$I$101</definedName>
    <definedName name="Z_018F3E41_3C34_447D_8E2C_07962AB41A6D_.wvu.PrintArea" localSheetId="33" hidden="1">'SCH 28'!$A$3:$L$47</definedName>
    <definedName name="Z_018F3E41_3C34_447D_8E2C_07962AB41A6D_.wvu.PrintArea" localSheetId="34" hidden="1">'SCH 29'!$A$3:$Z$54</definedName>
    <definedName name="Z_018F3E41_3C34_447D_8E2C_07962AB41A6D_.wvu.PrintArea" localSheetId="3" hidden="1">'SCH 3'!$A$3:$U$58</definedName>
    <definedName name="Z_018F3E41_3C34_447D_8E2C_07962AB41A6D_.wvu.PrintArea" localSheetId="35" hidden="1">'SCH 30'!$A$3:$Q$31</definedName>
    <definedName name="Z_018F3E41_3C34_447D_8E2C_07962AB41A6D_.wvu.PrintArea" localSheetId="36" hidden="1">'SCH 31'!$A$3:$N$62</definedName>
    <definedName name="Z_018F3E41_3C34_447D_8E2C_07962AB41A6D_.wvu.PrintArea" localSheetId="37" hidden="1">'SCH 32'!$A$3:$M$195</definedName>
    <definedName name="Z_018F3E41_3C34_447D_8E2C_07962AB41A6D_.wvu.PrintArea" localSheetId="38" hidden="1">'SCH 33'!$A$3:$K$331</definedName>
    <definedName name="Z_018F3E41_3C34_447D_8E2C_07962AB41A6D_.wvu.PrintArea" localSheetId="4" hidden="1">'SCH 4'!$A$3:$AH$53</definedName>
    <definedName name="Z_018F3E41_3C34_447D_8E2C_07962AB41A6D_.wvu.PrintArea" localSheetId="5" hidden="1">'SCH 5'!$A$3:$W$49</definedName>
    <definedName name="Z_018F3E41_3C34_447D_8E2C_07962AB41A6D_.wvu.PrintArea" localSheetId="6" hidden="1">'SCH 6'!$A$3:$U$70</definedName>
    <definedName name="Z_018F3E41_3C34_447D_8E2C_07962AB41A6D_.wvu.PrintArea" localSheetId="7" hidden="1">'SCH 6 Supplemental'!$A$3:$U$70</definedName>
    <definedName name="Z_018F3E41_3C34_447D_8E2C_07962AB41A6D_.wvu.PrintArea" localSheetId="8" hidden="1">'SCH 7'!$A$3:$O$59</definedName>
    <definedName name="Z_018F3E41_3C34_447D_8E2C_07962AB41A6D_.wvu.PrintArea" localSheetId="9" hidden="1">'SCH 8'!$A$3:$S$40</definedName>
    <definedName name="Z_018F3E41_3C34_447D_8E2C_07962AB41A6D_.wvu.PrintArea" localSheetId="10" hidden="1">'SCH 9'!$A$3:$S$454</definedName>
    <definedName name="Z_018F3E41_3C34_447D_8E2C_07962AB41A6D_.wvu.PrintArea" localSheetId="0" hidden="1">'Table of Contents'!$A$1:$J$70</definedName>
    <definedName name="Z_018F3E41_3C34_447D_8E2C_07962AB41A6D_.wvu.PrintTitles" localSheetId="39" hidden="1">Appendix!$2:$9</definedName>
    <definedName name="Z_018F3E41_3C34_447D_8E2C_07962AB41A6D_.wvu.PrintTitles" localSheetId="14" hidden="1">'SCH 13'!$3:$7</definedName>
    <definedName name="Z_018F3E41_3C34_447D_8E2C_07962AB41A6D_.wvu.PrintTitles" localSheetId="17" hidden="1">'SCH 16'!$A:$E,'SCH 16'!$3:$11</definedName>
    <definedName name="Z_018F3E41_3C34_447D_8E2C_07962AB41A6D_.wvu.PrintTitles" localSheetId="21" hidden="1">'SCH 19'!$A:$A</definedName>
    <definedName name="Z_018F3E41_3C34_447D_8E2C_07962AB41A6D_.wvu.PrintTitles" localSheetId="28" hidden="1">'SCH 23'!$3:$16</definedName>
    <definedName name="Z_018F3E41_3C34_447D_8E2C_07962AB41A6D_.wvu.PrintTitles" localSheetId="31" hidden="1">'SCH 26'!$3:$13</definedName>
    <definedName name="Z_018F3E41_3C34_447D_8E2C_07962AB41A6D_.wvu.PrintTitles" localSheetId="4" hidden="1">'SCH 4'!$A:$A</definedName>
    <definedName name="Z_018F3E41_3C34_447D_8E2C_07962AB41A6D_.wvu.PrintTitles" localSheetId="0" hidden="1">'Table of Contents'!$1:$14</definedName>
    <definedName name="Z_17D9E78F_E50F_4F9C_B2FD_8BC2AE8D1A93_.wvu.Cols" localSheetId="8" hidden="1">'SCH 7'!#REF!</definedName>
    <definedName name="Z_17D9E78F_E50F_4F9C_B2FD_8BC2AE8D1A93_.wvu.PrintArea" localSheetId="6" hidden="1">'SCH 6'!$A$3:$U$70</definedName>
    <definedName name="Z_17D9E78F_E50F_4F9C_B2FD_8BC2AE8D1A93_.wvu.PrintArea" localSheetId="7" hidden="1">'SCH 6 Supplemental'!$A$3:$U$70</definedName>
    <definedName name="Z_17D9E78F_E50F_4F9C_B2FD_8BC2AE8D1A93_.wvu.PrintArea" localSheetId="8" hidden="1">'SCH 7'!$A$3:$O$59</definedName>
    <definedName name="Z_17D9E78F_E50F_4F9C_B2FD_8BC2AE8D1A93_.wvu.Rows" localSheetId="6" hidden="1">'SCH 6'!#REF!</definedName>
    <definedName name="Z_17D9E78F_E50F_4F9C_B2FD_8BC2AE8D1A93_.wvu.Rows" localSheetId="7" hidden="1">'SCH 6 Supplemental'!#REF!,'SCH 6 Supplemental'!$68:$68</definedName>
    <definedName name="Z_2305217D_C078_4CF6_9B74_09BF64FE0B02_.wvu.FilterData" localSheetId="10" hidden="1">'SCH 9'!$A$110:$S$155</definedName>
    <definedName name="Z_2F293E0C_46F6_4909_9632_54E30F870621_.wvu.Cols" localSheetId="8" hidden="1">'SCH 7'!#REF!</definedName>
    <definedName name="Z_2F293E0C_46F6_4909_9632_54E30F870621_.wvu.PrintArea" localSheetId="6" hidden="1">'SCH 6'!$A$3:$U$70</definedName>
    <definedName name="Z_2F293E0C_46F6_4909_9632_54E30F870621_.wvu.PrintArea" localSheetId="7" hidden="1">'SCH 6 Supplemental'!$A$3:$U$70</definedName>
    <definedName name="Z_2F293E0C_46F6_4909_9632_54E30F870621_.wvu.PrintArea" localSheetId="8" hidden="1">'SCH 7'!$A$3:$O$59</definedName>
    <definedName name="Z_2F293E0C_46F6_4909_9632_54E30F870621_.wvu.Rows" localSheetId="6" hidden="1">'SCH 6'!#REF!</definedName>
    <definedName name="Z_2F293E0C_46F6_4909_9632_54E30F870621_.wvu.Rows" localSheetId="7" hidden="1">'SCH 6 Supplemental'!#REF!,'SCH 6 Supplemental'!$68:$68</definedName>
    <definedName name="Z_361A7AAB_CC70_464A_B591_67F6D7ED6FBA_.wvu.FilterData" localSheetId="10" hidden="1">'SCH 9'!$A$110:$S$155</definedName>
    <definedName name="Z_361A7AAB_CC70_464A_B591_67F6D7ED6FBA_.wvu.PrintArea" localSheetId="38" hidden="1">'SCH 33'!$A$3:$K$331</definedName>
    <definedName name="Z_361A7AAB_CC70_464A_B591_67F6D7ED6FBA_.wvu.PrintArea" localSheetId="10" hidden="1">'SCH 9'!$A$3:$S$454</definedName>
    <definedName name="Z_3A1FEABB_1463_4BEC_9652_EFF91A972E5E_.wvu.PrintArea" localSheetId="22" hidden="1">'SCH 20'!$A$2:$V$33</definedName>
    <definedName name="Z_3A1FEABB_1463_4BEC_9652_EFF91A972E5E_.wvu.PrintArea" localSheetId="23" hidden="1">'SCH 20a'!$A$3:$X$40</definedName>
    <definedName name="Z_3A1FEABB_1463_4BEC_9652_EFF91A972E5E_.wvu.PrintArea" localSheetId="24" hidden="1">'SCH 20b'!$A$3:$X$62</definedName>
    <definedName name="Z_3A1FEABB_1463_4BEC_9652_EFF91A972E5E_.wvu.PrintArea" localSheetId="25" hidden="1">'SCH 20c'!$A$3:$X$46</definedName>
    <definedName name="Z_41791D2B_8D7C_4D65_8F0D_308A581A0FA1_.wvu.FilterData" localSheetId="10" hidden="1">'SCH 9'!$A$110:$S$155</definedName>
    <definedName name="Z_41791D2B_8D7C_4D65_8F0D_308A581A0FA1_.wvu.PrintArea" localSheetId="38" hidden="1">'SCH 33'!$A$3:$K$331</definedName>
    <definedName name="Z_41791D2B_8D7C_4D65_8F0D_308A581A0FA1_.wvu.PrintArea" localSheetId="10" hidden="1">'SCH 9'!$A$3:$S$454</definedName>
    <definedName name="Z_47D1D06F_CD63_4FEA_BA98_58AF0C63F775_.wvu.FilterData" localSheetId="39" hidden="1">Appendix!$A$9:$E$162</definedName>
    <definedName name="Z_47D1D06F_CD63_4FEA_BA98_58AF0C63F775_.wvu.FilterData" localSheetId="10" hidden="1">'SCH 9'!$A$110:$S$155</definedName>
    <definedName name="Z_47D1D06F_CD63_4FEA_BA98_58AF0C63F775_.wvu.PrintArea" localSheetId="39" hidden="1">Appendix!$A$1:$E$166</definedName>
    <definedName name="Z_47D1D06F_CD63_4FEA_BA98_58AF0C63F775_.wvu.PrintArea" localSheetId="1" hidden="1">'SCH 1'!$A$3:$K$49</definedName>
    <definedName name="Z_47D1D06F_CD63_4FEA_BA98_58AF0C63F775_.wvu.PrintArea" localSheetId="11" hidden="1">'SCH 10'!$A$3:$I$34</definedName>
    <definedName name="Z_47D1D06F_CD63_4FEA_BA98_58AF0C63F775_.wvu.PrintArea" localSheetId="12" hidden="1">'SCH 11'!$A$3:$I$30</definedName>
    <definedName name="Z_47D1D06F_CD63_4FEA_BA98_58AF0C63F775_.wvu.PrintArea" localSheetId="13" hidden="1">'SCH 12'!$A$3:$I$34</definedName>
    <definedName name="Z_47D1D06F_CD63_4FEA_BA98_58AF0C63F775_.wvu.PrintArea" localSheetId="14" hidden="1">'SCH 13'!$A$2:$I$47</definedName>
    <definedName name="Z_47D1D06F_CD63_4FEA_BA98_58AF0C63F775_.wvu.PrintArea" localSheetId="15" hidden="1">'SCH 14'!$A$2:$Q$54</definedName>
    <definedName name="Z_47D1D06F_CD63_4FEA_BA98_58AF0C63F775_.wvu.PrintArea" localSheetId="16" hidden="1">'SCH 15'!$A$3:$Q$65</definedName>
    <definedName name="Z_47D1D06F_CD63_4FEA_BA98_58AF0C63F775_.wvu.PrintArea" localSheetId="17" hidden="1">'SCH 16'!$A$3:$AS$53</definedName>
    <definedName name="Z_47D1D06F_CD63_4FEA_BA98_58AF0C63F775_.wvu.PrintArea" localSheetId="18" hidden="1">'SCH 17 pg1'!$A$3:$S$47</definedName>
    <definedName name="Z_47D1D06F_CD63_4FEA_BA98_58AF0C63F775_.wvu.PrintArea" localSheetId="19" hidden="1">'SCH 17 pg2'!$A$3:$Y$48</definedName>
    <definedName name="Z_47D1D06F_CD63_4FEA_BA98_58AF0C63F775_.wvu.PrintArea" localSheetId="20" hidden="1">'SCH 18'!$A$3:$S$42</definedName>
    <definedName name="Z_47D1D06F_CD63_4FEA_BA98_58AF0C63F775_.wvu.PrintArea" localSheetId="21" hidden="1">'SCH 19'!$A$3:$AQ$36</definedName>
    <definedName name="Z_47D1D06F_CD63_4FEA_BA98_58AF0C63F775_.wvu.PrintArea" localSheetId="2" hidden="1">'SCH 2'!$A$2:$V$168</definedName>
    <definedName name="Z_47D1D06F_CD63_4FEA_BA98_58AF0C63F775_.wvu.PrintArea" localSheetId="22" hidden="1">'SCH 20'!$A$2:$V$35</definedName>
    <definedName name="Z_47D1D06F_CD63_4FEA_BA98_58AF0C63F775_.wvu.PrintArea" localSheetId="23" hidden="1">'SCH 20a'!$A$3:$X$40</definedName>
    <definedName name="Z_47D1D06F_CD63_4FEA_BA98_58AF0C63F775_.wvu.PrintArea" localSheetId="24" hidden="1">'SCH 20b'!$A$3:$X$62</definedName>
    <definedName name="Z_47D1D06F_CD63_4FEA_BA98_58AF0C63F775_.wvu.PrintArea" localSheetId="25" hidden="1">'SCH 20c'!$A$3:$X$50</definedName>
    <definedName name="Z_47D1D06F_CD63_4FEA_BA98_58AF0C63F775_.wvu.PrintArea" localSheetId="26" hidden="1">'SCH 21'!$A$3:$AE$104</definedName>
    <definedName name="Z_47D1D06F_CD63_4FEA_BA98_58AF0C63F775_.wvu.PrintArea" localSheetId="27" hidden="1">'SCH 22'!$A$3:$AE$89</definedName>
    <definedName name="Z_47D1D06F_CD63_4FEA_BA98_58AF0C63F775_.wvu.PrintArea" localSheetId="28" hidden="1">'SCH 23'!$A$3:$AE$70</definedName>
    <definedName name="Z_47D1D06F_CD63_4FEA_BA98_58AF0C63F775_.wvu.PrintArea" localSheetId="29" hidden="1">'SCH 24'!$A$3:$I$37</definedName>
    <definedName name="Z_47D1D06F_CD63_4FEA_BA98_58AF0C63F775_.wvu.PrintArea" localSheetId="30" hidden="1">'SCH 25 '!$A$3:$AB$62</definedName>
    <definedName name="Z_47D1D06F_CD63_4FEA_BA98_58AF0C63F775_.wvu.PrintArea" localSheetId="31" hidden="1">'SCH 26'!$A$14:$AA$21</definedName>
    <definedName name="Z_47D1D06F_CD63_4FEA_BA98_58AF0C63F775_.wvu.PrintArea" localSheetId="32" hidden="1">'SCH 27'!$A$2:$I$101</definedName>
    <definedName name="Z_47D1D06F_CD63_4FEA_BA98_58AF0C63F775_.wvu.PrintArea" localSheetId="33" hidden="1">'SCH 28'!$A$3:$L$47</definedName>
    <definedName name="Z_47D1D06F_CD63_4FEA_BA98_58AF0C63F775_.wvu.PrintArea" localSheetId="34" hidden="1">'SCH 29'!$A$3:$Z$54</definedName>
    <definedName name="Z_47D1D06F_CD63_4FEA_BA98_58AF0C63F775_.wvu.PrintArea" localSheetId="3" hidden="1">'SCH 3'!$A$3:$U$58</definedName>
    <definedName name="Z_47D1D06F_CD63_4FEA_BA98_58AF0C63F775_.wvu.PrintArea" localSheetId="35" hidden="1">'SCH 30'!$A$3:$Q$31</definedName>
    <definedName name="Z_47D1D06F_CD63_4FEA_BA98_58AF0C63F775_.wvu.PrintArea" localSheetId="36" hidden="1">'SCH 31'!$A$3:$N$62</definedName>
    <definedName name="Z_47D1D06F_CD63_4FEA_BA98_58AF0C63F775_.wvu.PrintArea" localSheetId="37" hidden="1">'SCH 32'!$A$3:$M$195</definedName>
    <definedName name="Z_47D1D06F_CD63_4FEA_BA98_58AF0C63F775_.wvu.PrintArea" localSheetId="38" hidden="1">'SCH 33'!$A$3:$K$331</definedName>
    <definedName name="Z_47D1D06F_CD63_4FEA_BA98_58AF0C63F775_.wvu.PrintArea" localSheetId="4" hidden="1">'SCH 4'!$A$3:$AH$53</definedName>
    <definedName name="Z_47D1D06F_CD63_4FEA_BA98_58AF0C63F775_.wvu.PrintArea" localSheetId="5" hidden="1">'SCH 5'!$A$3:$W$49</definedName>
    <definedName name="Z_47D1D06F_CD63_4FEA_BA98_58AF0C63F775_.wvu.PrintArea" localSheetId="6" hidden="1">'SCH 6'!$A$3:$U$70</definedName>
    <definedName name="Z_47D1D06F_CD63_4FEA_BA98_58AF0C63F775_.wvu.PrintArea" localSheetId="7" hidden="1">'SCH 6 Supplemental'!$A$3:$U$70</definedName>
    <definedName name="Z_47D1D06F_CD63_4FEA_BA98_58AF0C63F775_.wvu.PrintArea" localSheetId="8" hidden="1">'SCH 7'!$A$3:$O$59</definedName>
    <definedName name="Z_47D1D06F_CD63_4FEA_BA98_58AF0C63F775_.wvu.PrintArea" localSheetId="9" hidden="1">'SCH 8'!$A$3:$S$40</definedName>
    <definedName name="Z_47D1D06F_CD63_4FEA_BA98_58AF0C63F775_.wvu.PrintArea" localSheetId="10" hidden="1">'SCH 9'!$A$3:$S$454</definedName>
    <definedName name="Z_47D1D06F_CD63_4FEA_BA98_58AF0C63F775_.wvu.PrintArea" localSheetId="0" hidden="1">'Table of Contents'!$A$1:$J$70</definedName>
    <definedName name="Z_47D1D06F_CD63_4FEA_BA98_58AF0C63F775_.wvu.PrintTitles" localSheetId="39" hidden="1">Appendix!$2:$9</definedName>
    <definedName name="Z_47D1D06F_CD63_4FEA_BA98_58AF0C63F775_.wvu.PrintTitles" localSheetId="14" hidden="1">'SCH 13'!$3:$7</definedName>
    <definedName name="Z_47D1D06F_CD63_4FEA_BA98_58AF0C63F775_.wvu.PrintTitles" localSheetId="17" hidden="1">'SCH 16'!$A:$E,'SCH 16'!$3:$11</definedName>
    <definedName name="Z_47D1D06F_CD63_4FEA_BA98_58AF0C63F775_.wvu.PrintTitles" localSheetId="21" hidden="1">'SCH 19'!$A:$A</definedName>
    <definedName name="Z_47D1D06F_CD63_4FEA_BA98_58AF0C63F775_.wvu.PrintTitles" localSheetId="28" hidden="1">'SCH 23'!$3:$16</definedName>
    <definedName name="Z_47D1D06F_CD63_4FEA_BA98_58AF0C63F775_.wvu.PrintTitles" localSheetId="31" hidden="1">'SCH 26'!$3:$13</definedName>
    <definedName name="Z_47D1D06F_CD63_4FEA_BA98_58AF0C63F775_.wvu.PrintTitles" localSheetId="4" hidden="1">'SCH 4'!$A:$A</definedName>
    <definedName name="Z_47D1D06F_CD63_4FEA_BA98_58AF0C63F775_.wvu.PrintTitles" localSheetId="0" hidden="1">'Table of Contents'!$1:$14</definedName>
    <definedName name="Z_4FE4C711_D99E_4BDE_830D_C202D77EE41E_.wvu.PrintArea" localSheetId="22" hidden="1">'SCH 20'!$A$2:$V$33</definedName>
    <definedName name="Z_4FE4C711_D99E_4BDE_830D_C202D77EE41E_.wvu.PrintArea" localSheetId="23" hidden="1">'SCH 20a'!$A$3:$X$40</definedName>
    <definedName name="Z_4FE4C711_D99E_4BDE_830D_C202D77EE41E_.wvu.PrintArea" localSheetId="24" hidden="1">'SCH 20b'!$A$3:$X$62</definedName>
    <definedName name="Z_4FE4C711_D99E_4BDE_830D_C202D77EE41E_.wvu.PrintArea" localSheetId="25" hidden="1">'SCH 20c'!$A$3:$X$46</definedName>
    <definedName name="Z_5D7BBA57_EB2D_4ED9_B5B0_B0583A9BAC0D_.wvu.PrintArea" localSheetId="38" hidden="1">'SCH 33'!$A$3:$K$331</definedName>
    <definedName name="Z_5D7BBA57_EB2D_4ED9_B5B0_B0583A9BAC0D_.wvu.PrintArea" localSheetId="4" hidden="1">'SCH 4'!$A$3:$AH$53</definedName>
    <definedName name="Z_5D7BBA57_EB2D_4ED9_B5B0_B0583A9BAC0D_.wvu.PrintTitles" localSheetId="4" hidden="1">'SCH 4'!$A:$A</definedName>
    <definedName name="Z_5FE5AB88_E97C_47BF_BE11_48566B8A8577_.wvu.PrintArea" localSheetId="22" hidden="1">'SCH 20'!$A$2:$V$33</definedName>
    <definedName name="Z_5FE5AB88_E97C_47BF_BE11_48566B8A8577_.wvu.PrintArea" localSheetId="23" hidden="1">'SCH 20a'!$A$3:$X$40</definedName>
    <definedName name="Z_5FE5AB88_E97C_47BF_BE11_48566B8A8577_.wvu.PrintArea" localSheetId="24" hidden="1">'SCH 20b'!$A$3:$X$62</definedName>
    <definedName name="Z_5FE5AB88_E97C_47BF_BE11_48566B8A8577_.wvu.PrintArea" localSheetId="25" hidden="1">'SCH 20c'!$A$3:$X$46</definedName>
    <definedName name="Z_61EEA241_9614_4DAC_8318_DF30B583B1F8_.wvu.PrintArea" localSheetId="22" hidden="1">'SCH 20'!$A$2:$V$33</definedName>
    <definedName name="Z_61EEA241_9614_4DAC_8318_DF30B583B1F8_.wvu.PrintArea" localSheetId="23" hidden="1">'SCH 20a'!$A$3:$X$40</definedName>
    <definedName name="Z_61EEA241_9614_4DAC_8318_DF30B583B1F8_.wvu.PrintArea" localSheetId="24" hidden="1">'SCH 20b'!$A$3:$X$62</definedName>
    <definedName name="Z_61EEA241_9614_4DAC_8318_DF30B583B1F8_.wvu.PrintArea" localSheetId="25" hidden="1">'SCH 20c'!$A$3:$X$46</definedName>
    <definedName name="Z_63690CDE_65AE_4C7B_A29C_2201310F321A_.wvu.Cols" localSheetId="8" hidden="1">'SCH 7'!#REF!</definedName>
    <definedName name="Z_63690CDE_65AE_4C7B_A29C_2201310F321A_.wvu.PrintArea" localSheetId="6" hidden="1">'SCH 6'!$A$3:$U$70</definedName>
    <definedName name="Z_63690CDE_65AE_4C7B_A29C_2201310F321A_.wvu.PrintArea" localSheetId="7" hidden="1">'SCH 6 Supplemental'!$A$3:$U$70</definedName>
    <definedName name="Z_63690CDE_65AE_4C7B_A29C_2201310F321A_.wvu.PrintArea" localSheetId="8" hidden="1">'SCH 7'!$A$3:$O$59</definedName>
    <definedName name="Z_63690CDE_65AE_4C7B_A29C_2201310F321A_.wvu.Rows" localSheetId="6" hidden="1">'SCH 6'!#REF!</definedName>
    <definedName name="Z_63690CDE_65AE_4C7B_A29C_2201310F321A_.wvu.Rows" localSheetId="7" hidden="1">'SCH 6 Supplemental'!#REF!,'SCH 6 Supplemental'!$68:$68</definedName>
    <definedName name="Z_6B4403C1_3CA5_4A61_8C3E_03B79A7352E6_.wvu.PrintArea" localSheetId="22" hidden="1">'SCH 20'!$A$2:$V$33</definedName>
    <definedName name="Z_6B4403C1_3CA5_4A61_8C3E_03B79A7352E6_.wvu.PrintArea" localSheetId="23" hidden="1">'SCH 20a'!$A$3:$X$40</definedName>
    <definedName name="Z_6B4403C1_3CA5_4A61_8C3E_03B79A7352E6_.wvu.PrintArea" localSheetId="24" hidden="1">'SCH 20b'!$A$3:$X$62</definedName>
    <definedName name="Z_6B4403C1_3CA5_4A61_8C3E_03B79A7352E6_.wvu.PrintArea" localSheetId="25" hidden="1">'SCH 20c'!$A$3:$X$46</definedName>
    <definedName name="Z_7216CECC_B21C_4986_BE6F_6A6EA2AD5E5C_.wvu.FilterData" localSheetId="10" hidden="1">'SCH 9'!$A$110:$S$155</definedName>
    <definedName name="Z_7216CECC_B21C_4986_BE6F_6A6EA2AD5E5C_.wvu.PrintArea" localSheetId="38" hidden="1">'SCH 33'!$A$3:$K$331</definedName>
    <definedName name="Z_7216CECC_B21C_4986_BE6F_6A6EA2AD5E5C_.wvu.PrintArea" localSheetId="10" hidden="1">'SCH 9'!$A$3:$S$454</definedName>
    <definedName name="Z_BFE9355C_D4AE_4B91_AF0E_D28CA3775B17_.wvu.Cols" localSheetId="8" hidden="1">'SCH 7'!#REF!</definedName>
    <definedName name="Z_BFE9355C_D4AE_4B91_AF0E_D28CA3775B17_.wvu.PrintArea" localSheetId="6" hidden="1">'SCH 6'!$A$3:$U$70</definedName>
    <definedName name="Z_BFE9355C_D4AE_4B91_AF0E_D28CA3775B17_.wvu.PrintArea" localSheetId="7" hidden="1">'SCH 6 Supplemental'!$A$3:$U$70</definedName>
    <definedName name="Z_BFE9355C_D4AE_4B91_AF0E_D28CA3775B17_.wvu.PrintArea" localSheetId="8" hidden="1">'SCH 7'!$A$3:$O$59</definedName>
    <definedName name="Z_BFE9355C_D4AE_4B91_AF0E_D28CA3775B17_.wvu.Rows" localSheetId="6" hidden="1">'SCH 6'!#REF!</definedName>
    <definedName name="Z_BFE9355C_D4AE_4B91_AF0E_D28CA3775B17_.wvu.Rows" localSheetId="7" hidden="1">'SCH 6 Supplemental'!#REF!,'SCH 6 Supplemental'!$68:$68</definedName>
    <definedName name="Z_CE82124C_9858_4E74_B907_144CC053B26D_.wvu.Cols" localSheetId="8" hidden="1">'SCH 7'!#REF!</definedName>
    <definedName name="Z_CE82124C_9858_4E74_B907_144CC053B26D_.wvu.PrintArea" localSheetId="6" hidden="1">'SCH 6'!$A$3:$U$70</definedName>
    <definedName name="Z_CE82124C_9858_4E74_B907_144CC053B26D_.wvu.PrintArea" localSheetId="7" hidden="1">'SCH 6 Supplemental'!$A$3:$U$70</definedName>
    <definedName name="Z_CE82124C_9858_4E74_B907_144CC053B26D_.wvu.PrintArea" localSheetId="8" hidden="1">'SCH 7'!$A$3:$O$59</definedName>
    <definedName name="Z_CE82124C_9858_4E74_B907_144CC053B26D_.wvu.Rows" localSheetId="6" hidden="1">'SCH 6'!#REF!</definedName>
    <definedName name="Z_CE82124C_9858_4E74_B907_144CC053B26D_.wvu.Rows" localSheetId="7" hidden="1">'SCH 6 Supplemental'!#REF!,'SCH 6 Supplemental'!$68:$68</definedName>
    <definedName name="Z_CEC73001_58BE_4392_B178_E42B6761B49D_.wvu.FilterData" localSheetId="10" hidden="1">'SCH 9'!$A$110:$S$155</definedName>
    <definedName name="Z_CEC73001_58BE_4392_B178_E42B6761B49D_.wvu.PrintArea" localSheetId="38" hidden="1">'SCH 33'!$A$3:$K$331</definedName>
    <definedName name="Z_CEC73001_58BE_4392_B178_E42B6761B49D_.wvu.PrintArea" localSheetId="10" hidden="1">'SCH 9'!$A$3:$S$454</definedName>
    <definedName name="Z_D89BD60A_ADCB_4349_A74F_44B462530A4A_.wvu.PrintArea" localSheetId="22" hidden="1">'SCH 20'!$A$2:$V$33</definedName>
    <definedName name="Z_D89BD60A_ADCB_4349_A74F_44B462530A4A_.wvu.PrintArea" localSheetId="23" hidden="1">'SCH 20a'!$A$3:$X$40</definedName>
    <definedName name="Z_D89BD60A_ADCB_4349_A74F_44B462530A4A_.wvu.PrintArea" localSheetId="24" hidden="1">'SCH 20b'!$A$3:$X$62</definedName>
    <definedName name="Z_D89BD60A_ADCB_4349_A74F_44B462530A4A_.wvu.PrintArea" localSheetId="25" hidden="1">'SCH 20c'!$A$3:$X$46</definedName>
    <definedName name="Z_E18A0CBD_8249_4A93_832B_5D734670ED6F_.wvu.FilterData" localSheetId="10" hidden="1">'SCH 9'!$A$110:$S$155</definedName>
    <definedName name="Z_E18A0CBD_8249_4A93_832B_5D734670ED6F_.wvu.PrintArea" localSheetId="38" hidden="1">'SCH 33'!$A$3:$K$331</definedName>
    <definedName name="Z_E18A0CBD_8249_4A93_832B_5D734670ED6F_.wvu.PrintArea" localSheetId="10" hidden="1">'SCH 9'!$A$3:$S$454</definedName>
    <definedName name="Z_ED3159C1_C8BB_4E3F_B115_F30B7E0A8348_.wvu.PrintArea" localSheetId="22" hidden="1">'SCH 20'!$A$2:$V$33</definedName>
    <definedName name="Z_ED3159C1_C8BB_4E3F_B115_F30B7E0A8348_.wvu.PrintArea" localSheetId="23" hidden="1">'SCH 20a'!$A$3:$X$40</definedName>
    <definedName name="Z_ED3159C1_C8BB_4E3F_B115_F30B7E0A8348_.wvu.PrintArea" localSheetId="24" hidden="1">'SCH 20b'!$A$3:$X$62</definedName>
    <definedName name="Z_ED3159C1_C8BB_4E3F_B115_F30B7E0A8348_.wvu.PrintArea" localSheetId="25" hidden="1">'SCH 20c'!$A$3:$X$46</definedName>
    <definedName name="Z_FA3AC6D0_8136_459E_A6B4_43F44ECBB466_.wvu.FilterData" localSheetId="10" hidden="1">'SCH 9'!$A$110:$S$155</definedName>
    <definedName name="Z_FA3AC6D0_8136_459E_A6B4_43F44ECBB466_.wvu.PrintArea" localSheetId="38" hidden="1">'SCH 33'!$A$3:$K$331</definedName>
    <definedName name="Z_FA3AC6D0_8136_459E_A6B4_43F44ECBB466_.wvu.PrintArea" localSheetId="10" hidden="1">'SCH 9'!$A$3:$S$454</definedName>
    <definedName name="Z_FD30C435_4331_4D51_9F28_2083D67F73B8_.wvu.Cols" localSheetId="8" hidden="1">'SCH 7'!#REF!</definedName>
    <definedName name="Z_FD30C435_4331_4D51_9F28_2083D67F73B8_.wvu.PrintArea" localSheetId="6" hidden="1">'SCH 6'!$A$3:$U$70</definedName>
    <definedName name="Z_FD30C435_4331_4D51_9F28_2083D67F73B8_.wvu.PrintArea" localSheetId="7" hidden="1">'SCH 6 Supplemental'!$A$3:$U$70</definedName>
    <definedName name="Z_FD30C435_4331_4D51_9F28_2083D67F73B8_.wvu.PrintArea" localSheetId="8" hidden="1">'SCH 7'!$A$3:$O$59</definedName>
    <definedName name="Z_FD30C435_4331_4D51_9F28_2083D67F73B8_.wvu.Rows" localSheetId="6" hidden="1">'SCH 6'!#REF!</definedName>
    <definedName name="Z_FD30C435_4331_4D51_9F28_2083D67F73B8_.wvu.Rows" localSheetId="7" hidden="1">'SCH 6 Supplemental'!#REF!,'SCH 6 Supplemental'!$68:$68</definedName>
  </definedNames>
  <calcPr calcId="152511"/>
  <customWorkbookViews>
    <customWorkbookView name="Stephen Raptoulis - Personal View" guid="{47D1D06F-CD63-4FEA-BA98-58AF0C63F775}" mergeInterval="0" personalView="1" maximized="1" xWindow="2869" yWindow="-11" windowWidth="2902" windowHeight="1582" tabRatio="713" activeSheetId="41"/>
    <customWorkbookView name="Sandra T. Trzcinski - Personal View" guid="{018F3E41-3C34-447D-8E2C-07962AB41A6D}" mergeInterval="0" personalView="1" maximized="1" xWindow="2869" yWindow="-11" windowWidth="2902" windowHeight="1582" tabRatio="713" activeSheetId="23"/>
  </customWorkbookViews>
</workbook>
</file>

<file path=xl/calcChain.xml><?xml version="1.0" encoding="utf-8"?>
<calcChain xmlns="http://schemas.openxmlformats.org/spreadsheetml/2006/main">
  <c r="S16" i="8" l="1"/>
  <c r="X41" i="26" l="1"/>
  <c r="V148" i="3" l="1"/>
  <c r="T148" i="3"/>
  <c r="R148" i="3"/>
  <c r="P148" i="3"/>
  <c r="N148" i="3"/>
  <c r="L148" i="3"/>
  <c r="J148" i="3"/>
  <c r="V83" i="3"/>
  <c r="T83" i="3"/>
  <c r="R83" i="3"/>
  <c r="P83" i="3"/>
  <c r="N83" i="3"/>
  <c r="L83" i="3"/>
  <c r="J83" i="3"/>
  <c r="V152" i="3"/>
  <c r="V150" i="3"/>
  <c r="R133" i="3"/>
  <c r="N133" i="3"/>
  <c r="J133" i="3"/>
  <c r="F133" i="3"/>
  <c r="V132" i="3"/>
  <c r="V131" i="3"/>
  <c r="V130" i="3"/>
  <c r="V129" i="3"/>
  <c r="V128" i="3"/>
  <c r="V127" i="3"/>
  <c r="V126" i="3"/>
  <c r="V125" i="3"/>
  <c r="V124" i="3"/>
  <c r="V123" i="3"/>
  <c r="V120" i="3"/>
  <c r="V118" i="3"/>
  <c r="R116" i="3"/>
  <c r="N116" i="3"/>
  <c r="J116" i="3"/>
  <c r="F116" i="3"/>
  <c r="V115" i="3"/>
  <c r="V114" i="3"/>
  <c r="V113" i="3"/>
  <c r="V112" i="3"/>
  <c r="V133" i="3" l="1"/>
  <c r="V116" i="3"/>
  <c r="T113" i="3" l="1"/>
  <c r="T131" i="3"/>
  <c r="T125" i="3"/>
  <c r="H116" i="3"/>
  <c r="T112" i="3"/>
  <c r="D116" i="3"/>
  <c r="T152" i="3"/>
  <c r="T115" i="3"/>
  <c r="T116" i="3" s="1"/>
  <c r="T129" i="3"/>
  <c r="T127" i="3"/>
  <c r="T123" i="3"/>
  <c r="T114" i="3"/>
  <c r="L116" i="3"/>
  <c r="T126" i="3"/>
  <c r="T150" i="3"/>
  <c r="T118" i="3"/>
  <c r="T130" i="3"/>
  <c r="T132" i="3"/>
  <c r="P116" i="3"/>
  <c r="T120" i="3"/>
  <c r="T128" i="3"/>
  <c r="P133" i="3" l="1"/>
  <c r="D133" i="3"/>
  <c r="H133" i="3"/>
  <c r="L133" i="3"/>
  <c r="V109" i="3"/>
  <c r="R107" i="3"/>
  <c r="N107" i="3"/>
  <c r="J107" i="3"/>
  <c r="F107" i="3"/>
  <c r="V106" i="3"/>
  <c r="V105" i="3"/>
  <c r="V104" i="3"/>
  <c r="V101" i="3"/>
  <c r="R99" i="3"/>
  <c r="N99" i="3"/>
  <c r="J99" i="3"/>
  <c r="F99" i="3"/>
  <c r="V98" i="3"/>
  <c r="V97" i="3"/>
  <c r="V96" i="3"/>
  <c r="V95" i="3"/>
  <c r="V94" i="3"/>
  <c r="V93" i="3"/>
  <c r="V92" i="3"/>
  <c r="R89" i="3"/>
  <c r="N89" i="3"/>
  <c r="J89" i="3"/>
  <c r="F89" i="3"/>
  <c r="V88" i="3"/>
  <c r="V87" i="3"/>
  <c r="V86" i="3"/>
  <c r="V85" i="3"/>
  <c r="R64" i="3"/>
  <c r="N64" i="3"/>
  <c r="J64" i="3"/>
  <c r="F64" i="3"/>
  <c r="V63" i="3"/>
  <c r="V62" i="3"/>
  <c r="N154" i="3" l="1"/>
  <c r="R154" i="3"/>
  <c r="F154" i="3"/>
  <c r="J154" i="3"/>
  <c r="V64" i="3"/>
  <c r="V89" i="3"/>
  <c r="V99" i="3"/>
  <c r="T124" i="3"/>
  <c r="T133" i="3" s="1"/>
  <c r="V107" i="3"/>
  <c r="L89" i="3"/>
  <c r="T88" i="3"/>
  <c r="T96" i="3"/>
  <c r="T101" i="3"/>
  <c r="T105" i="3"/>
  <c r="L64" i="3"/>
  <c r="T62" i="3"/>
  <c r="D64" i="3"/>
  <c r="T86" i="3"/>
  <c r="D99" i="3"/>
  <c r="T92" i="3"/>
  <c r="T94" i="3"/>
  <c r="T98" i="3"/>
  <c r="L107" i="3"/>
  <c r="H64" i="3"/>
  <c r="P89" i="3"/>
  <c r="H99" i="3"/>
  <c r="P107" i="3"/>
  <c r="T63" i="3"/>
  <c r="D89" i="3"/>
  <c r="T85" i="3"/>
  <c r="T89" i="3" s="1"/>
  <c r="T87" i="3"/>
  <c r="L99" i="3"/>
  <c r="T93" i="3"/>
  <c r="T95" i="3"/>
  <c r="T97" i="3"/>
  <c r="T104" i="3"/>
  <c r="D107" i="3"/>
  <c r="T106" i="3"/>
  <c r="T109" i="3"/>
  <c r="P64" i="3"/>
  <c r="H89" i="3"/>
  <c r="P99" i="3"/>
  <c r="H107" i="3"/>
  <c r="T25" i="27"/>
  <c r="V25" i="27"/>
  <c r="T107" i="3" l="1"/>
  <c r="V154" i="3"/>
  <c r="L154" i="3"/>
  <c r="H154" i="3"/>
  <c r="P154" i="3"/>
  <c r="D154" i="3"/>
  <c r="T99" i="3"/>
  <c r="T64" i="3"/>
  <c r="K139" i="40"/>
  <c r="T154" i="3" l="1"/>
  <c r="U16" i="8" s="1"/>
  <c r="Q365" i="12"/>
  <c r="Q299" i="12"/>
  <c r="G74" i="12"/>
  <c r="O62" i="12"/>
  <c r="I31" i="12"/>
  <c r="K117" i="40" l="1"/>
  <c r="K116" i="40"/>
  <c r="K115" i="40"/>
  <c r="K114" i="40"/>
  <c r="K113" i="40"/>
  <c r="K112" i="40"/>
  <c r="K111" i="40"/>
  <c r="K110" i="40"/>
  <c r="K109" i="40"/>
  <c r="K108" i="40"/>
  <c r="K107" i="40"/>
  <c r="K106" i="40"/>
  <c r="K96" i="40"/>
  <c r="K95" i="40"/>
  <c r="K94" i="40"/>
  <c r="K93" i="40"/>
  <c r="K92" i="40"/>
  <c r="K91" i="40"/>
  <c r="K90" i="40"/>
  <c r="K89" i="40"/>
  <c r="K88" i="40"/>
  <c r="K87" i="40"/>
  <c r="K86" i="40"/>
  <c r="K85" i="40"/>
  <c r="K84" i="40"/>
  <c r="K83" i="40"/>
  <c r="K82" i="40"/>
  <c r="K81" i="40"/>
  <c r="K80" i="40"/>
  <c r="K79" i="40"/>
  <c r="K78" i="40"/>
  <c r="K77" i="40"/>
  <c r="K76" i="40"/>
  <c r="K75" i="40"/>
  <c r="K74" i="40"/>
  <c r="K73" i="40"/>
  <c r="K72" i="40"/>
  <c r="K71" i="40"/>
  <c r="K70" i="40"/>
  <c r="K69" i="40"/>
  <c r="K68" i="40"/>
  <c r="K67" i="40"/>
  <c r="K66" i="40"/>
  <c r="K65" i="40"/>
  <c r="K64" i="40"/>
  <c r="K63" i="40"/>
  <c r="K62" i="40"/>
  <c r="K61" i="40"/>
  <c r="K60" i="40"/>
  <c r="K59" i="40"/>
  <c r="K58" i="40"/>
  <c r="K57" i="40"/>
  <c r="K47" i="40"/>
  <c r="K46" i="40"/>
  <c r="K43" i="40"/>
  <c r="K41" i="40"/>
  <c r="K39" i="40"/>
  <c r="K37" i="40"/>
  <c r="K36" i="40"/>
  <c r="K35" i="40"/>
  <c r="K34" i="40"/>
  <c r="K33" i="40"/>
  <c r="K32" i="40"/>
  <c r="K31" i="40"/>
  <c r="K30" i="40"/>
  <c r="K29" i="40"/>
  <c r="K26" i="40"/>
  <c r="K25" i="40"/>
  <c r="K22" i="40"/>
  <c r="K20" i="40"/>
  <c r="K19" i="40"/>
  <c r="K16" i="40"/>
  <c r="K14" i="40"/>
  <c r="K12" i="40"/>
  <c r="K158" i="40"/>
  <c r="U19" i="21" l="1"/>
  <c r="W19" i="21"/>
  <c r="C44" i="20"/>
  <c r="E44" i="20"/>
  <c r="L24" i="3" l="1"/>
  <c r="P36" i="27"/>
  <c r="N36" i="27"/>
  <c r="V36" i="27"/>
  <c r="L36" i="27"/>
  <c r="J36" i="27"/>
  <c r="H36" i="27"/>
  <c r="F36" i="27"/>
  <c r="V31" i="27"/>
  <c r="T31" i="27"/>
  <c r="R31" i="27"/>
  <c r="P31" i="27"/>
  <c r="N31" i="27"/>
  <c r="L31" i="27"/>
  <c r="J31" i="27"/>
  <c r="H31" i="27"/>
  <c r="V26" i="27"/>
  <c r="T26" i="27"/>
  <c r="P26" i="27"/>
  <c r="N26" i="27"/>
  <c r="L26" i="27"/>
  <c r="J26" i="27"/>
  <c r="F26" i="27"/>
  <c r="V36" i="3" l="1"/>
  <c r="S31" i="5" s="1"/>
  <c r="AF27" i="6" l="1"/>
  <c r="T36" i="3"/>
  <c r="U31" i="5" s="1"/>
  <c r="U26" i="25"/>
  <c r="S26" i="25"/>
  <c r="Q26" i="25"/>
  <c r="O26" i="25"/>
  <c r="M26" i="25"/>
  <c r="K26" i="25"/>
  <c r="I26" i="25"/>
  <c r="G26" i="25"/>
  <c r="E26" i="25"/>
  <c r="U20" i="25"/>
  <c r="S20" i="25"/>
  <c r="Q20" i="25"/>
  <c r="O20" i="25"/>
  <c r="K20" i="25"/>
  <c r="G19" i="25"/>
  <c r="U19" i="25"/>
  <c r="S19" i="25"/>
  <c r="Q19" i="25"/>
  <c r="O19" i="25"/>
  <c r="M19" i="25"/>
  <c r="K19" i="25"/>
  <c r="I19" i="25"/>
  <c r="I20" i="25"/>
  <c r="G20" i="25"/>
  <c r="E20" i="25"/>
  <c r="N45" i="26"/>
  <c r="L46" i="26"/>
  <c r="N40" i="26"/>
  <c r="L41" i="26"/>
  <c r="V51" i="26"/>
  <c r="T51" i="26"/>
  <c r="R51" i="26"/>
  <c r="P51" i="26"/>
  <c r="L51" i="26"/>
  <c r="J51" i="26"/>
  <c r="H51" i="26"/>
  <c r="F51" i="26"/>
  <c r="V46" i="26"/>
  <c r="T46" i="26"/>
  <c r="R46" i="26"/>
  <c r="P46" i="26"/>
  <c r="V41" i="26"/>
  <c r="T41" i="26"/>
  <c r="R41" i="26"/>
  <c r="P41" i="26"/>
  <c r="V36" i="26"/>
  <c r="T36" i="26"/>
  <c r="R36" i="26"/>
  <c r="P36" i="26"/>
  <c r="L36" i="26"/>
  <c r="J36" i="26"/>
  <c r="H36" i="26"/>
  <c r="F36" i="26"/>
  <c r="V31" i="26"/>
  <c r="T31" i="26"/>
  <c r="R31" i="26"/>
  <c r="P31" i="26"/>
  <c r="L31" i="26"/>
  <c r="J31" i="26"/>
  <c r="H31" i="26"/>
  <c r="F31" i="26"/>
  <c r="R26" i="26"/>
  <c r="P26" i="26"/>
  <c r="N26" i="26"/>
  <c r="L26" i="26"/>
  <c r="J26" i="26"/>
  <c r="H26" i="26"/>
  <c r="F26" i="26"/>
  <c r="E23" i="2" l="1"/>
  <c r="Q51" i="17"/>
  <c r="E343" i="12" l="1"/>
  <c r="AS33" i="19" l="1"/>
  <c r="AS48" i="19"/>
  <c r="G45" i="2"/>
  <c r="E12" i="2" l="1"/>
  <c r="E24" i="2"/>
  <c r="T37" i="3"/>
  <c r="U32" i="5" s="1"/>
  <c r="AF28" i="6"/>
  <c r="V37" i="3"/>
  <c r="S32" i="5" s="1"/>
  <c r="E44" i="2"/>
  <c r="Q58" i="9"/>
  <c r="O58" i="9"/>
  <c r="M58" i="9"/>
  <c r="K58" i="9"/>
  <c r="I58" i="9"/>
  <c r="G58" i="9"/>
  <c r="E58" i="9"/>
  <c r="C58" i="9"/>
  <c r="Q43" i="9"/>
  <c r="Q50" i="9" s="1"/>
  <c r="O43" i="9"/>
  <c r="O50" i="9" s="1"/>
  <c r="M43" i="9"/>
  <c r="M50" i="9" s="1"/>
  <c r="K43" i="9"/>
  <c r="K50" i="9" s="1"/>
  <c r="I43" i="9"/>
  <c r="I50" i="9" s="1"/>
  <c r="G43" i="9"/>
  <c r="G50" i="9" s="1"/>
  <c r="E43" i="9"/>
  <c r="E50" i="9" s="1"/>
  <c r="C43" i="9"/>
  <c r="C50" i="9" s="1"/>
  <c r="Q19" i="9"/>
  <c r="O19" i="9"/>
  <c r="M19" i="9"/>
  <c r="K19" i="9"/>
  <c r="I19" i="9"/>
  <c r="G19" i="9"/>
  <c r="E19" i="9"/>
  <c r="C19" i="9"/>
  <c r="Q60" i="8"/>
  <c r="O60" i="8"/>
  <c r="M60" i="8"/>
  <c r="K60" i="8"/>
  <c r="I60" i="8"/>
  <c r="G60" i="8"/>
  <c r="E60" i="8"/>
  <c r="C60" i="8"/>
  <c r="Q42" i="8"/>
  <c r="Q51" i="8" s="1"/>
  <c r="O42" i="8"/>
  <c r="O51" i="8" s="1"/>
  <c r="M42" i="8"/>
  <c r="M51" i="8" s="1"/>
  <c r="K42" i="8"/>
  <c r="K51" i="8" s="1"/>
  <c r="I42" i="8"/>
  <c r="I51" i="8" s="1"/>
  <c r="G42" i="8"/>
  <c r="G51" i="8" s="1"/>
  <c r="E42" i="8"/>
  <c r="E51" i="8" s="1"/>
  <c r="C42" i="8"/>
  <c r="C51" i="8" s="1"/>
  <c r="Q18" i="8"/>
  <c r="O18" i="8"/>
  <c r="M18" i="8"/>
  <c r="K18" i="8"/>
  <c r="I18" i="8"/>
  <c r="G18" i="8"/>
  <c r="E18" i="8"/>
  <c r="C18" i="8"/>
  <c r="U16" i="7"/>
  <c r="M16" i="7"/>
  <c r="U35" i="7"/>
  <c r="S35" i="7"/>
  <c r="Q35" i="7"/>
  <c r="O35" i="7"/>
  <c r="M35" i="7"/>
  <c r="K35" i="7"/>
  <c r="I35" i="7"/>
  <c r="G35" i="7"/>
  <c r="E35" i="7"/>
  <c r="U29" i="7"/>
  <c r="S29" i="7"/>
  <c r="Q29" i="7"/>
  <c r="O29" i="7"/>
  <c r="M29" i="7"/>
  <c r="K29" i="7"/>
  <c r="I29" i="7"/>
  <c r="G29" i="7"/>
  <c r="E29" i="7"/>
  <c r="U23" i="7"/>
  <c r="S23" i="7"/>
  <c r="Q23" i="7"/>
  <c r="O23" i="7"/>
  <c r="M23" i="7"/>
  <c r="K23" i="7"/>
  <c r="I23" i="7"/>
  <c r="G23" i="7"/>
  <c r="E23" i="7"/>
  <c r="U17" i="7"/>
  <c r="S17" i="7"/>
  <c r="Q17" i="7"/>
  <c r="O17" i="7"/>
  <c r="M17" i="7"/>
  <c r="K17" i="7"/>
  <c r="I17" i="7"/>
  <c r="G17" i="7"/>
  <c r="E17" i="7"/>
  <c r="Q53" i="5"/>
  <c r="O53" i="5"/>
  <c r="M53" i="5"/>
  <c r="K53" i="5"/>
  <c r="I53" i="5"/>
  <c r="G53" i="5"/>
  <c r="E53" i="5"/>
  <c r="C53" i="5"/>
  <c r="Q18" i="5"/>
  <c r="Q20" i="5" s="1"/>
  <c r="O18" i="5"/>
  <c r="O20" i="5" s="1"/>
  <c r="M18" i="5"/>
  <c r="M20" i="5" s="1"/>
  <c r="K18" i="5"/>
  <c r="K20" i="5" s="1"/>
  <c r="Q43" i="5"/>
  <c r="O43" i="5"/>
  <c r="M43" i="5"/>
  <c r="K43" i="5"/>
  <c r="I43" i="5"/>
  <c r="G43" i="5"/>
  <c r="E43" i="5"/>
  <c r="C43" i="5"/>
  <c r="Q34" i="5"/>
  <c r="O34" i="5"/>
  <c r="M34" i="5"/>
  <c r="K34" i="5"/>
  <c r="I34" i="5"/>
  <c r="G34" i="5"/>
  <c r="E34" i="5"/>
  <c r="C34" i="5"/>
  <c r="I18" i="5"/>
  <c r="I20" i="5" s="1"/>
  <c r="G18" i="5"/>
  <c r="G20" i="5" s="1"/>
  <c r="E18" i="5"/>
  <c r="E20" i="5" s="1"/>
  <c r="C18" i="5"/>
  <c r="C20" i="5" s="1"/>
  <c r="G53" i="8" l="1"/>
  <c r="G64" i="8" s="1"/>
  <c r="G67" i="8" s="1"/>
  <c r="Q52" i="9"/>
  <c r="Q62" i="9" s="1"/>
  <c r="Q65" i="9" s="1"/>
  <c r="G52" i="9"/>
  <c r="G62" i="9" s="1"/>
  <c r="G65" i="9" s="1"/>
  <c r="O52" i="9"/>
  <c r="O62" i="9" s="1"/>
  <c r="O65" i="9" s="1"/>
  <c r="K53" i="8"/>
  <c r="K64" i="8" s="1"/>
  <c r="K67" i="8" s="1"/>
  <c r="E52" i="9"/>
  <c r="E62" i="9" s="1"/>
  <c r="E65" i="9" s="1"/>
  <c r="M52" i="9"/>
  <c r="M62" i="9" s="1"/>
  <c r="M65" i="9" s="1"/>
  <c r="O53" i="8"/>
  <c r="O64" i="8" s="1"/>
  <c r="O67" i="8" s="1"/>
  <c r="S41" i="7"/>
  <c r="G41" i="7"/>
  <c r="I52" i="9"/>
  <c r="I62" i="9" s="1"/>
  <c r="I65" i="9" s="1"/>
  <c r="M53" i="8"/>
  <c r="M64" i="8" s="1"/>
  <c r="M67" i="8" s="1"/>
  <c r="C52" i="9"/>
  <c r="C62" i="9" s="1"/>
  <c r="C65" i="9" s="1"/>
  <c r="C53" i="8"/>
  <c r="C64" i="8" s="1"/>
  <c r="C67" i="8" s="1"/>
  <c r="Q41" i="7"/>
  <c r="E41" i="7"/>
  <c r="K52" i="9"/>
  <c r="K62" i="9" s="1"/>
  <c r="K65" i="9" s="1"/>
  <c r="Q53" i="8"/>
  <c r="Q64" i="8" s="1"/>
  <c r="Q67" i="8" s="1"/>
  <c r="E53" i="8"/>
  <c r="E64" i="8" s="1"/>
  <c r="E67" i="8" s="1"/>
  <c r="I53" i="8"/>
  <c r="I64" i="8" s="1"/>
  <c r="I67" i="8" s="1"/>
  <c r="AF46" i="6"/>
  <c r="J13" i="3" l="1"/>
  <c r="J56" i="3" l="1"/>
  <c r="R56" i="3"/>
  <c r="N56" i="3"/>
  <c r="T55" i="3"/>
  <c r="U52" i="5" s="1"/>
  <c r="V55" i="3"/>
  <c r="S12" i="8" l="1"/>
  <c r="P56" i="3"/>
  <c r="L56" i="3"/>
  <c r="H56" i="3"/>
  <c r="D56" i="3"/>
  <c r="F56" i="3"/>
  <c r="S58" i="9"/>
  <c r="O30" i="25" l="1"/>
  <c r="O32" i="25" s="1"/>
  <c r="M30" i="25"/>
  <c r="M32" i="25" s="1"/>
  <c r="K30" i="25"/>
  <c r="K32" i="25" s="1"/>
  <c r="I30" i="25"/>
  <c r="I32" i="25" s="1"/>
  <c r="G30" i="25"/>
  <c r="G32" i="25" s="1"/>
  <c r="E30" i="25"/>
  <c r="E32" i="25" s="1"/>
  <c r="X26" i="27" l="1"/>
  <c r="X36" i="27"/>
  <c r="X31" i="27"/>
  <c r="P45" i="26" l="1"/>
  <c r="P40" i="26"/>
  <c r="X51" i="26" l="1"/>
  <c r="X46" i="26"/>
  <c r="X36" i="26"/>
  <c r="X31" i="26"/>
  <c r="X26" i="26"/>
  <c r="W26" i="25"/>
  <c r="W20" i="25"/>
  <c r="U14" i="21" l="1"/>
  <c r="Q433" i="12" l="1"/>
  <c r="Q432" i="12"/>
  <c r="Q431" i="12"/>
  <c r="Q430" i="12"/>
  <c r="Q429" i="12"/>
  <c r="Q428" i="12"/>
  <c r="Q427" i="12"/>
  <c r="Q426" i="12"/>
  <c r="Q425" i="12"/>
  <c r="Q420" i="12"/>
  <c r="Q415" i="12"/>
  <c r="Q408" i="12"/>
  <c r="Q407" i="12"/>
  <c r="Q406" i="12"/>
  <c r="Q405" i="12"/>
  <c r="Q404" i="12"/>
  <c r="Q403" i="12"/>
  <c r="Q402" i="12"/>
  <c r="Q401" i="12"/>
  <c r="Q381" i="12"/>
  <c r="Q380" i="12"/>
  <c r="Q379" i="12"/>
  <c r="Q378" i="12"/>
  <c r="Q377" i="12"/>
  <c r="Q376" i="12"/>
  <c r="Q375" i="12"/>
  <c r="Q374" i="12"/>
  <c r="Q373" i="12"/>
  <c r="Q372" i="12"/>
  <c r="Q371" i="12"/>
  <c r="Q366" i="12"/>
  <c r="Q364" i="12"/>
  <c r="Q363" i="12"/>
  <c r="Q362" i="12"/>
  <c r="Q361" i="12"/>
  <c r="Q360" i="12"/>
  <c r="Q359" i="12"/>
  <c r="Q358" i="12"/>
  <c r="Q357" i="12"/>
  <c r="Q356" i="12"/>
  <c r="Q355" i="12"/>
  <c r="Q354" i="12"/>
  <c r="Q342" i="12"/>
  <c r="Q341" i="12"/>
  <c r="Q340" i="12"/>
  <c r="Q339" i="12"/>
  <c r="Q338" i="12"/>
  <c r="Q337" i="12"/>
  <c r="Q336" i="12"/>
  <c r="Q335" i="12"/>
  <c r="Q334" i="12"/>
  <c r="Q333" i="12"/>
  <c r="Q332" i="12"/>
  <c r="Q331" i="12"/>
  <c r="Q330" i="12"/>
  <c r="Q329" i="12"/>
  <c r="Q328" i="12"/>
  <c r="Q327" i="12"/>
  <c r="Q326" i="12"/>
  <c r="Q325" i="12"/>
  <c r="Q324" i="12"/>
  <c r="Q306" i="12"/>
  <c r="Q305" i="12"/>
  <c r="Q304" i="12"/>
  <c r="Q303" i="12"/>
  <c r="Q302" i="12"/>
  <c r="Q301" i="12"/>
  <c r="Q300" i="12"/>
  <c r="Q298" i="12"/>
  <c r="Q297" i="12"/>
  <c r="Q296" i="12"/>
  <c r="Q295" i="12"/>
  <c r="Q294" i="12"/>
  <c r="Q293" i="12"/>
  <c r="Q292" i="12"/>
  <c r="Q291" i="12"/>
  <c r="Q290" i="12"/>
  <c r="Q289" i="12"/>
  <c r="Q288" i="12"/>
  <c r="Q287" i="12"/>
  <c r="Q286" i="12"/>
  <c r="Q285" i="12"/>
  <c r="Q284" i="12"/>
  <c r="Q283" i="12"/>
  <c r="Q282" i="12"/>
  <c r="Q281" i="12"/>
  <c r="Q276" i="12"/>
  <c r="Q275" i="12"/>
  <c r="Q274" i="12"/>
  <c r="Q273" i="12"/>
  <c r="Q272" i="12"/>
  <c r="Q271" i="12"/>
  <c r="Q270" i="12"/>
  <c r="Q269" i="12"/>
  <c r="Q268" i="12"/>
  <c r="Q267" i="12"/>
  <c r="Q262" i="12"/>
  <c r="Q257" i="12"/>
  <c r="Q256" i="12"/>
  <c r="Q255" i="12"/>
  <c r="Q254" i="12"/>
  <c r="Q253" i="12"/>
  <c r="Q252" i="12"/>
  <c r="Q251" i="12"/>
  <c r="Q250" i="12"/>
  <c r="Q229"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80" i="12"/>
  <c r="Q17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5" i="12"/>
  <c r="Q104" i="12"/>
  <c r="Q103" i="12"/>
  <c r="Q102" i="12"/>
  <c r="Q101" i="12"/>
  <c r="Q100" i="12"/>
  <c r="Q99"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34" i="11"/>
  <c r="Q33" i="11"/>
  <c r="Q32" i="11"/>
  <c r="Q28" i="11"/>
  <c r="Q27" i="11"/>
  <c r="Q23" i="11"/>
  <c r="Q22" i="11"/>
  <c r="Q21" i="11"/>
  <c r="Q20" i="11"/>
  <c r="Q19" i="11"/>
  <c r="Q18" i="11"/>
  <c r="Q17" i="11"/>
  <c r="G28" i="13" l="1"/>
  <c r="E28" i="13"/>
  <c r="C28" i="13"/>
  <c r="I27" i="13"/>
  <c r="I26" i="13"/>
  <c r="I25" i="13"/>
  <c r="I24" i="13"/>
  <c r="G20" i="13"/>
  <c r="E20" i="13"/>
  <c r="C20" i="13"/>
  <c r="I19" i="13"/>
  <c r="I20" i="13" s="1"/>
  <c r="G15" i="13"/>
  <c r="E15" i="13"/>
  <c r="C15" i="13"/>
  <c r="I14" i="13"/>
  <c r="I15" i="13" s="1"/>
  <c r="G29" i="13" l="1"/>
  <c r="C29" i="13"/>
  <c r="E29" i="13"/>
  <c r="I28" i="13"/>
  <c r="I29" i="13" s="1"/>
  <c r="I320" i="40"/>
  <c r="G320" i="40"/>
  <c r="E320" i="40"/>
  <c r="K308" i="40"/>
  <c r="K309" i="40"/>
  <c r="K310" i="40"/>
  <c r="K311" i="40"/>
  <c r="K312" i="40"/>
  <c r="K313" i="40"/>
  <c r="K315" i="40"/>
  <c r="K317" i="40"/>
  <c r="K300" i="40"/>
  <c r="K278" i="40"/>
  <c r="K281" i="40"/>
  <c r="K282" i="40"/>
  <c r="K284" i="40"/>
  <c r="K286" i="40"/>
  <c r="K288" i="40"/>
  <c r="K269" i="40"/>
  <c r="K270" i="40"/>
  <c r="K271" i="40"/>
  <c r="K272" i="40"/>
  <c r="K273" i="40"/>
  <c r="K274" i="40"/>
  <c r="K275" i="40"/>
  <c r="K254" i="40"/>
  <c r="K255" i="40"/>
  <c r="K257" i="40"/>
  <c r="K223" i="40"/>
  <c r="K225" i="40"/>
  <c r="K227" i="40"/>
  <c r="K219" i="40"/>
  <c r="K220" i="40"/>
  <c r="K221" i="40"/>
  <c r="K196" i="40"/>
  <c r="K181" i="40"/>
  <c r="K182" i="40"/>
  <c r="K175" i="40"/>
  <c r="K176" i="40"/>
  <c r="K170" i="40"/>
  <c r="K155" i="40"/>
  <c r="K137" i="40"/>
  <c r="K134" i="40"/>
  <c r="K123" i="40"/>
  <c r="K119" i="40"/>
  <c r="M20" i="38" l="1"/>
  <c r="L20" i="38"/>
  <c r="K20" i="38"/>
  <c r="J20" i="38"/>
  <c r="I20" i="38"/>
  <c r="H20" i="38"/>
  <c r="G20" i="38"/>
  <c r="F20" i="38"/>
  <c r="E20" i="38"/>
  <c r="Q27" i="37" l="1"/>
  <c r="M27" i="37"/>
  <c r="K27" i="37"/>
  <c r="I27" i="37"/>
  <c r="G27" i="37"/>
  <c r="E27" i="37"/>
  <c r="C27" i="37"/>
  <c r="O26" i="37"/>
  <c r="O24" i="37"/>
  <c r="O20" i="37"/>
  <c r="O17" i="37"/>
  <c r="O15" i="37"/>
  <c r="O27" i="37" l="1"/>
  <c r="T21" i="3" l="1"/>
  <c r="U17" i="5" s="1"/>
  <c r="V21" i="3"/>
  <c r="S17" i="5" s="1"/>
  <c r="V26" i="26" l="1"/>
  <c r="T26" i="26"/>
  <c r="N41" i="26"/>
  <c r="N46" i="26"/>
  <c r="N51" i="26"/>
  <c r="N36" i="26"/>
  <c r="N31" i="26"/>
  <c r="G25" i="25" l="1"/>
  <c r="W19" i="25"/>
  <c r="M20" i="25"/>
  <c r="G43" i="21" l="1"/>
  <c r="G41" i="21"/>
  <c r="G40" i="21"/>
  <c r="G39" i="21"/>
  <c r="G37" i="21"/>
  <c r="G36" i="21"/>
  <c r="G35" i="21"/>
  <c r="G34" i="21"/>
  <c r="G33" i="21"/>
  <c r="G32" i="21"/>
  <c r="G30" i="21"/>
  <c r="G29" i="21"/>
  <c r="G28" i="21"/>
  <c r="G26" i="21"/>
  <c r="G25" i="21"/>
  <c r="G23" i="21"/>
  <c r="G22" i="21"/>
  <c r="G21" i="21"/>
  <c r="G19" i="21"/>
  <c r="G17" i="21"/>
  <c r="G16" i="21"/>
  <c r="G15" i="21"/>
  <c r="G14" i="21"/>
  <c r="G12" i="21"/>
  <c r="S43" i="20"/>
  <c r="S41" i="20"/>
  <c r="S40" i="20"/>
  <c r="S39" i="20"/>
  <c r="S37" i="20"/>
  <c r="S36" i="20"/>
  <c r="S35" i="20"/>
  <c r="S34" i="20"/>
  <c r="S33" i="20"/>
  <c r="S32" i="20"/>
  <c r="S30" i="20"/>
  <c r="S29" i="20"/>
  <c r="S28" i="20"/>
  <c r="S26" i="20"/>
  <c r="S25" i="20"/>
  <c r="S23" i="20"/>
  <c r="S22" i="20"/>
  <c r="S21" i="20"/>
  <c r="S19" i="20"/>
  <c r="S17" i="20"/>
  <c r="S16" i="20"/>
  <c r="S15" i="20"/>
  <c r="S14" i="20"/>
  <c r="S12" i="20"/>
  <c r="M43" i="20"/>
  <c r="M41" i="20"/>
  <c r="M40" i="20"/>
  <c r="M39" i="20"/>
  <c r="M37" i="20"/>
  <c r="M36" i="20"/>
  <c r="M35" i="20"/>
  <c r="M34" i="20"/>
  <c r="M33" i="20"/>
  <c r="M32" i="20"/>
  <c r="M30" i="20"/>
  <c r="M29" i="20"/>
  <c r="M28" i="20"/>
  <c r="M26" i="20"/>
  <c r="M25" i="20"/>
  <c r="M23" i="20"/>
  <c r="M22" i="20"/>
  <c r="M21" i="20"/>
  <c r="M19" i="20"/>
  <c r="M17" i="20"/>
  <c r="M16" i="20"/>
  <c r="M15" i="20"/>
  <c r="M14" i="20"/>
  <c r="M12" i="20"/>
  <c r="G43" i="20"/>
  <c r="G41" i="20"/>
  <c r="G40" i="20"/>
  <c r="G39" i="20"/>
  <c r="G37" i="20"/>
  <c r="G36" i="20"/>
  <c r="G35" i="20"/>
  <c r="G34" i="20"/>
  <c r="G33" i="20"/>
  <c r="G32" i="20"/>
  <c r="G30" i="20"/>
  <c r="G29" i="20"/>
  <c r="G28" i="20"/>
  <c r="G26" i="20"/>
  <c r="G25" i="20"/>
  <c r="G23" i="20"/>
  <c r="G22" i="20"/>
  <c r="G21" i="20"/>
  <c r="G19" i="20"/>
  <c r="G17" i="20"/>
  <c r="G16" i="20"/>
  <c r="G15" i="20"/>
  <c r="G14" i="20"/>
  <c r="G12" i="20"/>
  <c r="AO50" i="19" l="1"/>
  <c r="AM50" i="19"/>
  <c r="O16" i="7" l="1"/>
  <c r="V13" i="3" l="1"/>
  <c r="T13" i="3"/>
  <c r="R13" i="3"/>
  <c r="P13" i="3"/>
  <c r="N13" i="3"/>
  <c r="L13" i="3"/>
  <c r="C55" i="5" l="1"/>
  <c r="K55" i="5"/>
  <c r="E55" i="5"/>
  <c r="M55" i="5"/>
  <c r="G55" i="5"/>
  <c r="O55" i="5"/>
  <c r="I55" i="5"/>
  <c r="Q55" i="5"/>
  <c r="S434" i="12" l="1"/>
  <c r="O434" i="12"/>
  <c r="M434" i="12"/>
  <c r="K434" i="12"/>
  <c r="I434" i="12"/>
  <c r="G434" i="12"/>
  <c r="E434" i="12"/>
  <c r="S421" i="12"/>
  <c r="O421" i="12"/>
  <c r="M421" i="12"/>
  <c r="K421" i="12"/>
  <c r="I421" i="12"/>
  <c r="G421" i="12"/>
  <c r="E421" i="12"/>
  <c r="S416" i="12"/>
  <c r="O416" i="12"/>
  <c r="M416" i="12"/>
  <c r="K416" i="12"/>
  <c r="I416" i="12"/>
  <c r="G416" i="12"/>
  <c r="E416" i="12"/>
  <c r="S409" i="12"/>
  <c r="O409" i="12"/>
  <c r="M409" i="12"/>
  <c r="K409" i="12"/>
  <c r="I409" i="12"/>
  <c r="G409" i="12"/>
  <c r="E409" i="12"/>
  <c r="S367" i="12"/>
  <c r="P367" i="12"/>
  <c r="O367" i="12"/>
  <c r="M367" i="12"/>
  <c r="K367" i="12"/>
  <c r="I367" i="12"/>
  <c r="G367" i="12"/>
  <c r="E367" i="12"/>
  <c r="S348" i="12"/>
  <c r="O348" i="12"/>
  <c r="M348" i="12"/>
  <c r="K348" i="12"/>
  <c r="I348" i="12"/>
  <c r="G348" i="12"/>
  <c r="E348" i="12"/>
  <c r="Q347" i="12"/>
  <c r="Q348" i="12" s="1"/>
  <c r="S343" i="12"/>
  <c r="O343" i="12"/>
  <c r="M343" i="12"/>
  <c r="K343" i="12"/>
  <c r="I343" i="12"/>
  <c r="G343" i="12"/>
  <c r="S159" i="12"/>
  <c r="O159" i="12"/>
  <c r="M159" i="12"/>
  <c r="K159" i="12"/>
  <c r="I159" i="12"/>
  <c r="G159" i="12"/>
  <c r="E159" i="12"/>
  <c r="S106" i="12"/>
  <c r="O106" i="12"/>
  <c r="M106" i="12"/>
  <c r="K106" i="12"/>
  <c r="I106" i="12"/>
  <c r="G106" i="12"/>
  <c r="E106" i="12"/>
  <c r="K307" i="40"/>
  <c r="K306" i="40"/>
  <c r="K305" i="40"/>
  <c r="K304" i="40"/>
  <c r="K303" i="40"/>
  <c r="K302" i="40"/>
  <c r="K301" i="40"/>
  <c r="I436" i="12" l="1"/>
  <c r="S436" i="12"/>
  <c r="O436" i="12"/>
  <c r="M436" i="12"/>
  <c r="K436" i="12"/>
  <c r="G436" i="12"/>
  <c r="E436" i="12"/>
  <c r="K411" i="12"/>
  <c r="Q409" i="12"/>
  <c r="M411" i="12"/>
  <c r="Q421" i="12"/>
  <c r="Q434" i="12"/>
  <c r="Q367" i="12"/>
  <c r="G411" i="12"/>
  <c r="O411" i="12"/>
  <c r="Q343" i="12"/>
  <c r="I411" i="12"/>
  <c r="S411" i="12"/>
  <c r="Q416" i="12"/>
  <c r="E411" i="12"/>
  <c r="Q159" i="12"/>
  <c r="Q106" i="12"/>
  <c r="I34" i="16"/>
  <c r="I33" i="16"/>
  <c r="I32" i="16"/>
  <c r="I31" i="16"/>
  <c r="I30" i="16"/>
  <c r="I29" i="16"/>
  <c r="I28" i="16"/>
  <c r="I27" i="16"/>
  <c r="I25" i="16"/>
  <c r="I24" i="16"/>
  <c r="I23" i="16"/>
  <c r="I21" i="16"/>
  <c r="I18" i="16"/>
  <c r="I17" i="16"/>
  <c r="I15" i="16"/>
  <c r="I13" i="16"/>
  <c r="Q436" i="12" l="1"/>
  <c r="Q411" i="12"/>
  <c r="T36" i="27"/>
  <c r="R36" i="27"/>
  <c r="T35" i="27"/>
  <c r="R35" i="27"/>
  <c r="P35" i="27"/>
  <c r="N35" i="27"/>
  <c r="L35" i="27"/>
  <c r="J35" i="27"/>
  <c r="H35" i="27"/>
  <c r="F31" i="27"/>
  <c r="X30" i="27"/>
  <c r="V30" i="27"/>
  <c r="T30" i="27"/>
  <c r="R30" i="27"/>
  <c r="P30" i="27"/>
  <c r="N30" i="27"/>
  <c r="L30" i="27"/>
  <c r="J30" i="27"/>
  <c r="H30" i="27"/>
  <c r="R26" i="27"/>
  <c r="H26" i="27"/>
  <c r="R25" i="27"/>
  <c r="P25" i="27"/>
  <c r="N25" i="27"/>
  <c r="L25" i="27"/>
  <c r="J25" i="27"/>
  <c r="H25" i="27"/>
  <c r="X50" i="26"/>
  <c r="V50" i="26"/>
  <c r="T50" i="26"/>
  <c r="R50" i="26"/>
  <c r="P50" i="26"/>
  <c r="N50" i="26"/>
  <c r="L50" i="26"/>
  <c r="J50" i="26"/>
  <c r="H50" i="26"/>
  <c r="X45" i="26"/>
  <c r="V45" i="26"/>
  <c r="T45" i="26"/>
  <c r="R45" i="26"/>
  <c r="X40" i="26"/>
  <c r="V40" i="26"/>
  <c r="T40" i="26"/>
  <c r="R40" i="26"/>
  <c r="X35" i="26"/>
  <c r="V35" i="26"/>
  <c r="T35" i="26"/>
  <c r="R35" i="26"/>
  <c r="P35" i="26"/>
  <c r="N35" i="26"/>
  <c r="L35" i="26"/>
  <c r="J35" i="26"/>
  <c r="H35" i="26"/>
  <c r="X30" i="26"/>
  <c r="V30" i="26"/>
  <c r="T30" i="26"/>
  <c r="R30" i="26"/>
  <c r="P30" i="26"/>
  <c r="N30" i="26"/>
  <c r="L30" i="26"/>
  <c r="J30" i="26"/>
  <c r="H30" i="26"/>
  <c r="T25" i="26"/>
  <c r="R25" i="26"/>
  <c r="P25" i="26"/>
  <c r="N25" i="26"/>
  <c r="L25" i="26"/>
  <c r="J25" i="26"/>
  <c r="H25" i="26"/>
  <c r="W25" i="25"/>
  <c r="U25" i="25"/>
  <c r="S25" i="25"/>
  <c r="Q25" i="25"/>
  <c r="O25" i="25"/>
  <c r="M25" i="25"/>
  <c r="K25" i="25"/>
  <c r="I25" i="25"/>
  <c r="AI33" i="23"/>
  <c r="AG33" i="23"/>
  <c r="AC33" i="23"/>
  <c r="AA33" i="23"/>
  <c r="W33" i="23"/>
  <c r="U33" i="23"/>
  <c r="Q33" i="23"/>
  <c r="O33" i="23"/>
  <c r="K33" i="23"/>
  <c r="I33" i="23"/>
  <c r="E33" i="23"/>
  <c r="C33" i="23"/>
  <c r="G26" i="23"/>
  <c r="AO26" i="23"/>
  <c r="AM26" i="23"/>
  <c r="AK26" i="23"/>
  <c r="AE26" i="23"/>
  <c r="Y26" i="23"/>
  <c r="S26" i="23"/>
  <c r="M26" i="23"/>
  <c r="AQ26" i="23" l="1"/>
  <c r="AK50" i="19" l="1"/>
  <c r="AI50" i="19"/>
  <c r="AG50" i="19"/>
  <c r="AE50" i="19"/>
  <c r="AC50" i="19"/>
  <c r="AA50" i="19"/>
  <c r="Y50" i="19"/>
  <c r="W50" i="19"/>
  <c r="U50" i="19"/>
  <c r="S50" i="19"/>
  <c r="Q50" i="19"/>
  <c r="O50" i="19"/>
  <c r="M50" i="19"/>
  <c r="K50" i="19"/>
  <c r="I50" i="19"/>
  <c r="G50" i="19"/>
  <c r="U38" i="7" l="1"/>
  <c r="S34" i="7"/>
  <c r="Q34" i="7"/>
  <c r="O34" i="7"/>
  <c r="M34" i="7"/>
  <c r="K34" i="7"/>
  <c r="I34" i="7"/>
  <c r="G34" i="7"/>
  <c r="S28" i="7"/>
  <c r="Q28" i="7"/>
  <c r="O28" i="7"/>
  <c r="M28" i="7"/>
  <c r="K28" i="7"/>
  <c r="I28" i="7"/>
  <c r="G28" i="7"/>
  <c r="S22" i="7"/>
  <c r="Q22" i="7"/>
  <c r="O22" i="7"/>
  <c r="M22" i="7"/>
  <c r="K22" i="7"/>
  <c r="I22" i="7"/>
  <c r="G22" i="7"/>
  <c r="S16" i="7"/>
  <c r="Q16" i="7"/>
  <c r="K16" i="7"/>
  <c r="I16" i="7"/>
  <c r="G16" i="7"/>
  <c r="U15" i="7" l="1"/>
  <c r="U41" i="7"/>
  <c r="AM16" i="23"/>
  <c r="AO16" i="23"/>
  <c r="AM18" i="23"/>
  <c r="AO18" i="23"/>
  <c r="AM20" i="23"/>
  <c r="AO20" i="23"/>
  <c r="AM22" i="23"/>
  <c r="AO22" i="23"/>
  <c r="AM24" i="23"/>
  <c r="AO24" i="23"/>
  <c r="AM29" i="23"/>
  <c r="AO29" i="23"/>
  <c r="AM30" i="23"/>
  <c r="AO30" i="23"/>
  <c r="AM31" i="23"/>
  <c r="AO31" i="23"/>
  <c r="AO14" i="23"/>
  <c r="AM14" i="23"/>
  <c r="AO15" i="23"/>
  <c r="AM15" i="23"/>
  <c r="AM33" i="23" l="1"/>
  <c r="AO33" i="23"/>
  <c r="U15" i="21"/>
  <c r="W15" i="21"/>
  <c r="U16" i="21"/>
  <c r="W16" i="21"/>
  <c r="U17" i="21"/>
  <c r="W17" i="21"/>
  <c r="U21" i="21"/>
  <c r="W21" i="21"/>
  <c r="U22" i="21"/>
  <c r="W22" i="21"/>
  <c r="U23" i="21"/>
  <c r="W23" i="21"/>
  <c r="U25" i="21"/>
  <c r="W25" i="21"/>
  <c r="U26" i="21"/>
  <c r="W26" i="21"/>
  <c r="U28" i="21"/>
  <c r="W28" i="21"/>
  <c r="U29" i="21"/>
  <c r="W29" i="21"/>
  <c r="U30" i="21"/>
  <c r="W30" i="21"/>
  <c r="U32" i="21"/>
  <c r="W32" i="21"/>
  <c r="U33" i="21"/>
  <c r="W33" i="21"/>
  <c r="U34" i="21"/>
  <c r="W34" i="21"/>
  <c r="U35" i="21"/>
  <c r="W35" i="21"/>
  <c r="U36" i="21"/>
  <c r="W36" i="21"/>
  <c r="U37" i="21"/>
  <c r="W37" i="21"/>
  <c r="U39" i="21"/>
  <c r="W39" i="21"/>
  <c r="U40" i="21"/>
  <c r="W40" i="21"/>
  <c r="U41" i="21"/>
  <c r="W41" i="21"/>
  <c r="U43" i="21"/>
  <c r="W43" i="21"/>
  <c r="W14" i="21"/>
  <c r="W12" i="21"/>
  <c r="U12" i="21"/>
  <c r="Y43" i="21" l="1"/>
  <c r="Y41" i="21"/>
  <c r="Y12" i="21"/>
  <c r="C71" i="41" l="1"/>
  <c r="F172" i="39" l="1"/>
  <c r="N18" i="38" s="1"/>
  <c r="K268" i="40"/>
  <c r="K267" i="40"/>
  <c r="K266" i="40"/>
  <c r="K265" i="40"/>
  <c r="K264" i="40"/>
  <c r="K261" i="40"/>
  <c r="K259" i="40"/>
  <c r="K253" i="40"/>
  <c r="K243" i="40"/>
  <c r="K242" i="40"/>
  <c r="K241" i="40"/>
  <c r="K240" i="40"/>
  <c r="K239" i="40"/>
  <c r="K238" i="40"/>
  <c r="K237" i="40"/>
  <c r="K236" i="40"/>
  <c r="K235" i="40"/>
  <c r="K234" i="40"/>
  <c r="K233" i="40"/>
  <c r="K232" i="40"/>
  <c r="K229" i="40"/>
  <c r="K218" i="40"/>
  <c r="K217" i="40"/>
  <c r="K216" i="40"/>
  <c r="K215" i="40"/>
  <c r="K214" i="40"/>
  <c r="K213" i="40"/>
  <c r="K212" i="40"/>
  <c r="K211" i="40"/>
  <c r="K210" i="40"/>
  <c r="K209" i="40"/>
  <c r="K208" i="40"/>
  <c r="K207" i="40"/>
  <c r="K206" i="40"/>
  <c r="K205" i="40"/>
  <c r="K195" i="40"/>
  <c r="K194" i="40"/>
  <c r="K193" i="40"/>
  <c r="K192" i="40"/>
  <c r="K191" i="40"/>
  <c r="K190" i="40"/>
  <c r="K189" i="40"/>
  <c r="K188" i="40"/>
  <c r="K187" i="40"/>
  <c r="K184" i="40"/>
  <c r="K178" i="40"/>
  <c r="K172" i="40"/>
  <c r="K168" i="40"/>
  <c r="K166" i="40"/>
  <c r="K164" i="40"/>
  <c r="K162" i="40"/>
  <c r="K160" i="40"/>
  <c r="K156" i="40"/>
  <c r="K145" i="40"/>
  <c r="K144" i="40"/>
  <c r="K143" i="40"/>
  <c r="K142" i="40"/>
  <c r="K138" i="40"/>
  <c r="K132" i="40"/>
  <c r="K130" i="40"/>
  <c r="K128" i="40"/>
  <c r="K126" i="40"/>
  <c r="K124" i="40"/>
  <c r="K122" i="40"/>
  <c r="U52" i="32" l="1"/>
  <c r="Y52" i="32" s="1"/>
  <c r="U58" i="30"/>
  <c r="AC58" i="30" s="1"/>
  <c r="U59" i="30"/>
  <c r="AC59" i="30" s="1"/>
  <c r="K320" i="40"/>
  <c r="S277" i="12"/>
  <c r="O277" i="12"/>
  <c r="M277" i="12"/>
  <c r="K277" i="12"/>
  <c r="I277" i="12"/>
  <c r="G277" i="12"/>
  <c r="E277" i="12"/>
  <c r="S263" i="12"/>
  <c r="O263" i="12"/>
  <c r="M263" i="12"/>
  <c r="K263" i="12"/>
  <c r="I263" i="12"/>
  <c r="G263" i="12"/>
  <c r="E263" i="12"/>
  <c r="S258" i="12"/>
  <c r="O258" i="12"/>
  <c r="M258" i="12"/>
  <c r="K258" i="12"/>
  <c r="I258" i="12"/>
  <c r="G258" i="12"/>
  <c r="E258" i="12"/>
  <c r="S35" i="11"/>
  <c r="Q35" i="11"/>
  <c r="O35" i="11"/>
  <c r="M35" i="11"/>
  <c r="K35" i="11"/>
  <c r="I35" i="11"/>
  <c r="G35" i="11"/>
  <c r="E35" i="11"/>
  <c r="S29" i="11"/>
  <c r="Q29" i="11"/>
  <c r="O29" i="11"/>
  <c r="M29" i="11"/>
  <c r="K29" i="11"/>
  <c r="I29" i="11"/>
  <c r="G29" i="11"/>
  <c r="E29" i="11"/>
  <c r="S24" i="11"/>
  <c r="Q24" i="11"/>
  <c r="O24" i="11"/>
  <c r="M24" i="11"/>
  <c r="K24" i="11"/>
  <c r="I24" i="11"/>
  <c r="G24" i="11"/>
  <c r="E24" i="11"/>
  <c r="I37" i="11" l="1"/>
  <c r="Q37" i="11"/>
  <c r="O37" i="11"/>
  <c r="G37" i="11"/>
  <c r="E37" i="11"/>
  <c r="G350" i="12"/>
  <c r="G439" i="12" s="1"/>
  <c r="O350" i="12"/>
  <c r="O439" i="12" s="1"/>
  <c r="E350" i="12"/>
  <c r="E439" i="12" s="1"/>
  <c r="M350" i="12"/>
  <c r="M439" i="12" s="1"/>
  <c r="I350" i="12"/>
  <c r="I439" i="12" s="1"/>
  <c r="S350" i="12"/>
  <c r="S439" i="12" s="1"/>
  <c r="K350" i="12"/>
  <c r="K439" i="12" s="1"/>
  <c r="K37" i="11"/>
  <c r="S37" i="11"/>
  <c r="M37" i="11"/>
  <c r="Q258" i="12"/>
  <c r="Q263" i="12"/>
  <c r="Q277" i="12"/>
  <c r="Q350" i="12" l="1"/>
  <c r="Q439" i="12" s="1"/>
  <c r="AQ46" i="19" l="1"/>
  <c r="AS46" i="19"/>
  <c r="U30" i="25"/>
  <c r="U32" i="25" s="1"/>
  <c r="S30" i="25"/>
  <c r="S32" i="25" s="1"/>
  <c r="Q30" i="25"/>
  <c r="Q32" i="25" s="1"/>
  <c r="L19" i="26"/>
  <c r="L56" i="26" s="1"/>
  <c r="L58" i="26" s="1"/>
  <c r="S38" i="7"/>
  <c r="Q38" i="7"/>
  <c r="O38" i="7"/>
  <c r="O41" i="7" s="1"/>
  <c r="M38" i="7"/>
  <c r="K38" i="7"/>
  <c r="I38" i="7"/>
  <c r="G38" i="7"/>
  <c r="G15" i="7" s="1"/>
  <c r="E38" i="7"/>
  <c r="E15" i="7" s="1"/>
  <c r="K45" i="18"/>
  <c r="N45" i="18" s="1"/>
  <c r="V24" i="24"/>
  <c r="AK31" i="23"/>
  <c r="AE31" i="23"/>
  <c r="Y31" i="23"/>
  <c r="AK30" i="23"/>
  <c r="AE30" i="23"/>
  <c r="Y30" i="23"/>
  <c r="AK29" i="23"/>
  <c r="AE29" i="23"/>
  <c r="Y29" i="23"/>
  <c r="AK24" i="23"/>
  <c r="AE24" i="23"/>
  <c r="Y24" i="23"/>
  <c r="AK22" i="23"/>
  <c r="AE22" i="23"/>
  <c r="Y22" i="23"/>
  <c r="AK20" i="23"/>
  <c r="AE20" i="23"/>
  <c r="Y20" i="23"/>
  <c r="AK18" i="23"/>
  <c r="AE18" i="23"/>
  <c r="Y18" i="23"/>
  <c r="AK16" i="23"/>
  <c r="AE16" i="23"/>
  <c r="Y16" i="23"/>
  <c r="AK14" i="23"/>
  <c r="AE14" i="23"/>
  <c r="Y14" i="23"/>
  <c r="AK15" i="23"/>
  <c r="AE15" i="23"/>
  <c r="Y15" i="23"/>
  <c r="S31" i="23"/>
  <c r="M31" i="23"/>
  <c r="G31" i="23"/>
  <c r="S30" i="23"/>
  <c r="M30" i="23"/>
  <c r="G30" i="23"/>
  <c r="S29" i="23"/>
  <c r="M29" i="23"/>
  <c r="G29" i="23"/>
  <c r="S24" i="23"/>
  <c r="M24" i="23"/>
  <c r="G24" i="23"/>
  <c r="S22" i="23"/>
  <c r="M22" i="23"/>
  <c r="G22" i="23"/>
  <c r="S20" i="23"/>
  <c r="M20" i="23"/>
  <c r="G20" i="23"/>
  <c r="S18" i="23"/>
  <c r="M18" i="23"/>
  <c r="G18" i="23"/>
  <c r="S16" i="23"/>
  <c r="M16" i="23"/>
  <c r="G16" i="23"/>
  <c r="S14" i="23"/>
  <c r="M14" i="23"/>
  <c r="G14" i="23"/>
  <c r="S15" i="23"/>
  <c r="M15" i="23"/>
  <c r="G15" i="23"/>
  <c r="G40" i="16"/>
  <c r="E40" i="16"/>
  <c r="C40" i="16"/>
  <c r="I39" i="16"/>
  <c r="I40" i="16" s="1"/>
  <c r="G35" i="16"/>
  <c r="E35" i="16"/>
  <c r="C35" i="16"/>
  <c r="C43" i="16" s="1"/>
  <c r="G28" i="14"/>
  <c r="E28" i="14"/>
  <c r="C28" i="14"/>
  <c r="I27" i="14"/>
  <c r="I25" i="14"/>
  <c r="G19" i="14"/>
  <c r="E19" i="14"/>
  <c r="C19" i="14"/>
  <c r="I17" i="14"/>
  <c r="I18" i="14"/>
  <c r="I15" i="14"/>
  <c r="F24" i="24"/>
  <c r="H24" i="24"/>
  <c r="J24" i="24"/>
  <c r="L24" i="24"/>
  <c r="N24" i="24"/>
  <c r="P24" i="24"/>
  <c r="R24" i="24"/>
  <c r="T24" i="24"/>
  <c r="D24" i="24"/>
  <c r="S43" i="9"/>
  <c r="S50" i="9" s="1"/>
  <c r="S19" i="9"/>
  <c r="S42" i="8"/>
  <c r="S51" i="8" s="1"/>
  <c r="U34" i="7"/>
  <c r="U28" i="7"/>
  <c r="U22" i="7"/>
  <c r="S41" i="21"/>
  <c r="M41" i="21"/>
  <c r="F20" i="27"/>
  <c r="F20" i="26"/>
  <c r="Y58" i="26"/>
  <c r="J21" i="26"/>
  <c r="D15" i="24"/>
  <c r="F15" i="24"/>
  <c r="H15" i="24"/>
  <c r="J15" i="24"/>
  <c r="L15" i="24"/>
  <c r="N15" i="24"/>
  <c r="P15" i="24"/>
  <c r="R15" i="24"/>
  <c r="T15" i="24"/>
  <c r="D17" i="24"/>
  <c r="F17" i="24"/>
  <c r="H17" i="24"/>
  <c r="J17" i="24"/>
  <c r="L17" i="24"/>
  <c r="N17" i="24"/>
  <c r="P17" i="24"/>
  <c r="R17" i="24"/>
  <c r="T17" i="24"/>
  <c r="D21" i="24"/>
  <c r="F21" i="24"/>
  <c r="H21" i="24"/>
  <c r="J21" i="24"/>
  <c r="L21" i="24"/>
  <c r="N21" i="24"/>
  <c r="P21" i="24"/>
  <c r="R21" i="24"/>
  <c r="T21" i="24"/>
  <c r="V21" i="24"/>
  <c r="D22" i="24"/>
  <c r="F22" i="24"/>
  <c r="H22" i="24"/>
  <c r="J22" i="24"/>
  <c r="L22" i="24"/>
  <c r="N22" i="24"/>
  <c r="P22" i="24"/>
  <c r="R22" i="24"/>
  <c r="T22" i="24"/>
  <c r="V22" i="24"/>
  <c r="D23" i="24"/>
  <c r="F23" i="24"/>
  <c r="H23" i="24"/>
  <c r="J23" i="24"/>
  <c r="L23" i="24"/>
  <c r="N23" i="24"/>
  <c r="P23" i="24"/>
  <c r="R23" i="24"/>
  <c r="T23" i="24"/>
  <c r="V23" i="24"/>
  <c r="D25" i="24"/>
  <c r="F25" i="24"/>
  <c r="H25" i="24"/>
  <c r="J25" i="24"/>
  <c r="L25" i="24"/>
  <c r="N25" i="24"/>
  <c r="P25" i="24"/>
  <c r="R25" i="24"/>
  <c r="T25" i="24"/>
  <c r="V25" i="24"/>
  <c r="D26" i="24"/>
  <c r="F26" i="24"/>
  <c r="H26" i="24"/>
  <c r="J26" i="24"/>
  <c r="L26" i="24"/>
  <c r="N26" i="24"/>
  <c r="P26" i="24"/>
  <c r="R26" i="24"/>
  <c r="T26" i="24"/>
  <c r="V26" i="24"/>
  <c r="D30" i="24"/>
  <c r="F30" i="24"/>
  <c r="H30" i="24"/>
  <c r="J30" i="24"/>
  <c r="L30" i="24"/>
  <c r="N30" i="24"/>
  <c r="P30" i="24"/>
  <c r="R30" i="24"/>
  <c r="T30" i="24"/>
  <c r="V30" i="24"/>
  <c r="D31" i="24"/>
  <c r="F31" i="24"/>
  <c r="H31" i="24"/>
  <c r="J31" i="24"/>
  <c r="L31" i="24"/>
  <c r="N31" i="24"/>
  <c r="P31" i="24"/>
  <c r="R31" i="24"/>
  <c r="T31" i="24"/>
  <c r="V31" i="24"/>
  <c r="D32" i="24"/>
  <c r="F32" i="24"/>
  <c r="H32" i="24"/>
  <c r="J32" i="24"/>
  <c r="L32" i="24"/>
  <c r="N32" i="24"/>
  <c r="P32" i="24"/>
  <c r="R32" i="24"/>
  <c r="T32" i="24"/>
  <c r="V32" i="24"/>
  <c r="S15" i="21"/>
  <c r="S16" i="21"/>
  <c r="S17" i="21"/>
  <c r="S19" i="21"/>
  <c r="S21" i="21"/>
  <c r="S22" i="21"/>
  <c r="S23" i="21"/>
  <c r="S25" i="21"/>
  <c r="S26" i="21"/>
  <c r="S28" i="21"/>
  <c r="S29" i="21"/>
  <c r="S30" i="21"/>
  <c r="S32" i="21"/>
  <c r="S33" i="21"/>
  <c r="S34" i="21"/>
  <c r="S35" i="21"/>
  <c r="S36" i="21"/>
  <c r="S37" i="21"/>
  <c r="S39" i="21"/>
  <c r="S40" i="21"/>
  <c r="S43" i="21"/>
  <c r="S14" i="21"/>
  <c r="S12" i="21"/>
  <c r="M15" i="21"/>
  <c r="M16" i="21"/>
  <c r="M17" i="21"/>
  <c r="M19" i="21"/>
  <c r="M21" i="21"/>
  <c r="M22" i="21"/>
  <c r="M23" i="21"/>
  <c r="M25" i="21"/>
  <c r="M26" i="21"/>
  <c r="M28" i="21"/>
  <c r="M29" i="21"/>
  <c r="M30" i="21"/>
  <c r="M32" i="21"/>
  <c r="M33" i="21"/>
  <c r="M34" i="21"/>
  <c r="M35" i="21"/>
  <c r="M36" i="21"/>
  <c r="M37" i="21"/>
  <c r="M39" i="21"/>
  <c r="M40" i="21"/>
  <c r="M43" i="21"/>
  <c r="M14" i="21"/>
  <c r="M12" i="21"/>
  <c r="Q44" i="21"/>
  <c r="O44" i="21"/>
  <c r="K44" i="21"/>
  <c r="I44" i="21"/>
  <c r="E44" i="21"/>
  <c r="C44" i="21"/>
  <c r="Q44" i="20"/>
  <c r="O44" i="20"/>
  <c r="K44" i="20"/>
  <c r="I44" i="20"/>
  <c r="L21" i="26"/>
  <c r="N51" i="18"/>
  <c r="N16" i="18"/>
  <c r="E51" i="17"/>
  <c r="I101" i="34"/>
  <c r="I22" i="34" s="1"/>
  <c r="I77" i="34"/>
  <c r="I21" i="34" s="1"/>
  <c r="E76" i="34"/>
  <c r="I17" i="34" s="1"/>
  <c r="E70" i="34"/>
  <c r="I16" i="34" s="1"/>
  <c r="G35" i="2"/>
  <c r="G26" i="2"/>
  <c r="A138" i="39"/>
  <c r="A73" i="39"/>
  <c r="E36" i="34"/>
  <c r="E52" i="34" s="1"/>
  <c r="I31" i="34" s="1"/>
  <c r="I26" i="31"/>
  <c r="I34" i="31" s="1"/>
  <c r="B69" i="29"/>
  <c r="B51" i="29"/>
  <c r="H55" i="18"/>
  <c r="N54" i="18"/>
  <c r="N53" i="18"/>
  <c r="N50" i="18"/>
  <c r="N49" i="18"/>
  <c r="N48" i="18"/>
  <c r="N46" i="18"/>
  <c r="N37" i="18"/>
  <c r="N36" i="18"/>
  <c r="N35" i="18"/>
  <c r="N34" i="18"/>
  <c r="N33" i="18"/>
  <c r="N31" i="18"/>
  <c r="N30" i="18"/>
  <c r="N28" i="18"/>
  <c r="N27" i="18"/>
  <c r="N26" i="18"/>
  <c r="N24" i="18"/>
  <c r="N22" i="18"/>
  <c r="N21" i="18"/>
  <c r="N20" i="18"/>
  <c r="N19" i="18"/>
  <c r="N18" i="18"/>
  <c r="C51" i="17"/>
  <c r="G15" i="15"/>
  <c r="G19" i="15" s="1"/>
  <c r="E15" i="15"/>
  <c r="E19" i="15" s="1"/>
  <c r="C15" i="15"/>
  <c r="C19" i="15" s="1"/>
  <c r="I14" i="15"/>
  <c r="M15" i="7" l="1"/>
  <c r="M41" i="7"/>
  <c r="K27" i="7"/>
  <c r="K41" i="7"/>
  <c r="K21" i="7"/>
  <c r="K15" i="7"/>
  <c r="I27" i="7"/>
  <c r="I41" i="7"/>
  <c r="I21" i="7"/>
  <c r="I15" i="7"/>
  <c r="E43" i="16"/>
  <c r="G43" i="16"/>
  <c r="H19" i="26"/>
  <c r="H56" i="26" s="1"/>
  <c r="H21" i="26"/>
  <c r="N19" i="26"/>
  <c r="N21" i="26"/>
  <c r="E33" i="7"/>
  <c r="M27" i="7"/>
  <c r="M21" i="7"/>
  <c r="O15" i="7"/>
  <c r="S33" i="23"/>
  <c r="Y33" i="23"/>
  <c r="G33" i="23"/>
  <c r="AK33" i="23"/>
  <c r="V19" i="26"/>
  <c r="V56" i="26" s="1"/>
  <c r="V19" i="27" s="1"/>
  <c r="V40" i="27" s="1"/>
  <c r="V21" i="26"/>
  <c r="V58" i="26" s="1"/>
  <c r="V21" i="27" s="1"/>
  <c r="V42" i="27" s="1"/>
  <c r="R19" i="26"/>
  <c r="R56" i="26" s="1"/>
  <c r="R58" i="26" s="1"/>
  <c r="R21" i="26"/>
  <c r="P19" i="26"/>
  <c r="P56" i="26" s="1"/>
  <c r="P21" i="26"/>
  <c r="F19" i="26"/>
  <c r="F21" i="26"/>
  <c r="T19" i="26"/>
  <c r="T56" i="26" s="1"/>
  <c r="T58" i="26" s="1"/>
  <c r="T21" i="26"/>
  <c r="M33" i="23"/>
  <c r="AE33" i="23"/>
  <c r="E27" i="7"/>
  <c r="E21" i="7"/>
  <c r="M33" i="7"/>
  <c r="G33" i="7"/>
  <c r="G27" i="7"/>
  <c r="G21" i="7"/>
  <c r="O33" i="7"/>
  <c r="O27" i="7"/>
  <c r="O21" i="7"/>
  <c r="I33" i="7"/>
  <c r="Q33" i="7"/>
  <c r="Q27" i="7"/>
  <c r="Q21" i="7"/>
  <c r="Q15" i="7"/>
  <c r="K33" i="7"/>
  <c r="S33" i="7"/>
  <c r="S27" i="7"/>
  <c r="S21" i="7"/>
  <c r="S15" i="7"/>
  <c r="K55" i="18"/>
  <c r="H23" i="38"/>
  <c r="K31" i="25"/>
  <c r="L20" i="26" s="1"/>
  <c r="AQ22" i="23"/>
  <c r="AQ16" i="23"/>
  <c r="AQ18" i="23"/>
  <c r="AQ29" i="23"/>
  <c r="AQ31" i="23"/>
  <c r="AQ15" i="23"/>
  <c r="Q40" i="7"/>
  <c r="U21" i="7"/>
  <c r="F23" i="38"/>
  <c r="G23" i="38"/>
  <c r="K23" i="38"/>
  <c r="Q31" i="25"/>
  <c r="R20" i="26" s="1"/>
  <c r="T18" i="24"/>
  <c r="T27" i="24" s="1"/>
  <c r="T33" i="24" s="1"/>
  <c r="D18" i="24"/>
  <c r="D27" i="24" s="1"/>
  <c r="D33" i="24" s="1"/>
  <c r="AQ14" i="23"/>
  <c r="AQ20" i="23"/>
  <c r="AQ24" i="23"/>
  <c r="AQ30" i="23"/>
  <c r="M44" i="20"/>
  <c r="S44" i="20"/>
  <c r="Y37" i="21"/>
  <c r="Y33" i="21"/>
  <c r="Y28" i="21"/>
  <c r="Y23" i="21"/>
  <c r="C30" i="14"/>
  <c r="S52" i="9"/>
  <c r="S62" i="9" s="1"/>
  <c r="S65" i="9" s="1"/>
  <c r="L23" i="38"/>
  <c r="O31" i="25"/>
  <c r="P20" i="26" s="1"/>
  <c r="I31" i="25"/>
  <c r="J20" i="26" s="1"/>
  <c r="S44" i="21"/>
  <c r="Y19" i="21"/>
  <c r="G44" i="20"/>
  <c r="Y39" i="21"/>
  <c r="Y34" i="21"/>
  <c r="Y30" i="21"/>
  <c r="Y29" i="21"/>
  <c r="Y25" i="21"/>
  <c r="Y15" i="21"/>
  <c r="Y26" i="21"/>
  <c r="I28" i="14"/>
  <c r="E30" i="14"/>
  <c r="U27" i="7"/>
  <c r="G40" i="7"/>
  <c r="M40" i="7"/>
  <c r="U33" i="7"/>
  <c r="O40" i="7"/>
  <c r="S40" i="7"/>
  <c r="J23" i="38"/>
  <c r="M23" i="38"/>
  <c r="I23" i="34"/>
  <c r="P18" i="24"/>
  <c r="P27" i="24" s="1"/>
  <c r="P33" i="24" s="1"/>
  <c r="H18" i="24"/>
  <c r="H27" i="24" s="1"/>
  <c r="H33" i="24" s="1"/>
  <c r="R18" i="24"/>
  <c r="R27" i="24" s="1"/>
  <c r="R33" i="24" s="1"/>
  <c r="J18" i="24"/>
  <c r="J27" i="24" s="1"/>
  <c r="J33" i="24" s="1"/>
  <c r="F18" i="24"/>
  <c r="F27" i="24" s="1"/>
  <c r="F33" i="24" s="1"/>
  <c r="G44" i="21"/>
  <c r="M44" i="21"/>
  <c r="Y35" i="21"/>
  <c r="Y21" i="21"/>
  <c r="Y14" i="21"/>
  <c r="Y40" i="21"/>
  <c r="Y36" i="21"/>
  <c r="Y32" i="21"/>
  <c r="Y22" i="21"/>
  <c r="Y17" i="21"/>
  <c r="N55" i="18"/>
  <c r="I35" i="16"/>
  <c r="I43" i="16" s="1"/>
  <c r="I19" i="14"/>
  <c r="G30" i="14"/>
  <c r="K40" i="7"/>
  <c r="I23" i="38"/>
  <c r="I18" i="34"/>
  <c r="L19" i="27"/>
  <c r="L40" i="27" s="1"/>
  <c r="L42" i="27" s="1"/>
  <c r="L21" i="27"/>
  <c r="J19" i="26"/>
  <c r="J56" i="26" s="1"/>
  <c r="J58" i="26" s="1"/>
  <c r="S31" i="25"/>
  <c r="T20" i="26" s="1"/>
  <c r="M31" i="25"/>
  <c r="N20" i="26" s="1"/>
  <c r="U31" i="25"/>
  <c r="V20" i="26" s="1"/>
  <c r="N18" i="24"/>
  <c r="N27" i="24" s="1"/>
  <c r="N33" i="24" s="1"/>
  <c r="G31" i="25"/>
  <c r="H20" i="26" s="1"/>
  <c r="L18" i="24"/>
  <c r="L27" i="24" s="1"/>
  <c r="L33" i="24" s="1"/>
  <c r="U44" i="21"/>
  <c r="W44" i="21"/>
  <c r="Y16" i="21"/>
  <c r="I15" i="15"/>
  <c r="I19" i="15" s="1"/>
  <c r="U40" i="7"/>
  <c r="I40" i="7"/>
  <c r="H19" i="27" l="1"/>
  <c r="H40" i="27" s="1"/>
  <c r="H42" i="27" s="1"/>
  <c r="H58" i="26"/>
  <c r="H21" i="27" s="1"/>
  <c r="P19" i="27"/>
  <c r="P40" i="27" s="1"/>
  <c r="P42" i="27" s="1"/>
  <c r="P58" i="26"/>
  <c r="J21" i="27"/>
  <c r="T21" i="27"/>
  <c r="N56" i="26"/>
  <c r="F56" i="26"/>
  <c r="R21" i="27"/>
  <c r="R19" i="27"/>
  <c r="R40" i="27" s="1"/>
  <c r="R42" i="27" s="1"/>
  <c r="V57" i="26"/>
  <c r="V20" i="27" s="1"/>
  <c r="T19" i="27"/>
  <c r="T40" i="27" s="1"/>
  <c r="T42" i="27" s="1"/>
  <c r="AQ33" i="23"/>
  <c r="T57" i="26"/>
  <c r="T20" i="27" s="1"/>
  <c r="R57" i="26"/>
  <c r="R20" i="27" s="1"/>
  <c r="P21" i="27"/>
  <c r="E39" i="7"/>
  <c r="O39" i="7"/>
  <c r="K39" i="7"/>
  <c r="Q39" i="7"/>
  <c r="V17" i="24"/>
  <c r="I30" i="14"/>
  <c r="U39" i="7"/>
  <c r="M39" i="7"/>
  <c r="G39" i="7"/>
  <c r="Y44" i="21"/>
  <c r="I39" i="7"/>
  <c r="S39" i="7"/>
  <c r="J19" i="27"/>
  <c r="J40" i="27" s="1"/>
  <c r="J42" i="27" s="1"/>
  <c r="J57" i="26"/>
  <c r="J20" i="27" s="1"/>
  <c r="L57" i="26"/>
  <c r="L20" i="27" s="1"/>
  <c r="N58" i="26" l="1"/>
  <c r="N21" i="27" s="1"/>
  <c r="N57" i="26"/>
  <c r="N20" i="27" s="1"/>
  <c r="F58" i="26"/>
  <c r="F21" i="27" s="1"/>
  <c r="H57" i="26"/>
  <c r="H20" i="27" s="1"/>
  <c r="P57" i="26"/>
  <c r="P20" i="27" s="1"/>
  <c r="F19" i="27"/>
  <c r="F40" i="27" s="1"/>
  <c r="F42" i="27" s="1"/>
  <c r="N19" i="27"/>
  <c r="N40" i="27" s="1"/>
  <c r="P41" i="27" s="1"/>
  <c r="J41" i="27"/>
  <c r="R41" i="27"/>
  <c r="V41" i="27"/>
  <c r="T41" i="27"/>
  <c r="L41" i="27"/>
  <c r="H41" i="27" l="1"/>
  <c r="N41" i="27"/>
  <c r="N42" i="27"/>
  <c r="I46" i="34"/>
  <c r="I10" i="34" s="1"/>
  <c r="I12" i="34" s="1"/>
  <c r="W30" i="25" l="1"/>
  <c r="W32" i="25" s="1"/>
  <c r="V15" i="24"/>
  <c r="V18" i="24" s="1"/>
  <c r="V27" i="24" s="1"/>
  <c r="V33" i="24" s="1"/>
  <c r="X19" i="26" l="1"/>
  <c r="X56" i="26" s="1"/>
  <c r="X57" i="26" s="1"/>
  <c r="X20" i="27" s="1"/>
  <c r="X21" i="26"/>
  <c r="W31" i="25"/>
  <c r="X20" i="26" s="1"/>
  <c r="X19" i="27" l="1"/>
  <c r="X40" i="27" s="1"/>
  <c r="X41" i="27" s="1"/>
  <c r="X58" i="26"/>
  <c r="X21" i="27" s="1"/>
  <c r="X42" i="27" s="1"/>
  <c r="Q29" i="22" l="1"/>
  <c r="G32" i="31" l="1"/>
  <c r="E32" i="2" l="1"/>
  <c r="P162" i="3"/>
  <c r="E33" i="2"/>
  <c r="E25" i="2"/>
  <c r="E41" i="2"/>
  <c r="G46" i="2" l="1"/>
  <c r="N22" i="3" l="1"/>
  <c r="D39" i="3"/>
  <c r="T29" i="3"/>
  <c r="U23" i="5" s="1"/>
  <c r="H47" i="3"/>
  <c r="J162" i="3"/>
  <c r="V34" i="3"/>
  <c r="S29" i="5" s="1"/>
  <c r="T45" i="3"/>
  <c r="U40" i="5" s="1"/>
  <c r="V54" i="3"/>
  <c r="S50" i="5" s="1"/>
  <c r="N47" i="3"/>
  <c r="T54" i="3"/>
  <c r="U50" i="5" s="1"/>
  <c r="T19" i="3"/>
  <c r="U15" i="5" s="1"/>
  <c r="F22" i="3"/>
  <c r="F26" i="3" s="1"/>
  <c r="V16" i="3"/>
  <c r="S12" i="5" s="1"/>
  <c r="T30" i="3"/>
  <c r="U24" i="5" s="1"/>
  <c r="L162" i="3"/>
  <c r="V20" i="3"/>
  <c r="S16" i="5" s="1"/>
  <c r="T44" i="3"/>
  <c r="U39" i="5" s="1"/>
  <c r="V32" i="3"/>
  <c r="S27" i="5" s="1"/>
  <c r="J39" i="3"/>
  <c r="V53" i="3"/>
  <c r="S49" i="5" s="1"/>
  <c r="V43" i="3"/>
  <c r="S38" i="5" s="1"/>
  <c r="V38" i="3"/>
  <c r="S33" i="5" s="1"/>
  <c r="T42" i="3"/>
  <c r="D47" i="3"/>
  <c r="T34" i="3"/>
  <c r="U29" i="5" s="1"/>
  <c r="F47" i="3"/>
  <c r="V42" i="3"/>
  <c r="S37" i="5" s="1"/>
  <c r="T51" i="3"/>
  <c r="U47" i="5" s="1"/>
  <c r="F39" i="3"/>
  <c r="V29" i="3"/>
  <c r="S23" i="5" s="1"/>
  <c r="P39" i="3"/>
  <c r="T31" i="3"/>
  <c r="U26" i="5" s="1"/>
  <c r="D162" i="3"/>
  <c r="T161" i="3"/>
  <c r="U57" i="8" s="1"/>
  <c r="H23" i="3"/>
  <c r="T23" i="3" s="1"/>
  <c r="V23" i="3"/>
  <c r="R162" i="3"/>
  <c r="V17" i="3"/>
  <c r="S13" i="5" s="1"/>
  <c r="J47" i="3"/>
  <c r="N39" i="3"/>
  <c r="T18" i="3"/>
  <c r="U14" i="5" s="1"/>
  <c r="L39" i="3"/>
  <c r="T160" i="3"/>
  <c r="V19" i="3"/>
  <c r="S15" i="5" s="1"/>
  <c r="V44" i="3"/>
  <c r="S39" i="5" s="1"/>
  <c r="V161" i="3"/>
  <c r="S60" i="8" s="1"/>
  <c r="F162" i="3"/>
  <c r="V31" i="3"/>
  <c r="S26" i="5" s="1"/>
  <c r="L47" i="3"/>
  <c r="R39" i="3"/>
  <c r="H162" i="3"/>
  <c r="T32" i="3"/>
  <c r="U27" i="5" s="1"/>
  <c r="T25" i="3"/>
  <c r="U19" i="5" s="1"/>
  <c r="T24" i="3"/>
  <c r="V50" i="3"/>
  <c r="S46" i="5" s="1"/>
  <c r="D22" i="3"/>
  <c r="D26" i="3" s="1"/>
  <c r="T17" i="3"/>
  <c r="U13" i="5" s="1"/>
  <c r="V45" i="3"/>
  <c r="S40" i="5" s="1"/>
  <c r="J22" i="3"/>
  <c r="V157" i="3"/>
  <c r="S17" i="8" s="1"/>
  <c r="V30" i="3"/>
  <c r="S24" i="5" s="1"/>
  <c r="V25" i="3"/>
  <c r="S19" i="5" s="1"/>
  <c r="V51" i="3"/>
  <c r="S47" i="5" s="1"/>
  <c r="H22" i="3"/>
  <c r="T16" i="3"/>
  <c r="U12" i="5" s="1"/>
  <c r="T33" i="3"/>
  <c r="U28" i="5" s="1"/>
  <c r="T52" i="3"/>
  <c r="U48" i="5" s="1"/>
  <c r="R47" i="3"/>
  <c r="L22" i="3"/>
  <c r="V24" i="3"/>
  <c r="P47" i="3"/>
  <c r="V46" i="3"/>
  <c r="S41" i="5" s="1"/>
  <c r="T35" i="3"/>
  <c r="U30" i="5" s="1"/>
  <c r="T38" i="3"/>
  <c r="U33" i="5" s="1"/>
  <c r="T20" i="3"/>
  <c r="U16" i="5" s="1"/>
  <c r="V35" i="3"/>
  <c r="S30" i="5" s="1"/>
  <c r="H39" i="3"/>
  <c r="N162" i="3"/>
  <c r="T53" i="3"/>
  <c r="U49" i="5" s="1"/>
  <c r="T157" i="3"/>
  <c r="U17" i="8" s="1"/>
  <c r="V52" i="3"/>
  <c r="S48" i="5" s="1"/>
  <c r="T50" i="3"/>
  <c r="V33" i="3"/>
  <c r="S28" i="5" s="1"/>
  <c r="V160" i="3"/>
  <c r="P22" i="3"/>
  <c r="P26" i="3" s="1"/>
  <c r="V18" i="3"/>
  <c r="S14" i="5" s="1"/>
  <c r="R22" i="3"/>
  <c r="R26" i="3" s="1"/>
  <c r="T46" i="3"/>
  <c r="U41" i="5" s="1"/>
  <c r="T43" i="3"/>
  <c r="U38" i="5" s="1"/>
  <c r="L26" i="3" l="1"/>
  <c r="L58" i="3" s="1"/>
  <c r="L165" i="3" s="1"/>
  <c r="S53" i="5"/>
  <c r="S43" i="5"/>
  <c r="S34" i="5"/>
  <c r="S18" i="5"/>
  <c r="S20" i="5" s="1"/>
  <c r="U46" i="5"/>
  <c r="U53" i="5" s="1"/>
  <c r="T56" i="3"/>
  <c r="V56" i="3"/>
  <c r="V22" i="3"/>
  <c r="V26" i="3" s="1"/>
  <c r="V162" i="3"/>
  <c r="V47" i="3"/>
  <c r="N26" i="3"/>
  <c r="N58" i="3" s="1"/>
  <c r="N165" i="3" s="1"/>
  <c r="J26" i="3"/>
  <c r="J58" i="3" s="1"/>
  <c r="J165" i="3" s="1"/>
  <c r="F58" i="3"/>
  <c r="F165" i="3" s="1"/>
  <c r="V39" i="3"/>
  <c r="T162" i="3"/>
  <c r="T39" i="3"/>
  <c r="T47" i="3"/>
  <c r="U34" i="5"/>
  <c r="H26" i="3"/>
  <c r="H58" i="3" s="1"/>
  <c r="H165" i="3" s="1"/>
  <c r="U18" i="5"/>
  <c r="U20" i="5" s="1"/>
  <c r="U37" i="5"/>
  <c r="U43" i="5" s="1"/>
  <c r="P58" i="3"/>
  <c r="P165" i="3" s="1"/>
  <c r="T22" i="3"/>
  <c r="R58" i="3"/>
  <c r="R165" i="3" s="1"/>
  <c r="D58" i="3"/>
  <c r="D165" i="3" s="1"/>
  <c r="S55" i="5" l="1"/>
  <c r="V58" i="3"/>
  <c r="V165" i="3" s="1"/>
  <c r="T26" i="3"/>
  <c r="U55" i="5"/>
  <c r="T58" i="3"/>
  <c r="T165" i="3" s="1"/>
  <c r="E20" i="2" l="1"/>
  <c r="E34" i="2"/>
  <c r="U60" i="8" l="1"/>
  <c r="C45" i="10" l="1"/>
  <c r="C50" i="10"/>
  <c r="C20" i="10"/>
  <c r="C55" i="10"/>
  <c r="C39" i="10"/>
  <c r="C15" i="10"/>
  <c r="K47" i="17" l="1"/>
  <c r="Q51" i="18" s="1"/>
  <c r="O20" i="10"/>
  <c r="G51" i="17"/>
  <c r="K26" i="2" l="1"/>
  <c r="S13" i="8" s="1"/>
  <c r="K35" i="2"/>
  <c r="S14" i="8" s="1"/>
  <c r="K45" i="2"/>
  <c r="S15" i="8" s="1"/>
  <c r="AH30" i="6" l="1"/>
  <c r="K46" i="2"/>
  <c r="AH38" i="6" l="1"/>
  <c r="AH47" i="6"/>
  <c r="AA19" i="33" l="1"/>
  <c r="S41" i="22"/>
  <c r="U58" i="9"/>
  <c r="O39" i="10"/>
  <c r="O55" i="10"/>
  <c r="AE86" i="29"/>
  <c r="O33" i="10"/>
  <c r="U43" i="9"/>
  <c r="U50" i="9" s="1"/>
  <c r="AE65" i="30"/>
  <c r="O45" i="10"/>
  <c r="O15" i="10"/>
  <c r="O50" i="10"/>
  <c r="AA59" i="32"/>
  <c r="AE99" i="28"/>
  <c r="AH49" i="6"/>
  <c r="S18" i="8"/>
  <c r="S53" i="8" s="1"/>
  <c r="S64" i="8" s="1"/>
  <c r="S67" i="8" s="1"/>
  <c r="O26" i="10" l="1"/>
  <c r="O58" i="10" s="1"/>
  <c r="K25" i="17" l="1"/>
  <c r="Q26" i="18" s="1"/>
  <c r="AQ23" i="19"/>
  <c r="AS19" i="19"/>
  <c r="K40" i="17"/>
  <c r="Q42" i="18" s="1"/>
  <c r="AQ38" i="19"/>
  <c r="AQ32" i="19"/>
  <c r="K34" i="17"/>
  <c r="Q35" i="18" s="1"/>
  <c r="AS21" i="19"/>
  <c r="K20" i="17"/>
  <c r="Q21" i="18" s="1"/>
  <c r="AQ18" i="19"/>
  <c r="AS34" i="19"/>
  <c r="K23" i="17"/>
  <c r="Q24" i="18" s="1"/>
  <c r="AQ21" i="19"/>
  <c r="K33" i="17"/>
  <c r="Q34" i="18" s="1"/>
  <c r="AQ31" i="19"/>
  <c r="AQ25" i="19"/>
  <c r="K27" i="17"/>
  <c r="Q28" i="18" s="1"/>
  <c r="AS18" i="19"/>
  <c r="AS41" i="19"/>
  <c r="AS45" i="19"/>
  <c r="AS32" i="19"/>
  <c r="K50" i="17"/>
  <c r="Q54" i="18" s="1"/>
  <c r="AQ49" i="19"/>
  <c r="AQ24" i="19"/>
  <c r="K26" i="17"/>
  <c r="Q27" i="18" s="1"/>
  <c r="K17" i="17"/>
  <c r="Q18" i="18" s="1"/>
  <c r="AQ15" i="19"/>
  <c r="AS40" i="19"/>
  <c r="AS43" i="19"/>
  <c r="AS37" i="19"/>
  <c r="K39" i="17"/>
  <c r="Q41" i="18" s="1"/>
  <c r="AQ37" i="19"/>
  <c r="AQ48" i="19"/>
  <c r="K49" i="17"/>
  <c r="Q53" i="18" s="1"/>
  <c r="K36" i="17"/>
  <c r="Q37" i="18" s="1"/>
  <c r="AQ34" i="19"/>
  <c r="AS24" i="19"/>
  <c r="AS30" i="19"/>
  <c r="AS39" i="19"/>
  <c r="K41" i="17"/>
  <c r="Q43" i="18" s="1"/>
  <c r="AQ39" i="19"/>
  <c r="AS36" i="19"/>
  <c r="AQ36" i="19"/>
  <c r="K38" i="17"/>
  <c r="Q40" i="18" s="1"/>
  <c r="AQ33" i="19"/>
  <c r="K35" i="17"/>
  <c r="Q36" i="18" s="1"/>
  <c r="AQ41" i="19"/>
  <c r="K43" i="17"/>
  <c r="Q46" i="18" s="1"/>
  <c r="C41" i="22"/>
  <c r="Q38" i="22"/>
  <c r="K29" i="17"/>
  <c r="Q30" i="18" s="1"/>
  <c r="AQ27" i="19"/>
  <c r="K21" i="17"/>
  <c r="Q22" i="18" s="1"/>
  <c r="AQ19" i="19"/>
  <c r="O51" i="17"/>
  <c r="AS13" i="19"/>
  <c r="AS15" i="19"/>
  <c r="AS17" i="19"/>
  <c r="AS31" i="19"/>
  <c r="AS27" i="19"/>
  <c r="K18" i="17"/>
  <c r="Q19" i="18" s="1"/>
  <c r="AQ16" i="19"/>
  <c r="AS25" i="19"/>
  <c r="AQ13" i="19"/>
  <c r="I51" i="17"/>
  <c r="K15" i="17"/>
  <c r="Q16" i="18" s="1"/>
  <c r="AS23" i="19"/>
  <c r="AS16" i="19"/>
  <c r="K46" i="17"/>
  <c r="Q50" i="18" s="1"/>
  <c r="AQ45" i="19"/>
  <c r="K19" i="17"/>
  <c r="Q20" i="18" s="1"/>
  <c r="AQ17" i="19"/>
  <c r="K45" i="17"/>
  <c r="Q48" i="18" s="1"/>
  <c r="AQ43" i="19"/>
  <c r="AS38" i="19"/>
  <c r="K42" i="17"/>
  <c r="Q44" i="18" s="1"/>
  <c r="AQ40" i="19"/>
  <c r="K30" i="17"/>
  <c r="Q31" i="18" s="1"/>
  <c r="AQ28" i="19"/>
  <c r="AS49" i="19"/>
  <c r="AS28" i="19"/>
  <c r="K32" i="17"/>
  <c r="Q33" i="18" s="1"/>
  <c r="AQ30" i="19"/>
  <c r="AS50" i="19" l="1"/>
  <c r="AQ50" i="19"/>
  <c r="Q45" i="18"/>
  <c r="Q55" i="18" s="1"/>
  <c r="K51" i="17"/>
  <c r="Q18" i="22" l="1"/>
  <c r="G41" i="22"/>
  <c r="G18" i="31" l="1"/>
  <c r="W14" i="7" l="1"/>
  <c r="U12" i="8"/>
  <c r="W17" i="7" l="1"/>
  <c r="W16" i="7"/>
  <c r="E16" i="2" l="1"/>
  <c r="E22" i="2"/>
  <c r="Q27" i="22" l="1"/>
  <c r="I35" i="2"/>
  <c r="E30" i="2"/>
  <c r="L47" i="6"/>
  <c r="M54" i="10"/>
  <c r="T30" i="6"/>
  <c r="AC30" i="6"/>
  <c r="AA30" i="6"/>
  <c r="N30" i="6"/>
  <c r="Q59" i="32"/>
  <c r="M37" i="10"/>
  <c r="E43" i="2"/>
  <c r="E19" i="33"/>
  <c r="AF26" i="6"/>
  <c r="Q20" i="22"/>
  <c r="H30" i="6"/>
  <c r="U93" i="28"/>
  <c r="AC93" i="28" s="1"/>
  <c r="I15" i="10"/>
  <c r="M14" i="10"/>
  <c r="K20" i="10"/>
  <c r="AF42" i="6"/>
  <c r="Q65" i="30"/>
  <c r="K33" i="10"/>
  <c r="J47" i="6"/>
  <c r="E19" i="2"/>
  <c r="M86" i="29"/>
  <c r="F38" i="6"/>
  <c r="U42" i="8"/>
  <c r="U51" i="8" s="1"/>
  <c r="E59" i="32"/>
  <c r="S19" i="33"/>
  <c r="C19" i="33"/>
  <c r="F47" i="6"/>
  <c r="G21" i="31"/>
  <c r="Q22" i="22"/>
  <c r="W86" i="29"/>
  <c r="AC15" i="29"/>
  <c r="C99" i="28"/>
  <c r="M36" i="10"/>
  <c r="E39" i="10"/>
  <c r="AF45" i="6"/>
  <c r="C86" i="29"/>
  <c r="AA65" i="30"/>
  <c r="Q36" i="22"/>
  <c r="M128" i="39"/>
  <c r="N15" i="38" s="1"/>
  <c r="L38" i="6"/>
  <c r="AF33" i="6"/>
  <c r="C38" i="6"/>
  <c r="E99" i="28"/>
  <c r="I26" i="2"/>
  <c r="E17" i="2"/>
  <c r="Q24" i="22"/>
  <c r="M59" i="39"/>
  <c r="N14" i="38" s="1"/>
  <c r="AF25" i="6"/>
  <c r="M19" i="33"/>
  <c r="Q35" i="22"/>
  <c r="F30" i="6"/>
  <c r="AA38" i="6"/>
  <c r="G22" i="31"/>
  <c r="M12" i="10"/>
  <c r="E15" i="10"/>
  <c r="W19" i="33"/>
  <c r="J38" i="6"/>
  <c r="N47" i="6"/>
  <c r="U25" i="28"/>
  <c r="AC25" i="28" s="1"/>
  <c r="M48" i="10"/>
  <c r="E50" i="10"/>
  <c r="Q33" i="22"/>
  <c r="G24" i="31"/>
  <c r="AF34" i="6"/>
  <c r="Q34" i="22"/>
  <c r="U19" i="9"/>
  <c r="U52" i="9" s="1"/>
  <c r="U62" i="9" s="1"/>
  <c r="U65" i="9" s="1"/>
  <c r="Q19" i="33"/>
  <c r="I45" i="10"/>
  <c r="C65" i="30"/>
  <c r="E65" i="30"/>
  <c r="Q86" i="29"/>
  <c r="Q99" i="28"/>
  <c r="U94" i="28"/>
  <c r="AC94" i="28" s="1"/>
  <c r="S86" i="29"/>
  <c r="Q25" i="22"/>
  <c r="I41" i="22"/>
  <c r="M30" i="10"/>
  <c r="M38" i="10"/>
  <c r="T47" i="6"/>
  <c r="AF24" i="6"/>
  <c r="J30" i="6"/>
  <c r="Y86" i="29"/>
  <c r="Q19" i="22"/>
  <c r="K41" i="22"/>
  <c r="AC18" i="29"/>
  <c r="E40" i="2"/>
  <c r="P47" i="6"/>
  <c r="Y99" i="28"/>
  <c r="O86" i="29"/>
  <c r="E42" i="2"/>
  <c r="S59" i="32"/>
  <c r="AF21" i="6"/>
  <c r="AF22" i="6"/>
  <c r="M53" i="10"/>
  <c r="M55" i="10" s="1"/>
  <c r="E55" i="10"/>
  <c r="M13" i="10"/>
  <c r="Q16" i="22"/>
  <c r="O19" i="33"/>
  <c r="M24" i="10"/>
  <c r="G39" i="10"/>
  <c r="I20" i="10"/>
  <c r="M32" i="10"/>
  <c r="H47" i="6"/>
  <c r="G33" i="10"/>
  <c r="P38" i="6"/>
  <c r="M99" i="28"/>
  <c r="G20" i="10"/>
  <c r="G19" i="31"/>
  <c r="AC47" i="6"/>
  <c r="M41" i="22"/>
  <c r="G65" i="30"/>
  <c r="G20" i="31"/>
  <c r="X30" i="6"/>
  <c r="X38" i="6"/>
  <c r="O59" i="32"/>
  <c r="M18" i="10"/>
  <c r="E20" i="10"/>
  <c r="K50" i="10"/>
  <c r="I55" i="10"/>
  <c r="I19" i="33"/>
  <c r="I33" i="10"/>
  <c r="Q17" i="22"/>
  <c r="O41" i="22"/>
  <c r="AF44" i="6"/>
  <c r="AF17" i="6"/>
  <c r="O65" i="30"/>
  <c r="G45" i="10"/>
  <c r="I99" i="28"/>
  <c r="AA86" i="29"/>
  <c r="K39" i="10"/>
  <c r="O99" i="28"/>
  <c r="Q23" i="22"/>
  <c r="C59" i="32"/>
  <c r="M44" i="10"/>
  <c r="I65" i="30"/>
  <c r="U27" i="30"/>
  <c r="AC27" i="30" s="1"/>
  <c r="W65" i="30"/>
  <c r="C47" i="6"/>
  <c r="AF41" i="6"/>
  <c r="M43" i="10"/>
  <c r="M42" i="10"/>
  <c r="E45" i="10"/>
  <c r="I59" i="32"/>
  <c r="M11" i="10"/>
  <c r="G15" i="10"/>
  <c r="V47" i="6"/>
  <c r="W59" i="32"/>
  <c r="V38" i="6"/>
  <c r="E33" i="10"/>
  <c r="AA99" i="28"/>
  <c r="X47" i="6"/>
  <c r="G19" i="33"/>
  <c r="Q39" i="22"/>
  <c r="E18" i="2"/>
  <c r="Q21" i="22"/>
  <c r="K15" i="10"/>
  <c r="K55" i="10"/>
  <c r="G59" i="32"/>
  <c r="E21" i="2"/>
  <c r="AF37" i="6"/>
  <c r="P30" i="6"/>
  <c r="P49" i="6" s="1"/>
  <c r="AA47" i="6"/>
  <c r="AA49" i="6" s="1"/>
  <c r="Q14" i="22"/>
  <c r="E41" i="22"/>
  <c r="Q37" i="22"/>
  <c r="G99" i="28"/>
  <c r="M49" i="10"/>
  <c r="AF23" i="6"/>
  <c r="I45" i="2"/>
  <c r="E39" i="2"/>
  <c r="E45" i="2" s="1"/>
  <c r="G28" i="31"/>
  <c r="AF36" i="6"/>
  <c r="M59" i="32"/>
  <c r="E86" i="29"/>
  <c r="S99" i="28"/>
  <c r="C33" i="10"/>
  <c r="M29" i="10"/>
  <c r="V30" i="6"/>
  <c r="V49" i="6" s="1"/>
  <c r="E31" i="2"/>
  <c r="G30" i="31"/>
  <c r="M31" i="10"/>
  <c r="E26" i="31"/>
  <c r="E34" i="31" s="1"/>
  <c r="C26" i="31"/>
  <c r="C34" i="31" s="1"/>
  <c r="G17" i="31"/>
  <c r="G23" i="31"/>
  <c r="M65" i="30"/>
  <c r="U59" i="28"/>
  <c r="AC59" i="28" s="1"/>
  <c r="Q40" i="22"/>
  <c r="M45" i="39"/>
  <c r="W99" i="28"/>
  <c r="M120" i="39"/>
  <c r="N17" i="38" s="1"/>
  <c r="AC38" i="6"/>
  <c r="AC49" i="6" s="1"/>
  <c r="M19" i="10"/>
  <c r="Q30" i="22"/>
  <c r="M23" i="10"/>
  <c r="G86" i="29"/>
  <c r="AF35" i="6"/>
  <c r="I39" i="10"/>
  <c r="I86" i="29"/>
  <c r="T38" i="6"/>
  <c r="T49" i="6" s="1"/>
  <c r="K45" i="10"/>
  <c r="G55" i="10"/>
  <c r="M166" i="39"/>
  <c r="N16" i="38" s="1"/>
  <c r="Q31" i="22"/>
  <c r="AF43" i="6"/>
  <c r="N38" i="6"/>
  <c r="N49" i="6" s="1"/>
  <c r="I50" i="10"/>
  <c r="AF20" i="6"/>
  <c r="C30" i="6"/>
  <c r="C49" i="6" s="1"/>
  <c r="L30" i="6"/>
  <c r="L49" i="6" s="1"/>
  <c r="S65" i="30"/>
  <c r="Y65" i="30"/>
  <c r="H38" i="6"/>
  <c r="AF29" i="6"/>
  <c r="G50" i="10"/>
  <c r="M33" i="10" l="1"/>
  <c r="M45" i="10"/>
  <c r="M15" i="10"/>
  <c r="H49" i="6"/>
  <c r="X49" i="6"/>
  <c r="U98" i="28"/>
  <c r="AC98" i="28" s="1"/>
  <c r="U58" i="32"/>
  <c r="Y58" i="32" s="1"/>
  <c r="U46" i="30"/>
  <c r="AC46" i="30" s="1"/>
  <c r="U47" i="29"/>
  <c r="AC47" i="29" s="1"/>
  <c r="U55" i="29"/>
  <c r="AC55" i="29" s="1"/>
  <c r="K86" i="29"/>
  <c r="E26" i="10"/>
  <c r="E58" i="10" s="1"/>
  <c r="U34" i="30"/>
  <c r="AC34" i="30" s="1"/>
  <c r="U91" i="28"/>
  <c r="AC91" i="28" s="1"/>
  <c r="U26" i="29"/>
  <c r="AC26" i="29" s="1"/>
  <c r="U34" i="32"/>
  <c r="Y34" i="32" s="1"/>
  <c r="U44" i="28"/>
  <c r="AC44" i="28" s="1"/>
  <c r="U23" i="32"/>
  <c r="Y23" i="32" s="1"/>
  <c r="U49" i="32"/>
  <c r="Y49" i="32" s="1"/>
  <c r="U87" i="28"/>
  <c r="AC87" i="28" s="1"/>
  <c r="K26" i="10"/>
  <c r="K58" i="10" s="1"/>
  <c r="U37" i="29"/>
  <c r="AC37" i="29" s="1"/>
  <c r="U50" i="28"/>
  <c r="AC50" i="28" s="1"/>
  <c r="U95" i="28"/>
  <c r="AC95" i="28" s="1"/>
  <c r="U23" i="30"/>
  <c r="AC23" i="30" s="1"/>
  <c r="U54" i="32"/>
  <c r="Y54" i="32" s="1"/>
  <c r="U69" i="29"/>
  <c r="AC69" i="29" s="1"/>
  <c r="U52" i="28"/>
  <c r="AC52" i="28" s="1"/>
  <c r="U34" i="28"/>
  <c r="AC34" i="28" s="1"/>
  <c r="U20" i="28"/>
  <c r="AC20" i="28" s="1"/>
  <c r="U22" i="28"/>
  <c r="AC22" i="28" s="1"/>
  <c r="U18" i="32"/>
  <c r="Y18" i="32" s="1"/>
  <c r="U28" i="30"/>
  <c r="AC28" i="30" s="1"/>
  <c r="K19" i="33"/>
  <c r="U14" i="33"/>
  <c r="U21" i="30"/>
  <c r="AC21" i="30" s="1"/>
  <c r="U33" i="30"/>
  <c r="AC33" i="30" s="1"/>
  <c r="M25" i="10"/>
  <c r="M26" i="10" s="1"/>
  <c r="C26" i="10"/>
  <c r="C58" i="10" s="1"/>
  <c r="U90" i="28"/>
  <c r="AC90" i="28" s="1"/>
  <c r="U16" i="28"/>
  <c r="AC16" i="28" s="1"/>
  <c r="U40" i="28"/>
  <c r="AC40" i="28" s="1"/>
  <c r="U50" i="32"/>
  <c r="Y50" i="32" s="1"/>
  <c r="U32" i="28"/>
  <c r="AC32" i="28" s="1"/>
  <c r="U20" i="30"/>
  <c r="AC20" i="30" s="1"/>
  <c r="U24" i="30"/>
  <c r="AC24" i="30" s="1"/>
  <c r="U85" i="29"/>
  <c r="AC85" i="29" s="1"/>
  <c r="U31" i="29"/>
  <c r="AC31" i="29" s="1"/>
  <c r="G26" i="10"/>
  <c r="G58" i="10" s="1"/>
  <c r="U32" i="30"/>
  <c r="AC32" i="30" s="1"/>
  <c r="U23" i="29"/>
  <c r="AC23" i="29" s="1"/>
  <c r="U49" i="30"/>
  <c r="AC49" i="30" s="1"/>
  <c r="U80" i="28"/>
  <c r="AC80" i="28" s="1"/>
  <c r="U56" i="32"/>
  <c r="Y56" i="32" s="1"/>
  <c r="U28" i="32"/>
  <c r="Y28" i="32" s="1"/>
  <c r="U39" i="29"/>
  <c r="AC39" i="29" s="1"/>
  <c r="U96" i="28"/>
  <c r="AC96" i="28" s="1"/>
  <c r="U76" i="29"/>
  <c r="AC76" i="29" s="1"/>
  <c r="U27" i="28"/>
  <c r="AC27" i="28" s="1"/>
  <c r="U41" i="28"/>
  <c r="AC41" i="28" s="1"/>
  <c r="U33" i="28"/>
  <c r="AC33" i="28" s="1"/>
  <c r="U53" i="30"/>
  <c r="AC53" i="30" s="1"/>
  <c r="U58" i="28"/>
  <c r="AC58" i="28" s="1"/>
  <c r="U82" i="29"/>
  <c r="AC82" i="29" s="1"/>
  <c r="U24" i="29"/>
  <c r="AC24" i="29" s="1"/>
  <c r="U47" i="28"/>
  <c r="AC47" i="28" s="1"/>
  <c r="U83" i="28"/>
  <c r="AC83" i="28" s="1"/>
  <c r="U22" i="29"/>
  <c r="AC22" i="29" s="1"/>
  <c r="U46" i="28"/>
  <c r="AC46" i="28" s="1"/>
  <c r="U27" i="29"/>
  <c r="AC27" i="29" s="1"/>
  <c r="U21" i="28"/>
  <c r="AC21" i="28" s="1"/>
  <c r="U57" i="28"/>
  <c r="AC57" i="28" s="1"/>
  <c r="U41" i="30"/>
  <c r="AC41" i="30" s="1"/>
  <c r="U62" i="30"/>
  <c r="AC62" i="30" s="1"/>
  <c r="U56" i="28"/>
  <c r="AC56" i="28" s="1"/>
  <c r="U17" i="29"/>
  <c r="AC17" i="29" s="1"/>
  <c r="U29" i="29"/>
  <c r="AC29" i="29" s="1"/>
  <c r="U30" i="29"/>
  <c r="AC30" i="29" s="1"/>
  <c r="U42" i="29"/>
  <c r="AC42" i="29" s="1"/>
  <c r="U30" i="30"/>
  <c r="AC30" i="30" s="1"/>
  <c r="U52" i="30"/>
  <c r="AC52" i="30" s="1"/>
  <c r="U53" i="28"/>
  <c r="AC53" i="28" s="1"/>
  <c r="U51" i="32"/>
  <c r="Y51" i="32" s="1"/>
  <c r="U26" i="28"/>
  <c r="AC26" i="28" s="1"/>
  <c r="U74" i="29"/>
  <c r="AC74" i="29" s="1"/>
  <c r="U17" i="28"/>
  <c r="AC17" i="28" s="1"/>
  <c r="U71" i="29"/>
  <c r="AC71" i="29" s="1"/>
  <c r="U21" i="32"/>
  <c r="Y21" i="32" s="1"/>
  <c r="U37" i="28"/>
  <c r="AC37" i="28" s="1"/>
  <c r="U21" i="29"/>
  <c r="AC21" i="29" s="1"/>
  <c r="U42" i="28"/>
  <c r="AC42" i="28" s="1"/>
  <c r="U89" i="28"/>
  <c r="AC89" i="28" s="1"/>
  <c r="U40" i="30"/>
  <c r="AC40" i="30" s="1"/>
  <c r="U54" i="28"/>
  <c r="AC54" i="28" s="1"/>
  <c r="U38" i="28"/>
  <c r="AC38" i="28" s="1"/>
  <c r="U29" i="32"/>
  <c r="Y29" i="32" s="1"/>
  <c r="U19" i="28"/>
  <c r="AC19" i="28" s="1"/>
  <c r="U39" i="28"/>
  <c r="AC39" i="28" s="1"/>
  <c r="U25" i="32"/>
  <c r="Y25" i="32" s="1"/>
  <c r="U51" i="28"/>
  <c r="AC51" i="28" s="1"/>
  <c r="U53" i="32"/>
  <c r="Y53" i="32" s="1"/>
  <c r="U64" i="30"/>
  <c r="AC64" i="30" s="1"/>
  <c r="U36" i="32"/>
  <c r="Y36" i="32" s="1"/>
  <c r="U40" i="29"/>
  <c r="AC40" i="29" s="1"/>
  <c r="U44" i="30"/>
  <c r="AC44" i="30" s="1"/>
  <c r="U49" i="29"/>
  <c r="AC49" i="29" s="1"/>
  <c r="U29" i="30"/>
  <c r="AC29" i="30" s="1"/>
  <c r="U19" i="29"/>
  <c r="AC19" i="29" s="1"/>
  <c r="U48" i="30"/>
  <c r="AC48" i="30" s="1"/>
  <c r="U47" i="32"/>
  <c r="Y47" i="32" s="1"/>
  <c r="U55" i="28"/>
  <c r="AC55" i="28" s="1"/>
  <c r="U38" i="30"/>
  <c r="AC38" i="30" s="1"/>
  <c r="U76" i="28"/>
  <c r="AC76" i="28" s="1"/>
  <c r="U77" i="29"/>
  <c r="AC77" i="29" s="1"/>
  <c r="U42" i="30"/>
  <c r="AC42" i="30" s="1"/>
  <c r="U48" i="32"/>
  <c r="Y48" i="32" s="1"/>
  <c r="U30" i="32"/>
  <c r="Y30" i="32" s="1"/>
  <c r="U48" i="28"/>
  <c r="AC48" i="28" s="1"/>
  <c r="U17" i="33"/>
  <c r="Y17" i="33" s="1"/>
  <c r="U34" i="29"/>
  <c r="AC34" i="29" s="1"/>
  <c r="U19" i="30"/>
  <c r="AC19" i="30" s="1"/>
  <c r="U50" i="30"/>
  <c r="AC50" i="30" s="1"/>
  <c r="U16" i="29"/>
  <c r="U49" i="28"/>
  <c r="AC49" i="28" s="1"/>
  <c r="U28" i="28"/>
  <c r="AC28" i="28" s="1"/>
  <c r="U50" i="29"/>
  <c r="AC50" i="29" s="1"/>
  <c r="U51" i="29"/>
  <c r="AC51" i="29" s="1"/>
  <c r="U26" i="30"/>
  <c r="AC26" i="30" s="1"/>
  <c r="U36" i="28"/>
  <c r="AC36" i="28" s="1"/>
  <c r="U83" i="29"/>
  <c r="AC83" i="29" s="1"/>
  <c r="U77" i="28"/>
  <c r="AC77" i="28" s="1"/>
  <c r="U53" i="29"/>
  <c r="AC53" i="29" s="1"/>
  <c r="K59" i="32"/>
  <c r="U17" i="32"/>
  <c r="U31" i="30"/>
  <c r="AC31" i="30" s="1"/>
  <c r="K65" i="30"/>
  <c r="U17" i="30"/>
  <c r="U72" i="29"/>
  <c r="AC72" i="29" s="1"/>
  <c r="U57" i="32"/>
  <c r="Y57" i="32" s="1"/>
  <c r="U45" i="30"/>
  <c r="AC45" i="30" s="1"/>
  <c r="K99" i="28"/>
  <c r="U15" i="28"/>
  <c r="U43" i="32"/>
  <c r="Y43" i="32" s="1"/>
  <c r="U43" i="30"/>
  <c r="AC43" i="30" s="1"/>
  <c r="U18" i="28"/>
  <c r="AC18" i="28" s="1"/>
  <c r="U60" i="28"/>
  <c r="AC60" i="28" s="1"/>
  <c r="U45" i="29"/>
  <c r="AC45" i="29" s="1"/>
  <c r="U79" i="28"/>
  <c r="AC79" i="28" s="1"/>
  <c r="U81" i="28"/>
  <c r="AC81" i="28" s="1"/>
  <c r="U40" i="32"/>
  <c r="Y40" i="32" s="1"/>
  <c r="U52" i="29"/>
  <c r="AC52" i="29" s="1"/>
  <c r="U55" i="32"/>
  <c r="Y55" i="32" s="1"/>
  <c r="U35" i="29"/>
  <c r="AC35" i="29" s="1"/>
  <c r="U35" i="28"/>
  <c r="AC35" i="28" s="1"/>
  <c r="U18" i="33"/>
  <c r="Y18" i="33" s="1"/>
  <c r="U18" i="30"/>
  <c r="AC18" i="30" s="1"/>
  <c r="U48" i="29"/>
  <c r="AC48" i="29" s="1"/>
  <c r="U25" i="30"/>
  <c r="AC25" i="30" s="1"/>
  <c r="U29" i="28"/>
  <c r="AC29" i="28" s="1"/>
  <c r="U81" i="29"/>
  <c r="AC81" i="29" s="1"/>
  <c r="U15" i="33"/>
  <c r="Y15" i="33" s="1"/>
  <c r="U54" i="30"/>
  <c r="AC54" i="30" s="1"/>
  <c r="U19" i="32"/>
  <c r="Y19" i="32" s="1"/>
  <c r="U36" i="29"/>
  <c r="AC36" i="29" s="1"/>
  <c r="U92" i="28"/>
  <c r="AC92" i="28" s="1"/>
  <c r="U84" i="28"/>
  <c r="AC84" i="28" s="1"/>
  <c r="U22" i="30"/>
  <c r="AC22" i="30" s="1"/>
  <c r="U32" i="29"/>
  <c r="AC32" i="29" s="1"/>
  <c r="U38" i="32"/>
  <c r="Y38" i="32" s="1"/>
  <c r="U88" i="28"/>
  <c r="AC88" i="28" s="1"/>
  <c r="U35" i="32"/>
  <c r="Y35" i="32" s="1"/>
  <c r="U45" i="32"/>
  <c r="Y45" i="32" s="1"/>
  <c r="U51" i="30"/>
  <c r="AC51" i="30" s="1"/>
  <c r="U24" i="28"/>
  <c r="AC24" i="28" s="1"/>
  <c r="U16" i="33"/>
  <c r="Y16" i="33" s="1"/>
  <c r="U39" i="30"/>
  <c r="AC39" i="30" s="1"/>
  <c r="U23" i="28"/>
  <c r="AC23" i="28" s="1"/>
  <c r="U70" i="29"/>
  <c r="AC70" i="29" s="1"/>
  <c r="U37" i="30"/>
  <c r="AC37" i="30" s="1"/>
  <c r="U27" i="32"/>
  <c r="Y27" i="32" s="1"/>
  <c r="U24" i="32"/>
  <c r="Y24" i="32" s="1"/>
  <c r="I26" i="10"/>
  <c r="I58" i="10" s="1"/>
  <c r="U37" i="32"/>
  <c r="Y37" i="32" s="1"/>
  <c r="U32" i="32"/>
  <c r="Y32" i="32" s="1"/>
  <c r="U46" i="32"/>
  <c r="Y46" i="32" s="1"/>
  <c r="U55" i="30"/>
  <c r="AC55" i="30" s="1"/>
  <c r="U78" i="28"/>
  <c r="AC78" i="28" s="1"/>
  <c r="U20" i="32"/>
  <c r="Y20" i="32" s="1"/>
  <c r="U43" i="28"/>
  <c r="AC43" i="28" s="1"/>
  <c r="U44" i="29"/>
  <c r="AC44" i="29" s="1"/>
  <c r="U60" i="30"/>
  <c r="AC60" i="30" s="1"/>
  <c r="U80" i="29"/>
  <c r="AC80" i="29" s="1"/>
  <c r="U73" i="29"/>
  <c r="AC73" i="29" s="1"/>
  <c r="U42" i="32"/>
  <c r="Y42" i="32" s="1"/>
  <c r="U20" i="29"/>
  <c r="AC20" i="29" s="1"/>
  <c r="U61" i="30"/>
  <c r="AC61" i="30" s="1"/>
  <c r="U45" i="28"/>
  <c r="AC45" i="28" s="1"/>
  <c r="U43" i="29"/>
  <c r="AC43" i="29" s="1"/>
  <c r="U82" i="28"/>
  <c r="AC82" i="28" s="1"/>
  <c r="U85" i="28"/>
  <c r="AC85" i="28" s="1"/>
  <c r="U84" i="29"/>
  <c r="AC84" i="29" s="1"/>
  <c r="U56" i="30"/>
  <c r="AC56" i="30" s="1"/>
  <c r="U36" i="30"/>
  <c r="AC36" i="30" s="1"/>
  <c r="U97" i="28"/>
  <c r="AC97" i="28" s="1"/>
  <c r="U47" i="30"/>
  <c r="AC47" i="30" s="1"/>
  <c r="U38" i="29"/>
  <c r="AC38" i="29" s="1"/>
  <c r="U30" i="28"/>
  <c r="AC30" i="28" s="1"/>
  <c r="U31" i="32"/>
  <c r="Y31" i="32" s="1"/>
  <c r="U54" i="29"/>
  <c r="AC54" i="29" s="1"/>
  <c r="U28" i="29"/>
  <c r="AC28" i="29" s="1"/>
  <c r="U26" i="32"/>
  <c r="Y26" i="32" s="1"/>
  <c r="U25" i="29"/>
  <c r="AC25" i="29" s="1"/>
  <c r="U63" i="30"/>
  <c r="AC63" i="30" s="1"/>
  <c r="U39" i="32"/>
  <c r="Y39" i="32" s="1"/>
  <c r="U44" i="32"/>
  <c r="Y44" i="32" s="1"/>
  <c r="U33" i="29"/>
  <c r="AC33" i="29" s="1"/>
  <c r="U35" i="30"/>
  <c r="AC35" i="30" s="1"/>
  <c r="U41" i="29"/>
  <c r="AC41" i="29" s="1"/>
  <c r="U79" i="29"/>
  <c r="AC79" i="29" s="1"/>
  <c r="U22" i="32"/>
  <c r="Y22" i="32" s="1"/>
  <c r="U78" i="29"/>
  <c r="AC78" i="29" s="1"/>
  <c r="U31" i="28"/>
  <c r="AC31" i="28" s="1"/>
  <c r="U46" i="29"/>
  <c r="AC46" i="29" s="1"/>
  <c r="U33" i="32"/>
  <c r="Y33" i="32" s="1"/>
  <c r="E26" i="2"/>
  <c r="M50" i="10"/>
  <c r="F49" i="6"/>
  <c r="U15" i="8"/>
  <c r="W32" i="7"/>
  <c r="M20" i="10"/>
  <c r="E35" i="2"/>
  <c r="N13" i="38"/>
  <c r="N20" i="38" s="1"/>
  <c r="M172" i="39"/>
  <c r="G26" i="31"/>
  <c r="G34" i="31" s="1"/>
  <c r="W26" i="7"/>
  <c r="U14" i="8"/>
  <c r="AF30" i="6"/>
  <c r="Q41" i="22"/>
  <c r="AF47" i="6"/>
  <c r="U13" i="8"/>
  <c r="W20" i="7"/>
  <c r="I46" i="2"/>
  <c r="AF38" i="6"/>
  <c r="M39" i="10"/>
  <c r="J49" i="6"/>
  <c r="AF49" i="6" l="1"/>
  <c r="M58" i="10"/>
  <c r="U18" i="8"/>
  <c r="U53" i="8" s="1"/>
  <c r="U64" i="8" s="1"/>
  <c r="U67" i="8" s="1"/>
  <c r="W23" i="7"/>
  <c r="W22" i="7"/>
  <c r="W38" i="7"/>
  <c r="W21" i="7" s="1"/>
  <c r="AC16" i="29"/>
  <c r="AC86" i="29" s="1"/>
  <c r="U86" i="29"/>
  <c r="W35" i="7"/>
  <c r="W34" i="7"/>
  <c r="AC15" i="28"/>
  <c r="AC99" i="28" s="1"/>
  <c r="U99" i="28"/>
  <c r="Y17" i="32"/>
  <c r="U59" i="32"/>
  <c r="Y59" i="32"/>
  <c r="W29" i="7"/>
  <c r="W28" i="7"/>
  <c r="N23" i="38"/>
  <c r="N25" i="38"/>
  <c r="E46" i="2"/>
  <c r="AC17" i="30"/>
  <c r="AC65" i="30" s="1"/>
  <c r="U65" i="30"/>
  <c r="Y14" i="33"/>
  <c r="Y19" i="33" s="1"/>
  <c r="U19" i="33"/>
  <c r="W27" i="7" l="1"/>
  <c r="W41" i="7"/>
  <c r="W15" i="7"/>
  <c r="W39" i="7" s="1"/>
  <c r="W40" i="7"/>
  <c r="W33" i="7"/>
</calcChain>
</file>

<file path=xl/sharedStrings.xml><?xml version="1.0" encoding="utf-8"?>
<sst xmlns="http://schemas.openxmlformats.org/spreadsheetml/2006/main" count="6341" uniqueCount="2557">
  <si>
    <t>STATE OF NEW YORK</t>
  </si>
  <si>
    <t>GOVERNMENTAL FUNDS</t>
  </si>
  <si>
    <t>SCHEDULE OF NET TAX RECEIPTS</t>
  </si>
  <si>
    <t>SCHEDULE 1</t>
  </si>
  <si>
    <t>NET TAX RECEIPTS</t>
  </si>
  <si>
    <t xml:space="preserve"> </t>
  </si>
  <si>
    <t>GROSS RECEIPTS</t>
  </si>
  <si>
    <t>REFUNDS</t>
  </si>
  <si>
    <t>2013-14</t>
  </si>
  <si>
    <t>2012-13</t>
  </si>
  <si>
    <t>PERSONAL INCOME TAX..……...................................</t>
  </si>
  <si>
    <t xml:space="preserve">  </t>
  </si>
  <si>
    <t>CONSUMPTION/USE TAXES:</t>
  </si>
  <si>
    <t xml:space="preserve"> Sales and Use……………….......................................................................</t>
  </si>
  <si>
    <t xml:space="preserve"> Auto Rental............................................................................</t>
  </si>
  <si>
    <t xml:space="preserve"> Cigarette and Tobacco Products.....................................</t>
  </si>
  <si>
    <t xml:space="preserve"> Motor Fuel..................................................................................</t>
  </si>
  <si>
    <t xml:space="preserve"> Alcoholic Beverage..............................................................</t>
  </si>
  <si>
    <t xml:space="preserve"> Highway Use………………………………………. ..</t>
  </si>
  <si>
    <t xml:space="preserve"> MCTD Taxicab Trip....................................................................................</t>
  </si>
  <si>
    <t xml:space="preserve">  Total Consumption/Use Taxes..............................</t>
  </si>
  <si>
    <t>BUSINESS TAXES:</t>
  </si>
  <si>
    <t xml:space="preserve"> Corporation Franchise...................................................</t>
  </si>
  <si>
    <t xml:space="preserve"> Insurance.......................................................................</t>
  </si>
  <si>
    <t xml:space="preserve"> Bank....................................................................................</t>
  </si>
  <si>
    <t xml:space="preserve"> Petroleum Business......................................................</t>
  </si>
  <si>
    <t xml:space="preserve">  Total Business Taxes...........................................................</t>
  </si>
  <si>
    <t>OTHER TAXES:</t>
  </si>
  <si>
    <t xml:space="preserve"> Real Property Gains............................................................</t>
  </si>
  <si>
    <t xml:space="preserve"> Estate and Gift...........................................................</t>
  </si>
  <si>
    <t xml:space="preserve"> Pari-Mutuel...................................................................</t>
  </si>
  <si>
    <t xml:space="preserve"> Real Estate Transfer………………………………..</t>
  </si>
  <si>
    <t xml:space="preserve">  Total Other Taxes................................................................</t>
  </si>
  <si>
    <t>TOTAL TAX RECEIPTS...........................................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</si>
  <si>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</si>
  <si>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</si>
  <si>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</si>
  <si>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</si>
  <si>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</si>
  <si>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</si>
  <si>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</si>
  <si>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TAXES:</t>
  </si>
  <si>
    <t xml:space="preserve">  PERSONAL INCOME TAX:</t>
  </si>
  <si>
    <t xml:space="preserve">       Withholding..............................................................................................</t>
  </si>
  <si>
    <t xml:space="preserve">        Estimated Payments……….............................................................................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</si>
  <si>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</si>
  <si>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</si>
  <si>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</si>
  <si>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</si>
  <si>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</si>
  <si>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Total Personal Income Tax............................................</t>
  </si>
  <si>
    <t xml:space="preserve">  CONSUMPTION/USE TAXES:</t>
  </si>
  <si>
    <t xml:space="preserve">        Sales and Use.....................................................................</t>
  </si>
  <si>
    <t xml:space="preserve">        Auto Rental............................................................................</t>
  </si>
  <si>
    <t xml:space="preserve">        Cigarette and Tobacco Products ........................................</t>
  </si>
  <si>
    <t xml:space="preserve">        Motor Fuel ..............................................................................</t>
  </si>
  <si>
    <t xml:space="preserve">        Alcoholic Beverage ...........................................................</t>
  </si>
  <si>
    <t xml:space="preserve">        Highway Use.........................................................................</t>
  </si>
  <si>
    <t xml:space="preserve">        MCTD Taxicab Trip....................................................................................</t>
  </si>
  <si>
    <t xml:space="preserve">          Total Consumption/Use Taxes……...............................</t>
  </si>
  <si>
    <t xml:space="preserve">  BUSINESS TAXES:</t>
  </si>
  <si>
    <t xml:space="preserve">        Corporation Franchise...................................................</t>
  </si>
  <si>
    <t xml:space="preserve">        Insurance...........................................................................</t>
  </si>
  <si>
    <t xml:space="preserve">        Bank...........................................................................................</t>
  </si>
  <si>
    <t xml:space="preserve">        Petroleum Business..............................................................................…</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</si>
  <si>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</si>
  <si>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</si>
  <si>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</si>
  <si>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</si>
  <si>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</si>
  <si>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</si>
  <si>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Total Other Taxes............................................................</t>
  </si>
  <si>
    <t xml:space="preserve">  TOTAL TAX RECEIPTS.....................................................................</t>
  </si>
  <si>
    <t>FEDERAL RECEIPTS………………………………</t>
  </si>
  <si>
    <t>OTHER FINANCING SOURCES:</t>
  </si>
  <si>
    <t xml:space="preserve">        Bond and Note Proceeds, net...............................................…</t>
  </si>
  <si>
    <t xml:space="preserve">        Transfers from Other Funds.......................................................................</t>
  </si>
  <si>
    <t xml:space="preserve">          Total Other Financing Sources.........................................</t>
  </si>
  <si>
    <t>TOTAL.................................................................</t>
  </si>
  <si>
    <t xml:space="preserve">SCHEDULE OF TAX RECEIPTS </t>
  </si>
  <si>
    <t>SCHEDULE 3</t>
  </si>
  <si>
    <t>2010-11</t>
  </si>
  <si>
    <t>2011-12</t>
  </si>
  <si>
    <t xml:space="preserve">    Withholding................................................................</t>
  </si>
  <si>
    <t xml:space="preserve">     Estimated....................................................................…..</t>
  </si>
  <si>
    <t xml:space="preserve">     State/City Offsets............................................................</t>
  </si>
  <si>
    <t xml:space="preserve">     Other (Assessments/LLC).........................................................</t>
  </si>
  <si>
    <t xml:space="preserve">          Gross Total..................................................................</t>
  </si>
  <si>
    <t xml:space="preserve">     Less:  Refunds Issued...................................................</t>
  </si>
  <si>
    <t xml:space="preserve">          Net Personal Income Tax............................................</t>
  </si>
  <si>
    <t xml:space="preserve">     Sales and Use .................................................................</t>
  </si>
  <si>
    <t xml:space="preserve">     Auto Rental ............................................................................</t>
  </si>
  <si>
    <t xml:space="preserve">     Hotel/Motel ...........................................................……….</t>
  </si>
  <si>
    <t xml:space="preserve">     Cigarette and Tobacco Products ....................................................…</t>
  </si>
  <si>
    <t xml:space="preserve">     Motor Fuel ..............................................................................</t>
  </si>
  <si>
    <t xml:space="preserve">     Alcoholic Beverage .........................................................</t>
  </si>
  <si>
    <t xml:space="preserve">     Highway Use .......................................................................</t>
  </si>
  <si>
    <t xml:space="preserve">     MCTD Taxicab Trip....................................................................................</t>
  </si>
  <si>
    <t xml:space="preserve">          Total Consumption/Use Taxes….................................</t>
  </si>
  <si>
    <t xml:space="preserve">     Corporation Franchise ...................................................</t>
  </si>
  <si>
    <t xml:space="preserve">     Insurance ............................................................…………</t>
  </si>
  <si>
    <t xml:space="preserve">     Bank ......................................................................................</t>
  </si>
  <si>
    <t xml:space="preserve">     Petroleum Business ........................................................</t>
  </si>
  <si>
    <t xml:space="preserve">     Lubricating Oil ...................................................................</t>
  </si>
  <si>
    <t xml:space="preserve">          Total Business Taxes.......................................................</t>
  </si>
  <si>
    <t xml:space="preserve">     Real Property Gains ........................................................</t>
  </si>
  <si>
    <t xml:space="preserve">     Estate and Gift ..................................................................</t>
  </si>
  <si>
    <t xml:space="preserve">     Pari-Mutuel .........................................................................</t>
  </si>
  <si>
    <t xml:space="preserve">     Real Estate Transfer ........................................................</t>
  </si>
  <si>
    <t xml:space="preserve">     MCTD Mobility Tax..............................................................................</t>
  </si>
  <si>
    <t xml:space="preserve">          Total Other Taxes................................................................</t>
  </si>
  <si>
    <r>
      <t>TOTAL TAX RECEIPTS</t>
    </r>
    <r>
      <rPr>
        <b/>
        <sz val="10"/>
        <rFont val="Arial"/>
        <family val="2"/>
      </rPr>
      <t>........................................................</t>
    </r>
  </si>
  <si>
    <t xml:space="preserve">STATE OF NEW YORK </t>
  </si>
  <si>
    <t>COMBINING SCHEDULE OF TAX RECEIPTS</t>
  </si>
  <si>
    <t>SCHEDULE 4</t>
  </si>
  <si>
    <t>(continued)</t>
  </si>
  <si>
    <t>GENERAL</t>
  </si>
  <si>
    <t>SPECIAL REVENUE</t>
  </si>
  <si>
    <t>DEBT SERVICE</t>
  </si>
  <si>
    <t>CAPITAL PROJECTS</t>
  </si>
  <si>
    <t>DEDICATED</t>
  </si>
  <si>
    <t>MASS</t>
  </si>
  <si>
    <t>LOCAL</t>
  </si>
  <si>
    <t xml:space="preserve">DEDICATED </t>
  </si>
  <si>
    <t>STATE</t>
  </si>
  <si>
    <t>TRANSPORTATION</t>
  </si>
  <si>
    <t>SCHOOL</t>
  </si>
  <si>
    <t>GOVERNMENT</t>
  </si>
  <si>
    <t xml:space="preserve">HIGHWAY AND </t>
  </si>
  <si>
    <t xml:space="preserve">OPERATIONS </t>
  </si>
  <si>
    <t xml:space="preserve">TRANSPORTATION </t>
  </si>
  <si>
    <t>REFORM ACT</t>
  </si>
  <si>
    <t>OPERATING</t>
  </si>
  <si>
    <t>TAX</t>
  </si>
  <si>
    <t>CLEAN WATER /</t>
  </si>
  <si>
    <t>DEBT</t>
  </si>
  <si>
    <t>ASSISTANCE</t>
  </si>
  <si>
    <t xml:space="preserve">BRIDGE  </t>
  </si>
  <si>
    <t xml:space="preserve">ENVIRONMENTAL </t>
  </si>
  <si>
    <t xml:space="preserve">TOTAL </t>
  </si>
  <si>
    <t>ACCOUNT</t>
  </si>
  <si>
    <t xml:space="preserve">TRUST </t>
  </si>
  <si>
    <t>RESOURCES</t>
  </si>
  <si>
    <t xml:space="preserve">ASSISTANCE </t>
  </si>
  <si>
    <t>RELIEF</t>
  </si>
  <si>
    <t xml:space="preserve">CLEAN AIR </t>
  </si>
  <si>
    <t xml:space="preserve"> SERVICE</t>
  </si>
  <si>
    <t xml:space="preserve">PROTECTION </t>
  </si>
  <si>
    <t xml:space="preserve"> GOVERNMENTAL FUNDS </t>
  </si>
  <si>
    <t>(10050-10099)</t>
  </si>
  <si>
    <t>(20850-20899)</t>
  </si>
  <si>
    <t>(20800-20849)</t>
  </si>
  <si>
    <t>(21400-21449)</t>
  </si>
  <si>
    <t>(20550-20599)</t>
  </si>
  <si>
    <t>(40400-40449)</t>
  </si>
  <si>
    <t>(40150-40199)</t>
  </si>
  <si>
    <t>(40450-40499)</t>
  </si>
  <si>
    <t>(30050-30099)</t>
  </si>
  <si>
    <t>(30450-30499)</t>
  </si>
  <si>
    <t>PERSONAL INCOME TAX……........................................</t>
  </si>
  <si>
    <t>$</t>
  </si>
  <si>
    <t xml:space="preserve">        Sales and Use........................................................................</t>
  </si>
  <si>
    <t xml:space="preserve">        Auto Rental...............................................................................</t>
  </si>
  <si>
    <t xml:space="preserve">        Cigarette and Tobacco Products…….......................................</t>
  </si>
  <si>
    <t xml:space="preserve">        Motor Fuel.................................................................................</t>
  </si>
  <si>
    <t xml:space="preserve">        Alcoholic Beverage..............................................................</t>
  </si>
  <si>
    <t xml:space="preserve">        Highway Use............................................................................</t>
  </si>
  <si>
    <t xml:space="preserve">          Total Consumption/Use Taxes………...............................</t>
  </si>
  <si>
    <t xml:space="preserve">        Corporation Franchise……….............................................</t>
  </si>
  <si>
    <t xml:space="preserve">        Insurance….............................................................................</t>
  </si>
  <si>
    <t xml:space="preserve">        Bank….....................................................................................</t>
  </si>
  <si>
    <t xml:space="preserve">        Petroleum Business…................................................................................…</t>
  </si>
  <si>
    <t xml:space="preserve">        Real Property Gains.............................................................</t>
  </si>
  <si>
    <t xml:space="preserve">        Estate and Gift……..................................................................</t>
  </si>
  <si>
    <t xml:space="preserve">        Pari-Mutuel………......................................................................</t>
  </si>
  <si>
    <t xml:space="preserve">        Real Estate Transfer……............................................................</t>
  </si>
  <si>
    <t>TOTAL TAX RECEIPTS....................................................................</t>
  </si>
  <si>
    <t>SCHEDULE 5</t>
  </si>
  <si>
    <t xml:space="preserve">STATE TAX RECEIPTS PER CAPITA (*)   </t>
  </si>
  <si>
    <t xml:space="preserve">   Percentage of Total Taxes……………………………….</t>
  </si>
  <si>
    <t>CONSUMPTION/USE TAXES</t>
  </si>
  <si>
    <t>BUSINESS TAXES</t>
  </si>
  <si>
    <t xml:space="preserve">   Per Capita………………………………………..</t>
  </si>
  <si>
    <t>OTHER TAXES</t>
  </si>
  <si>
    <t xml:space="preserve">   Millions of Dollars……………………………..</t>
  </si>
  <si>
    <t xml:space="preserve">   Change from Prior Year…………………………..</t>
  </si>
  <si>
    <t>TOTAL TAXES</t>
  </si>
  <si>
    <t xml:space="preserve">   Millions of Dollars……………………………….</t>
  </si>
  <si>
    <t xml:space="preserve">   Change from Prior Year………………………….</t>
  </si>
  <si>
    <t xml:space="preserve">   Per Capita…………………………………………</t>
  </si>
  <si>
    <t xml:space="preserve">(*)     Population estimates are based on current information published by the U.S. Census Bureau. </t>
  </si>
  <si>
    <t xml:space="preserve">GOVERNMENTAL FUNDS </t>
  </si>
  <si>
    <t>SCHEDULE OF RECEIPTS, DISBURSEMENTS</t>
  </si>
  <si>
    <t>SCHEDULE 6</t>
  </si>
  <si>
    <t xml:space="preserve">AND OTHER FINANCING SOURCES (USES) </t>
  </si>
  <si>
    <t>RECEIPTS:</t>
  </si>
  <si>
    <t xml:space="preserve">  Consumption/Use Taxes…....................................................................</t>
  </si>
  <si>
    <t xml:space="preserve">  Business Taxes...........................................................................................</t>
  </si>
  <si>
    <t xml:space="preserve">  Other Taxes..................................................................................................</t>
  </si>
  <si>
    <t xml:space="preserve">  Miscellaneous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</si>
  <si>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</si>
  <si>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</si>
  <si>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</si>
  <si>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</si>
  <si>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</si>
  <si>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</si>
  <si>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</si>
  <si>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</si>
  <si>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and Miscellaneous ......................................................………………..</t>
  </si>
  <si>
    <t xml:space="preserve">       Total Local Assistance Grants…………..…………………………</t>
  </si>
  <si>
    <t xml:space="preserve">  Departmental Operations:</t>
  </si>
  <si>
    <t xml:space="preserve">  General State Charges............................................................................</t>
  </si>
  <si>
    <t xml:space="preserve">  Debt Service, Including Payments  </t>
  </si>
  <si>
    <t xml:space="preserve">       Total Disbursements........……………………………………………</t>
  </si>
  <si>
    <t>OTHER FINANCING SOURCES (USES):</t>
  </si>
  <si>
    <t xml:space="preserve">  Transfers from Other Funds......................................................................</t>
  </si>
  <si>
    <t xml:space="preserve">  Transfers to Other Funds..........................................................................</t>
  </si>
  <si>
    <t xml:space="preserve">Excess (Deficiency) of Receipts and Other    </t>
  </si>
  <si>
    <t xml:space="preserve"> Financing Sources over Disbursements </t>
  </si>
  <si>
    <t xml:space="preserve"> and Other Financing Uses............................................................……..</t>
  </si>
  <si>
    <t>SUPPLEMENTAL</t>
  </si>
  <si>
    <t xml:space="preserve">  Personal Income Tax....................................................................................</t>
  </si>
  <si>
    <t xml:space="preserve">  Consumption/Use Taxes.........................................................................................</t>
  </si>
  <si>
    <t xml:space="preserve">  Federal Receipts..........................................................................................…   ..</t>
  </si>
  <si>
    <t xml:space="preserve">       Public Welfare ...............................................................................................</t>
  </si>
  <si>
    <t>Ending Fund Balances............................................................................</t>
  </si>
  <si>
    <t>STATE  OF NEW YORK</t>
  </si>
  <si>
    <t>SCHEDULE 7</t>
  </si>
  <si>
    <t>FEDERAL</t>
  </si>
  <si>
    <t xml:space="preserve">    GENERAL</t>
  </si>
  <si>
    <t>Education:</t>
  </si>
  <si>
    <t>Environment and Recreation:</t>
  </si>
  <si>
    <t xml:space="preserve">  Parks, Recreation and Historic Preservation…..</t>
  </si>
  <si>
    <t>General Government:</t>
  </si>
  <si>
    <t xml:space="preserve">  Local Government Aid…………………………..</t>
  </si>
  <si>
    <t xml:space="preserve">  All Other………………………………………….</t>
  </si>
  <si>
    <t>Public Health:</t>
  </si>
  <si>
    <t>Public Safety:</t>
  </si>
  <si>
    <t>Public Welfare:</t>
  </si>
  <si>
    <t>Support and Regulate Business:</t>
  </si>
  <si>
    <t>Transportation:</t>
  </si>
  <si>
    <t>Total…….……...............................................................................……….</t>
  </si>
  <si>
    <t>(*)</t>
  </si>
  <si>
    <t>TOTAL</t>
  </si>
  <si>
    <t/>
  </si>
  <si>
    <t>SCHEDULE 8</t>
  </si>
  <si>
    <t>ALL FUNDS BY FUND TYPE</t>
  </si>
  <si>
    <t xml:space="preserve">                </t>
  </si>
  <si>
    <t>ADD:</t>
  </si>
  <si>
    <t>APPROPRIATIONS</t>
  </si>
  <si>
    <t>APPROPRIATIONS BY</t>
  </si>
  <si>
    <t xml:space="preserve">LESS: </t>
  </si>
  <si>
    <t xml:space="preserve">AUTHORIZED </t>
  </si>
  <si>
    <t xml:space="preserve">OTHER  </t>
  </si>
  <si>
    <t>IN FORCE</t>
  </si>
  <si>
    <t xml:space="preserve">BUDGET </t>
  </si>
  <si>
    <t xml:space="preserve">LAPSED </t>
  </si>
  <si>
    <t>DISBURSEMENTS</t>
  </si>
  <si>
    <t>GOVERNMENTAL FUNDS:</t>
  </si>
  <si>
    <t xml:space="preserve">    General Fund.....................................................................................</t>
  </si>
  <si>
    <t xml:space="preserve">    Special Revenue - Federal..............................................................</t>
  </si>
  <si>
    <t xml:space="preserve">    Special Revenue - State.......................................................................</t>
  </si>
  <si>
    <t xml:space="preserve">    Debt Service......................................................................................</t>
  </si>
  <si>
    <t xml:space="preserve">    Capital Projects - Federal..............................................................</t>
  </si>
  <si>
    <t xml:space="preserve">    Capital Projects - State.........................................................................</t>
  </si>
  <si>
    <t>TOTAL GOVERNMENTAL FUNDS.................................................................</t>
  </si>
  <si>
    <t>PROPRIETARY FUNDS:</t>
  </si>
  <si>
    <t xml:space="preserve">    Enterprise..........................................................................................</t>
  </si>
  <si>
    <t xml:space="preserve">    Internal Service..................................................................................</t>
  </si>
  <si>
    <t>TOTAL PROPRIETARY FUNDS....................................................................</t>
  </si>
  <si>
    <t>FIDUCIARY FUNDS:</t>
  </si>
  <si>
    <t xml:space="preserve">    Private Purpose Trust............................................................................................</t>
  </si>
  <si>
    <t xml:space="preserve">    Pension Trust.................................................……………………………..</t>
  </si>
  <si>
    <t xml:space="preserve">    Agency..................................................................................................</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</si>
  <si>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</si>
  <si>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</si>
  <si>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</si>
  <si>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</si>
  <si>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</si>
  <si>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</si>
  <si>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</si>
  <si>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</si>
  <si>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</si>
  <si>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Adirondack Park Agency……………………………………………………………………………………………………………………..</t>
  </si>
  <si>
    <t>Aging, State Office for the……………………………………………………………………………………………………………………..</t>
  </si>
  <si>
    <t>Agriculture and Markets, Department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</si>
  <si>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</si>
  <si>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</si>
  <si>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</si>
  <si>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</si>
  <si>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</si>
  <si>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</si>
  <si>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</si>
  <si>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</si>
  <si>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Economic Development, Department of……………………………………………………………………………………………………………………………………..…………………………………</t>
  </si>
  <si>
    <t>Education, State Department of…………………………………………………………………………………………………………………………………………………………..………………………………….</t>
  </si>
  <si>
    <t>Elections, Board of……………………………………………………………………………………………………………………………………..………………………………………………………..</t>
  </si>
  <si>
    <t>Employee Relations, Office of……………………………………………………………………………………………………………………………………..……………………………………………….</t>
  </si>
  <si>
    <t>Environmental Conservation, Department of…………………………………………………………………………………………………………………………………..……………………………</t>
  </si>
  <si>
    <t>Executive Chamber…………………………………………………………………………………………………………………………………………………………………..……………………………………..</t>
  </si>
  <si>
    <t>Financial Services, Department of……………………………………………………………………………………………………………………………………………………..…………………………….</t>
  </si>
  <si>
    <t>General Services, Office of…………………………………………………………………………………………………………………………………………………..…………………………………………………</t>
  </si>
  <si>
    <t>Governor's Judicial Screening Committee………………………………………………………………………………………………………………………………………………………..…………………..</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</si>
  <si>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</si>
  <si>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</si>
  <si>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</si>
  <si>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</si>
  <si>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</si>
  <si>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</si>
  <si>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</si>
  <si>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</si>
  <si>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</si>
  <si>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</si>
  <si>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</si>
  <si>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</si>
  <si>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</si>
  <si>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</si>
  <si>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</si>
  <si>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</si>
  <si>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Legislature - Assembly……………………………………………………………………….……………………………………………………………….</t>
  </si>
  <si>
    <t>Legislature - Senate…………………………………………………………………………………….…………………………………………………….</t>
  </si>
  <si>
    <t>Lieutenant Governor……………………………………………………………………………….………………………………………………………….</t>
  </si>
  <si>
    <t>Medicaid Inspector General, Office of………………………………………………………………….……………………………………………………………………</t>
  </si>
  <si>
    <t>Mental Health, Office of………………………………………………………………………………….……………………………………………………</t>
  </si>
  <si>
    <t>Military and Naval Affairs, Division of………………………………………………………………………….……………………………………………………………</t>
  </si>
  <si>
    <t>Miscellaneous State Agencies and Public Authorities………………………………………………………………….……………………………………………………………………</t>
  </si>
  <si>
    <t>National and Community Service………………………………………………………………………………</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</si>
  <si>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</si>
  <si>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</si>
  <si>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</si>
  <si>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</si>
  <si>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</si>
  <si>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</si>
  <si>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</si>
  <si>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</si>
  <si>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Department of……………………………………………………………………………………………………….………………………………</t>
  </si>
  <si>
    <t>Tax Appeals, Division of……………………………………………………………………………………….………………………………………………</t>
  </si>
  <si>
    <t>GENERAL (continued):</t>
  </si>
  <si>
    <t>Taxation and Finance, Department of………………………………………………………………………………</t>
  </si>
  <si>
    <t>Temporary and Disability Assistance, Office of………………………………………………………………………………</t>
  </si>
  <si>
    <t>Transportation, Department of………………………………………………………………………………</t>
  </si>
  <si>
    <t>Unified Court System………………………………………………………………………………………………………………………………………………………………………..…………………………………………………..</t>
  </si>
  <si>
    <t>Welfare Inspector General, Office of………………………………………………………………………………</t>
  </si>
  <si>
    <t xml:space="preserve">    TOTAL GENERAL...................................................……………………………………………………………………………………………………………………………........................</t>
  </si>
  <si>
    <t>SPECIAL REVENUE - FEDERAL:</t>
  </si>
  <si>
    <t>Aging, State Office for the………………………………………………………………….………………………………………………………………………..</t>
  </si>
  <si>
    <t>Agriculture and Markets, Department of………………………………………………………………………………</t>
  </si>
  <si>
    <t>Arts, Council on the………………………………………………………………………….………………………………………………………………..</t>
  </si>
  <si>
    <t>Children and Family Services, Office of…………………………………………………………………….………………………………………</t>
  </si>
  <si>
    <t>Criminal Justice Services, Division of…………………………………………………………………………………….…………………………………………………</t>
  </si>
  <si>
    <t>Developmental Disabilities Planning Council………………………………………………………………………….……………………………………………………………</t>
  </si>
  <si>
    <t>Economic Development, Department of……………………………………………………………….………………………………………………………………………</t>
  </si>
  <si>
    <t>Education, State Department of…………………………………………………………………………….…………………………………………………………</t>
  </si>
  <si>
    <t>Elections, Board of……………………………………………………………………….………………………………………………………………</t>
  </si>
  <si>
    <t>Environmental Conservation, Department of………………………………………………………………….……………………………………………………………………</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</si>
  <si>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</si>
  <si>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</si>
  <si>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</si>
  <si>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</si>
  <si>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</si>
  <si>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</si>
  <si>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</si>
  <si>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</si>
  <si>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</si>
  <si>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</si>
  <si>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</si>
  <si>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</si>
  <si>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</si>
  <si>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</si>
  <si>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</si>
  <si>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State Police, Division of…………………………………………………………………………………………………………………………………………………………</t>
  </si>
  <si>
    <t>State, Department of……………………………………………………………………………………………………………………………………………………………</t>
  </si>
  <si>
    <t>Unified Court System…………………………………………………………………………………………………………………….…………………………………………</t>
  </si>
  <si>
    <t>Victim Services, Office of…………………………………………………………………………………………………………………………………………………………..</t>
  </si>
  <si>
    <t>Workers' Compensation Board………………………………………………………………………………</t>
  </si>
  <si>
    <t xml:space="preserve">    TOTAL SPECIAL REVENUE - FEDERAL.........................................................</t>
  </si>
  <si>
    <t>SPECIAL REVENUE - STATE:</t>
  </si>
  <si>
    <t>Aging, State Office for the……………………………………………………………………………………………………………………………………………………………..</t>
  </si>
  <si>
    <t>Alcoholic Beverage Control, Division of…………………………………………………………………………………</t>
  </si>
  <si>
    <t>Arts, Council on the…………………………………………………………………………………………………………………………………………………………</t>
  </si>
  <si>
    <t>Budget, Division of the……………………………………………………………………………………………………………………………………………………………..</t>
  </si>
  <si>
    <t>Children and Family Services, Office of………………………………………………………………………………………………………………………………</t>
  </si>
  <si>
    <t>Civil Service, Department of……………………………………………………………………………………………………………………………………………………………</t>
  </si>
  <si>
    <t>Criminal Justice Services, Division of…………………………………………………………………………………</t>
  </si>
  <si>
    <t>Economic Development, Department of…………………………………………………………………………………</t>
  </si>
  <si>
    <t>Education, State Department of……………………………………………………………………………………………………………………………………………………………</t>
  </si>
  <si>
    <t>Employee Relations, Office of…………………………………………………………………………………</t>
  </si>
  <si>
    <t>Environmental Conservation, Department of…………………………………………………………………………………</t>
  </si>
  <si>
    <t>Financial Control Board for New York City…………………………………………………………………………………</t>
  </si>
  <si>
    <t>Financial Services, Department of……………………………………………………………………………………………………………………………………….</t>
  </si>
  <si>
    <t>General Services, Office of…………………………………………………………………………………</t>
  </si>
  <si>
    <t>Health, Department of……………………………………………………………………………………………………………………………………………………………</t>
  </si>
  <si>
    <t>Higher Education Services Corporation…………………………………………………………………………………</t>
  </si>
  <si>
    <t>Homeland Security and Emergency Services, Office of…………………………………………………………………………</t>
  </si>
  <si>
    <t>Indigent Legal Services, Office of………………………………………………………………………………………………………………………………………</t>
  </si>
  <si>
    <t>Inspector General, Office of the State………………………………………………………………………………</t>
  </si>
  <si>
    <t>Interest on Lawyer Account (IOLA)…………………………………………………………………………………</t>
  </si>
  <si>
    <t>Labor, Department of……………………………………………………………………………………………………………………………………………………………</t>
  </si>
  <si>
    <t>Law, Department of…………………………………………………………………………………………………………………………………………………………………………………..……………………………..</t>
  </si>
  <si>
    <t>Legislative Bill Drafting Commission…………………………………………………………………………………………………………………………………………………………………..…………………….</t>
  </si>
  <si>
    <t>Legislature - Assembly……………………………………………………………………………………………………………………………………………………………</t>
  </si>
  <si>
    <t>Legislature - Senate………………………………………………………………………………………………………………………………………………………………</t>
  </si>
  <si>
    <t>Mental Health, Office of……………………………………………………………………………………………………………………………………………………………</t>
  </si>
  <si>
    <t>Military and Naval Affairs, Division of………………………………………………………………………………</t>
  </si>
  <si>
    <t>Motor Vehicles, Department of…………………………………………………………………………………</t>
  </si>
  <si>
    <t>NYS Racing and Wagering Board………………………………………………………………………………</t>
  </si>
  <si>
    <t>Oil Spill Fund (ENCON)……………………………………………………………………………………………………………………………………………………………………..………………………………………….</t>
  </si>
  <si>
    <t>State Police, Division of……………………………………………………………………………………………………………………………………………………………</t>
  </si>
  <si>
    <t>State University of New York…………………………………………………………………………………</t>
  </si>
  <si>
    <t>SPECIAL REVENUE - STATE (continued):</t>
  </si>
  <si>
    <t>Statewide Financial System………………………………………………………………………………………………………………………………………………</t>
  </si>
  <si>
    <t>Transportation, Department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</si>
  <si>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</si>
  <si>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</si>
  <si>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</si>
  <si>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</si>
  <si>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</si>
  <si>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</si>
  <si>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</si>
  <si>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</si>
  <si>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State University of New York…………………………………………………………………………………………………………………………………………….</t>
  </si>
  <si>
    <t>Transportation, Department of…………………………………………………………………………………………………………………………………………</t>
  </si>
  <si>
    <t xml:space="preserve">    TOTAL CAPITAL PROJECTS - FEDERAL..........................................................</t>
  </si>
  <si>
    <t>CAPITAL PROJECTS - STATE:</t>
  </si>
  <si>
    <t>Adirondack Park Agency………………………………………………………………………………………………………………………………………………………….</t>
  </si>
  <si>
    <t>Corrections and Community Supervision (Corcraft), Department of……………………………………….</t>
  </si>
  <si>
    <t>Disaster Aid……………………………………………………………………………………………………………………………………………………………………………………………………..………………………</t>
  </si>
  <si>
    <t>Economic Development, Department of……………………………………………………………………………….</t>
  </si>
  <si>
    <t>Education, State Department of………………………………………………………………………………………………………………………………………………………….</t>
  </si>
  <si>
    <t>Environmental Conservation, Department of……………………………………………………………………………….</t>
  </si>
  <si>
    <t>General Services, Office of………………………………………………………………………………………………………………………………………………………….</t>
  </si>
  <si>
    <t>Mental Health, Office of………………………………………………………………………………………………………………………………………………………….</t>
  </si>
  <si>
    <t>CAPITAL PROJECTS - STATE (continued):</t>
  </si>
  <si>
    <t>State University of New York Construction Fund………………………………………………………………………………</t>
  </si>
  <si>
    <t>State, Department of…………………………………………………………………………………………………………………………………………………………</t>
  </si>
  <si>
    <t>Unified Court System…………………………………………………………………………………………………………………………………………………………………………………</t>
  </si>
  <si>
    <t xml:space="preserve">    TOTAL CAPITAL PROJECTS - STATE.........................................................................</t>
  </si>
  <si>
    <t>SPECIAL EMERGENCY:</t>
  </si>
  <si>
    <t xml:space="preserve">    TOTAL GOVERNMENTAL FUNDS.................................................................</t>
  </si>
  <si>
    <t>ENTERPRISE:</t>
  </si>
  <si>
    <t>Correctional Services, Department of (Corcraft)……………………………………….</t>
  </si>
  <si>
    <t>Developmental Disabilities Planning Council……………………………………………………………………………………..</t>
  </si>
  <si>
    <t>General Services, Office of……………………………………………………………………………………..</t>
  </si>
  <si>
    <t>Labor, Department of………………………………………………………………………………………………………………………………………………………………..</t>
  </si>
  <si>
    <t>Mental Health, Office of……………………………………………………………………………………………………………………………………………………………..</t>
  </si>
  <si>
    <t>INTERNAL SERVICE:</t>
  </si>
  <si>
    <t>Civil Service, Department of……………………………………………………………………………………..</t>
  </si>
  <si>
    <t>Education, State Department of……………………………………………………………………………………..</t>
  </si>
  <si>
    <t>Employee Relations, Office of……………………………………………………………………………………..</t>
  </si>
  <si>
    <t>Environmental Conservation, Department of……………………………………………………………………………………..</t>
  </si>
  <si>
    <t>INTERNAL SERVICE (continued):</t>
  </si>
  <si>
    <t>Mental Health, Office of………………………………………………………………………………………………………………………………………………………………..</t>
  </si>
  <si>
    <t>Motor Vehicles, Department of……………………………………………………………………………………..</t>
  </si>
  <si>
    <t>State University of New York……………………………………………………………………………………..</t>
  </si>
  <si>
    <t xml:space="preserve">    TOTAL PROPRIETARY FUNDS....................................................................</t>
  </si>
  <si>
    <t>PRIVATE PURPOSE TRUST:</t>
  </si>
  <si>
    <t>Agriculture and Markets, Department of……………………………………………………………………………………..</t>
  </si>
  <si>
    <t xml:space="preserve">    TOTAL PRIVATE PURPOSE TRUST..........................................................................................</t>
  </si>
  <si>
    <t>PENSION TRUST:</t>
  </si>
  <si>
    <t xml:space="preserve">    TOTAL PENSION TRUST.............................................................................…</t>
  </si>
  <si>
    <t>AGENCY:</t>
  </si>
  <si>
    <t>City University of New York……………………………………………………………………………………..</t>
  </si>
  <si>
    <t>Transportation, Department of……………………………………………………………………………………..</t>
  </si>
  <si>
    <t xml:space="preserve">    TOTAL AGENCY..................................................................................................</t>
  </si>
  <si>
    <t>SCHEDULE 10</t>
  </si>
  <si>
    <t>Education</t>
  </si>
  <si>
    <t>Transportation</t>
  </si>
  <si>
    <t>SCHEDULE 11</t>
  </si>
  <si>
    <t xml:space="preserve">SUMMARY OF APPROPRIATED LOANS RECEIVABLE TRANSACTIONS BY FUND AND BUSINESS UNIT </t>
  </si>
  <si>
    <t>BALANCE</t>
  </si>
  <si>
    <t>ADVANCES</t>
  </si>
  <si>
    <t>REIMBURSEMENTS</t>
  </si>
  <si>
    <t xml:space="preserve">   Public Benefit Corporations.........................................................................................................................</t>
  </si>
  <si>
    <t>Total General..........................................................................................................................................…</t>
  </si>
  <si>
    <t>SPECIAL REVENUE:</t>
  </si>
  <si>
    <t>Total Special Revenue............................................................................................................................</t>
  </si>
  <si>
    <t>CAPITAL PROJECTS:</t>
  </si>
  <si>
    <t xml:space="preserve">   Office of General Services.................................................................................................................... </t>
  </si>
  <si>
    <t xml:space="preserve">   Transportation...................................................................................................................................................</t>
  </si>
  <si>
    <t>Total Capital Projects........................................................................................................................................</t>
  </si>
  <si>
    <t>GENERAL FUND</t>
  </si>
  <si>
    <t>SCHEDULE 12</t>
  </si>
  <si>
    <t xml:space="preserve">SUMMARY OF APPROPRIATED LOANS RECEIVABLE TRANSACTIONS BY FUND, BUSINESS UNIT AND DEPARTMENT </t>
  </si>
  <si>
    <t>LOCAL ASSISTANCE ACCOUNT:</t>
  </si>
  <si>
    <t>STATE OPERATIONS ACCOUNT:</t>
  </si>
  <si>
    <t xml:space="preserve">    </t>
  </si>
  <si>
    <t>SPECIAL REVENUE FUNDS</t>
  </si>
  <si>
    <t>SCHEDULE 13</t>
  </si>
  <si>
    <t>STATE LOTTERY FUND:</t>
  </si>
  <si>
    <t xml:space="preserve"> New York Racing Association……………………………………….…</t>
  </si>
  <si>
    <t>TOTAL STATE LOTTERY FUND………………………………….…</t>
  </si>
  <si>
    <t>TOTAL SPECIAL REVENUE FUNDS.....................................................................................................................................................</t>
  </si>
  <si>
    <t xml:space="preserve">CAPITAL PROJECTS FUNDS </t>
  </si>
  <si>
    <t xml:space="preserve">REIMBURSEMENTS </t>
  </si>
  <si>
    <t>STATE CAPITAL PROJECTS FUND:</t>
  </si>
  <si>
    <t xml:space="preserve"> ENVIRONMENTAL CONSERVATION:</t>
  </si>
  <si>
    <t xml:space="preserve">       Municipal Share of Flood Control Projects..............................................................................</t>
  </si>
  <si>
    <t xml:space="preserve"> OFFICE OF GENERAL SERVICES:</t>
  </si>
  <si>
    <t xml:space="preserve">       Real Property Maintenance and Improvements…………………………………….……….............................................</t>
  </si>
  <si>
    <t xml:space="preserve"> TRANSPORTATION:</t>
  </si>
  <si>
    <t xml:space="preserve">       Railroad Crossing Improvement Projects - Municipal Share………...………………………..................................................</t>
  </si>
  <si>
    <t xml:space="preserve">       South Bronx Oak Point Link Project - New York............................................................................................................</t>
  </si>
  <si>
    <t xml:space="preserve"> PUBLIC BENEFIT CORPORATIONS:</t>
  </si>
  <si>
    <t xml:space="preserve">       Niagara Frontier Transportation Authority:</t>
  </si>
  <si>
    <t xml:space="preserve">            Construction/Rehabilitation of Buffalo International Airport……………………….................................................</t>
  </si>
  <si>
    <t xml:space="preserve">       Ogdensburg Bridge and Port Authority:</t>
  </si>
  <si>
    <t xml:space="preserve">       Urban Development Corporation:</t>
  </si>
  <si>
    <t xml:space="preserve">         Construction of Binghamton Multi - Use Stadium……………………….....................................................................</t>
  </si>
  <si>
    <t xml:space="preserve">         Construction of Rochester Convention Center.................................................................................</t>
  </si>
  <si>
    <t xml:space="preserve">         Economic Development Program………………………...................................................................................................</t>
  </si>
  <si>
    <t xml:space="preserve">         High Risk Targeted Investment Program................................................................................................................................</t>
  </si>
  <si>
    <t xml:space="preserve">         Minority and Women Business Assistance…………………………………………………………………</t>
  </si>
  <si>
    <t xml:space="preserve">         South Street Seaport Development Project…………………………………………………………</t>
  </si>
  <si>
    <t xml:space="preserve">         Strategic Resurgence ................................................................................................................</t>
  </si>
  <si>
    <t xml:space="preserve">         Urban Community Development………………………................................................................................................</t>
  </si>
  <si>
    <t>DEDICATED HIGHWAY AND BRIDGE TRUST FUND:</t>
  </si>
  <si>
    <t xml:space="preserve">       Industrial Access Program...........................................................................................................................................</t>
  </si>
  <si>
    <t xml:space="preserve">                TOTAL DEDICATED HIGHWAY AND BRIDGE TRUST FUND.................................................................................................................</t>
  </si>
  <si>
    <t>SCHEDULE 15</t>
  </si>
  <si>
    <t xml:space="preserve">STATEMENT OF STATE GENERAL OBLIGATION DEBT ACTIVITY    </t>
  </si>
  <si>
    <t>PRINCIPAL</t>
  </si>
  <si>
    <t>OUTSTANDING</t>
  </si>
  <si>
    <t>ISSUED</t>
  </si>
  <si>
    <t>PURPOSE</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</si>
  <si>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</si>
  <si>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</si>
  <si>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</si>
  <si>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</si>
  <si>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</si>
  <si>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</si>
  <si>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</si>
  <si>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</si>
  <si>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</si>
  <si>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</si>
  <si>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</si>
  <si>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</si>
  <si>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</si>
  <si>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Environmental Quality (1986):</t>
  </si>
  <si>
    <t xml:space="preserve">          Solid Waste Management....................................................................................................................................</t>
  </si>
  <si>
    <t xml:space="preserve">          Low Income....................................................................................................................................</t>
  </si>
  <si>
    <t xml:space="preserve">          Middle Income....................................................................................................................................</t>
  </si>
  <si>
    <r>
      <t>Pure Waters</t>
    </r>
    <r>
      <rPr>
        <sz val="12"/>
        <rFont val="Arial"/>
        <family val="2"/>
      </rPr>
      <t>....................................................................................................................................</t>
    </r>
  </si>
  <si>
    <r>
      <t>Rail Preservation</t>
    </r>
    <r>
      <rPr>
        <sz val="12"/>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</si>
  <si>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</si>
  <si>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</si>
  <si>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</si>
  <si>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</si>
  <si>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</si>
  <si>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</si>
  <si>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</si>
  <si>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t>
  </si>
  <si>
    <t xml:space="preserve">          Highways, Parkways and Bridges...................................................................................................................................</t>
  </si>
  <si>
    <t xml:space="preserve">          Rapid Transit, Rail and Aviation............................................................................................</t>
  </si>
  <si>
    <t xml:space="preserve">          Aviation...................................................................................................</t>
  </si>
  <si>
    <t xml:space="preserve">          Mass Transportation....................................................................................................................</t>
  </si>
  <si>
    <t>GENERAL OBLIGATION DEBT</t>
  </si>
  <si>
    <t>SCHEDULE 16</t>
  </si>
  <si>
    <t>AUTHORIZED, ISSUED AND OUTSTANDING</t>
  </si>
  <si>
    <t>YEAR OF</t>
  </si>
  <si>
    <t>BONDS</t>
  </si>
  <si>
    <t>AUTHORIZED</t>
  </si>
  <si>
    <t>FIRST</t>
  </si>
  <si>
    <t>LAST</t>
  </si>
  <si>
    <t>AND NOTES</t>
  </si>
  <si>
    <t>BUT</t>
  </si>
  <si>
    <t>MATURITY</t>
  </si>
  <si>
    <t>ISSUED (*)</t>
  </si>
  <si>
    <t>UNISSUED</t>
  </si>
  <si>
    <t>(****)</t>
  </si>
  <si>
    <t xml:space="preserve">          Solid Waste Management..........................................................</t>
  </si>
  <si>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</si>
  <si>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</si>
  <si>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</si>
  <si>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</si>
  <si>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</si>
  <si>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</si>
  <si>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Ports, Canals and Waterways...................................................................................................</t>
  </si>
  <si>
    <t xml:space="preserve">          Rapid Transit, Rail and Aviation...................................................................................................</t>
  </si>
  <si>
    <t xml:space="preserve">          Mass Transportation.....................................................................................................................</t>
  </si>
  <si>
    <r>
      <t>TOTAL GENERAL OBLIGATION DEBT</t>
    </r>
    <r>
      <rPr>
        <sz val="12"/>
        <rFont val="Arial"/>
        <family val="2"/>
      </rPr>
      <t>................................................................................................................</t>
    </r>
  </si>
  <si>
    <t>(*)      For the purpose of calculating bonds issued, par values of the bonds sold are adjusted for any premium/discount that was applied at the time of issuance.</t>
  </si>
  <si>
    <t xml:space="preserve">          As bonds are issued, this report will categorize the issuance under its designated purpose. </t>
  </si>
  <si>
    <t>(***)   Authorizations have been adjusted to reflect reallocations made by Chapter 54 of the Laws of 1990.</t>
  </si>
  <si>
    <t>(****)  Bond proceeds from Series 2003D were reallocated from EQ72-Air to Clean Water/Clean Air - Water and Solid Waste purposes.</t>
  </si>
  <si>
    <t>DEBT SERVICE FUNDS</t>
  </si>
  <si>
    <t>SCHEDULE 19</t>
  </si>
  <si>
    <t>REDUCTION</t>
  </si>
  <si>
    <t>DEPARTMENT</t>
  </si>
  <si>
    <t>MENTAL</t>
  </si>
  <si>
    <t>REVENUE</t>
  </si>
  <si>
    <t>SALES TAX</t>
  </si>
  <si>
    <t>RESERVE</t>
  </si>
  <si>
    <t>OF HEALTH</t>
  </si>
  <si>
    <t>HEALTH</t>
  </si>
  <si>
    <t>BOND</t>
  </si>
  <si>
    <t>REVENUE BOND</t>
  </si>
  <si>
    <t>FUND</t>
  </si>
  <si>
    <t>SERVICE</t>
  </si>
  <si>
    <t>INCOME</t>
  </si>
  <si>
    <t>SERVICES</t>
  </si>
  <si>
    <t>COMBINED TOTALS</t>
  </si>
  <si>
    <t xml:space="preserve">Special Contractual Financing Obligations: </t>
  </si>
  <si>
    <t>(40000-40049)</t>
  </si>
  <si>
    <t>(40151)</t>
  </si>
  <si>
    <t>(40300-40349)</t>
  </si>
  <si>
    <t>(40100-40149)</t>
  </si>
  <si>
    <t>(40152)</t>
  </si>
  <si>
    <t>(40154)</t>
  </si>
  <si>
    <t>Payments to Public Authorities:</t>
  </si>
  <si>
    <t xml:space="preserve">     City University Construction................................................................................................................................ </t>
  </si>
  <si>
    <t xml:space="preserve">     Dormitory Authority: </t>
  </si>
  <si>
    <t xml:space="preserve">         Consolidated Service Contract Refunding................................................................................................................................</t>
  </si>
  <si>
    <t xml:space="preserve">         Department of Health Facilities................................................................................................................................</t>
  </si>
  <si>
    <t xml:space="preserve">         Mental Health Facilities................................................................................................................................</t>
  </si>
  <si>
    <t xml:space="preserve">         Secured Hospital Program................................................................................................................................</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</si>
  <si>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</si>
  <si>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</si>
  <si>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</si>
  <si>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</si>
  <si>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</si>
  <si>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</si>
  <si>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Railroad Projects................................................................................................................................</t>
  </si>
  <si>
    <t xml:space="preserve">         Dedicated Highway and Bridge................................................................................................................................ </t>
  </si>
  <si>
    <t xml:space="preserve">         Local Highway and Bridge................................................................................................................................ </t>
  </si>
  <si>
    <t xml:space="preserve">         Transportation................................................................................................................................ </t>
  </si>
  <si>
    <t xml:space="preserve">     Urban Development Corporation:</t>
  </si>
  <si>
    <t xml:space="preserve">         Clarkson University................................................................................................................................</t>
  </si>
  <si>
    <t xml:space="preserve">         Columbia University Telecommunications Center................................................................................................................................</t>
  </si>
  <si>
    <t xml:space="preserve">         Cornell University Supercomputer Center................................................................................................................................</t>
  </si>
  <si>
    <t xml:space="preserve">         Correctional Facilities................................................................................................................................</t>
  </si>
  <si>
    <t xml:space="preserve">         Debt Reduction Reserve................................................................................................................................</t>
  </si>
  <si>
    <t xml:space="preserve">         University Facilities Grant 95 Refunding...............................................................................................................................</t>
  </si>
  <si>
    <t>TOTAL...............................................................................................................................</t>
  </si>
  <si>
    <t>SCHEDULE 21</t>
  </si>
  <si>
    <t xml:space="preserve">STATE OF NEW YORK  </t>
  </si>
  <si>
    <t xml:space="preserve">COMBINING STATEMENT OF SELECTED DEPARTMENTAL DISBURSEMENTS  </t>
  </si>
  <si>
    <t>SCHEDULE 22</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</si>
  <si>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</si>
  <si>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</si>
  <si>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</si>
  <si>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</si>
  <si>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</si>
  <si>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</si>
  <si>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</si>
  <si>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</si>
  <si>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</si>
  <si>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</si>
  <si>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</si>
  <si>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</si>
  <si>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</si>
  <si>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</si>
  <si>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Recreation</t>
  </si>
  <si>
    <t>Medicaid</t>
  </si>
  <si>
    <t>Public Health</t>
  </si>
  <si>
    <t>Welfare</t>
  </si>
  <si>
    <t>Regulate Business</t>
  </si>
  <si>
    <t>Grants</t>
  </si>
  <si>
    <t>Service</t>
  </si>
  <si>
    <t>Charges</t>
  </si>
  <si>
    <t>Adirondack Park Agency ………………………………………………….</t>
  </si>
  <si>
    <t>Board of Elections ................................................................................................................................</t>
  </si>
  <si>
    <t>City University of New York...................................................................................</t>
  </si>
  <si>
    <t>Council on the Arts....................................................................................................</t>
  </si>
  <si>
    <t>Department of Civil Service...........................................................................................................</t>
  </si>
  <si>
    <t>Department of Corrections and Community Supervision...............................................................................................</t>
  </si>
  <si>
    <t>Department of Economic Development.....................................................................................................</t>
  </si>
  <si>
    <t>Department of Environmental Conservation............................................................................................</t>
  </si>
  <si>
    <t>Department of Health........................................................................................................................................</t>
  </si>
  <si>
    <t>Department of Labor ..........................................................................................................................................</t>
  </si>
  <si>
    <t>Department of Law................................................................................................................................................</t>
  </si>
  <si>
    <t>Department of State............................................................................................................................................</t>
  </si>
  <si>
    <t>Department of Taxation and Finance........................................................................................................</t>
  </si>
  <si>
    <t>Department of Transportation.......................................................................................................................</t>
  </si>
  <si>
    <t>Division of Budget ...........................................................................................................</t>
  </si>
  <si>
    <t>Division of Criminal Justice Services..........................................................................................</t>
  </si>
  <si>
    <t>Division of Homeland Security and Emergency Services........................................................................................................................................</t>
  </si>
  <si>
    <t>Division of Housing and Community Renewal................................................................................</t>
  </si>
  <si>
    <t>Division of Human Rights …………………………………………………………..</t>
  </si>
  <si>
    <t>Division of Military and Naval Affairs...................................................................................................</t>
  </si>
  <si>
    <t>Division of State Police.....................................................................................................</t>
  </si>
  <si>
    <t>Division of Tax Appeals ………………………………………………………………………</t>
  </si>
  <si>
    <t>Executive Chamber............................................................................................................</t>
  </si>
  <si>
    <t>Greenway Heritage Conservancy for the Hudson River Valley…………………………………………………………..</t>
  </si>
  <si>
    <t>Hudson River Valley Greenway ….………..………………………………..</t>
  </si>
  <si>
    <t>Judicial Nomination ………………………………………………………………</t>
  </si>
  <si>
    <t>Legislature...................................................................................................................................</t>
  </si>
  <si>
    <t>National and Community Service ……………………………...…...…………………</t>
  </si>
  <si>
    <t>NYS Joint Commission on Public Ethics  .........................................................................................................</t>
  </si>
  <si>
    <t>Office for People with Developmental Disabilities..............................................................................................................</t>
  </si>
  <si>
    <t>Office of Children and Family Services ............................................................……….</t>
  </si>
  <si>
    <t>Office of Employee Relations ................................................................................................................................</t>
  </si>
  <si>
    <t>Environment &amp;</t>
  </si>
  <si>
    <t>Office of General Services................................................................................................</t>
  </si>
  <si>
    <t>Office of Information Technology Services ...........................................................................................................</t>
  </si>
  <si>
    <t>Office of Medicaid Inspector General ..................................................................................................................................</t>
  </si>
  <si>
    <t>Office of Mental Health............................................................................................................................</t>
  </si>
  <si>
    <t>Office of Parks, Recreation and Historic Preservation.........................................................................................................</t>
  </si>
  <si>
    <t>Office of Temporary and Disability Assistance ...........................................................................................................</t>
  </si>
  <si>
    <t>Office of the State Comptroller.....................................................................................</t>
  </si>
  <si>
    <t>Office of Victim Services.....................................................................................</t>
  </si>
  <si>
    <t>Office of Welfare Inspector General ……………………………………..</t>
  </si>
  <si>
    <t>Public Benefits Corporations:</t>
  </si>
  <si>
    <t xml:space="preserve">        Olympic Regional Development Authority ……………………...….</t>
  </si>
  <si>
    <t xml:space="preserve">        Urban Development Corporation (Empire State Dev Corp)......................................................................................</t>
  </si>
  <si>
    <t>Public Employment Relations Board ………………………………………..</t>
  </si>
  <si>
    <t>State Commission of Correction ………...…………………………………</t>
  </si>
  <si>
    <t>State Education Department................................................................................................................................</t>
  </si>
  <si>
    <t>State Office for the Aging.............................................................................................................</t>
  </si>
  <si>
    <t>State University of New York...........................................................................................</t>
  </si>
  <si>
    <t>Unified Court System.........................................................................................</t>
  </si>
  <si>
    <t>Total.............................................................................................................................................</t>
  </si>
  <si>
    <t>SPECIAL REVENUE FUNDS - STATE</t>
  </si>
  <si>
    <t>SCHEDULE 23</t>
  </si>
  <si>
    <t>Capital</t>
  </si>
  <si>
    <t>Government</t>
  </si>
  <si>
    <t>Safety</t>
  </si>
  <si>
    <t>Construction</t>
  </si>
  <si>
    <t>Board of Elections......................................................................................................................................................</t>
  </si>
  <si>
    <t>City University of New York ..............................................................................................</t>
  </si>
  <si>
    <t>Department of Civil Service ......................................................................................................................</t>
  </si>
  <si>
    <t>Department of Corrections and Community Supervision .............................................................................................................</t>
  </si>
  <si>
    <t>Department of Economic Development ..............................................................................................................................</t>
  </si>
  <si>
    <t>Department of Environmental Conservation ............................................................................................</t>
  </si>
  <si>
    <t>Department of Financial Services…………………………………………</t>
  </si>
  <si>
    <t>Department of Health ........................................................................................................................................</t>
  </si>
  <si>
    <t>Department of Labor ...........................................................................................................................................</t>
  </si>
  <si>
    <t>Department of Law ................................................................................................................................................</t>
  </si>
  <si>
    <t>Department of Motor Vehicles ......................................................................................................................</t>
  </si>
  <si>
    <t>Department of Public Service .........................................................................................................</t>
  </si>
  <si>
    <t>Department of State ............................................................................................................................................</t>
  </si>
  <si>
    <t>Department of Taxation and Finance  ...........................................................................................................</t>
  </si>
  <si>
    <t>Department of Transportation .......................................................................................................................</t>
  </si>
  <si>
    <t>Division of Alcoholic Beverage Control....................................................................................</t>
  </si>
  <si>
    <t>Division of Budget ...................................................................................................................</t>
  </si>
  <si>
    <t>Division of Criminal Justice Services ....................................................................................................................</t>
  </si>
  <si>
    <t>Division of Housing and Community Renewal ................................................................................</t>
  </si>
  <si>
    <t>Division of Military and Naval Affairs ...................................................................................................</t>
  </si>
  <si>
    <t>Division of State Police ..........................................................................................................................</t>
  </si>
  <si>
    <t>Financial Control Board for New York City .........................................................................</t>
  </si>
  <si>
    <t>Interest on Lawyer Account ................................................................................</t>
  </si>
  <si>
    <t>Legislature ...................................................................................................................................</t>
  </si>
  <si>
    <t>Office for People with Developmental Disabilities…………………………………………..</t>
  </si>
  <si>
    <t>Office of Children and Family Services ............................................................…………………</t>
  </si>
  <si>
    <t>Office of Employee Relations …….........................................................</t>
  </si>
  <si>
    <t>Office of General Services ................................................................................................</t>
  </si>
  <si>
    <t>Office of Information Technology Services...........................................................................................................</t>
  </si>
  <si>
    <t>Office of Mental Health ............................................................................................................................</t>
  </si>
  <si>
    <t>Office of Parks, Recreation and Historic Preservation .........................................................................................................</t>
  </si>
  <si>
    <t>Office of the State Comptroller .....................................................................................</t>
  </si>
  <si>
    <t>Office of Victim Services...........................................................................................</t>
  </si>
  <si>
    <t>Office of Welfare Inspector General...............................................................................................................</t>
  </si>
  <si>
    <t xml:space="preserve">    Energy Research and Development Authority ......................................................................</t>
  </si>
  <si>
    <t xml:space="preserve">    Olympic Regional Development Authority ...........................................</t>
  </si>
  <si>
    <t>Public Employment Relations Board…........................................................</t>
  </si>
  <si>
    <t>State Education Department ..................................................................................................................................................</t>
  </si>
  <si>
    <t>State Office for the Aging .............................................................................................................</t>
  </si>
  <si>
    <t>State University of New York ...........................................................................................</t>
  </si>
  <si>
    <t>State University of New York Construction Fund .....................................................................................</t>
  </si>
  <si>
    <t>Statewide Financial System…..…………………..……………………..</t>
  </si>
  <si>
    <t>Unified Court System .........................................................................................</t>
  </si>
  <si>
    <t>Workers' Compensation Board ...............................................................................................................</t>
  </si>
  <si>
    <t xml:space="preserve">SPECIAL REVENUE FUNDS - FEDERAL  </t>
  </si>
  <si>
    <t xml:space="preserve">COMBINING STATEMENT OF SELECTED DEPARTMENTAL DISBURSEMENTS   </t>
  </si>
  <si>
    <t xml:space="preserve">       LOCAL ASSISTANCE GRANTS</t>
  </si>
  <si>
    <t>Adirondack Park Agency............................................................................................</t>
  </si>
  <si>
    <t>Board of Elections…………………………………………………………………………………………………………………….</t>
  </si>
  <si>
    <t>City University of New York.........................................................................................................</t>
  </si>
  <si>
    <t>Council on the Arts...........................................................................................................................</t>
  </si>
  <si>
    <t>Department of Corrections and Community Supervision.............................................................................................................</t>
  </si>
  <si>
    <t>Department of Economic Development..........................................................................................................</t>
  </si>
  <si>
    <t>Department of Environmental Conservation......................................................................................</t>
  </si>
  <si>
    <t>Department of Financial Services………………………………………….</t>
  </si>
  <si>
    <t>Department of Health....................................................................................................................................................</t>
  </si>
  <si>
    <t>Department of Labor.......................................................................................................................................</t>
  </si>
  <si>
    <t>Department of Law.......................................................................................................................................</t>
  </si>
  <si>
    <t>Department of Motor Vehicles..................................................................................................................</t>
  </si>
  <si>
    <t>Department of Public Service..........................................................................................................</t>
  </si>
  <si>
    <t>Department of State......................................................................................................................................</t>
  </si>
  <si>
    <t>Department of Taxation and Finance..................................................................................................</t>
  </si>
  <si>
    <t>Department of Transportation...............................................................................................................................</t>
  </si>
  <si>
    <t>Division of Criminal Justice Services....................................................................................................................................................</t>
  </si>
  <si>
    <t>Division of Homeland Security and Emergency Services……………………………………………………………………………….</t>
  </si>
  <si>
    <t>Division of Housing and Community Renewal.......................................................................................</t>
  </si>
  <si>
    <t>Division of Human Rights………………………………………………………………………………………………………</t>
  </si>
  <si>
    <t>Division of Military and Naval Affairs...........................................................................................</t>
  </si>
  <si>
    <t>Division of State Police...............................................................................................................</t>
  </si>
  <si>
    <t>Office of Children and Family Services…………………………………………………………………………………..</t>
  </si>
  <si>
    <t>Office of General Services.................................................................................................</t>
  </si>
  <si>
    <t>Office of Medicaid Inspector General………………………………………………………………………………</t>
  </si>
  <si>
    <t>Office of Mental Health..........................................................................................................................</t>
  </si>
  <si>
    <t>Office of Parks, Recreation and Historic Preservation.........................................................................</t>
  </si>
  <si>
    <t>Office of Temporary and Disability Assistance………………………………………………………………………………….</t>
  </si>
  <si>
    <t>Office of Victim Services………………………………………………………………………………</t>
  </si>
  <si>
    <t>State Education Department....................................................................................................................................................</t>
  </si>
  <si>
    <t>State Office for the Aging...........................................................................................................</t>
  </si>
  <si>
    <t>State University of New York............................................................................................</t>
  </si>
  <si>
    <t>Unified Court System.............................................................................................</t>
  </si>
  <si>
    <t>Workers' Compensation Board..................................................................................................</t>
  </si>
  <si>
    <t>Total....................................................................................................</t>
  </si>
  <si>
    <t xml:space="preserve">STATE OF NEW YORK   </t>
  </si>
  <si>
    <t xml:space="preserve">DEBT SERVICE FUNDS   </t>
  </si>
  <si>
    <t>Related</t>
  </si>
  <si>
    <t xml:space="preserve">Total </t>
  </si>
  <si>
    <t>Description</t>
  </si>
  <si>
    <t>Expenses (*)</t>
  </si>
  <si>
    <t>Debt Service</t>
  </si>
  <si>
    <t>Special Contractual Financing Obligation Payments:</t>
  </si>
  <si>
    <t>To Public Benefit Corporations:</t>
  </si>
  <si>
    <t xml:space="preserve">    Local Government Assistance Corporation……………………………………………………………………   </t>
  </si>
  <si>
    <t xml:space="preserve">    Metropolitan Transportation Authority………………………………………………………………………   </t>
  </si>
  <si>
    <r>
      <t>Interest on General Obligation Bonds</t>
    </r>
    <r>
      <rPr>
        <sz val="11"/>
        <rFont val="Arial"/>
        <family val="2"/>
      </rPr>
      <t>..........................................……………..</t>
    </r>
  </si>
  <si>
    <r>
      <t>Principal on General Obligation Bonds</t>
    </r>
    <r>
      <rPr>
        <sz val="11"/>
        <rFont val="Arial"/>
        <family val="2"/>
      </rPr>
      <t>.........................................……………..</t>
    </r>
  </si>
  <si>
    <t xml:space="preserve">      public benefit corporations issuing the bonds.    </t>
  </si>
  <si>
    <t xml:space="preserve">CAPITAL PROJECTS FUNDS - STATE </t>
  </si>
  <si>
    <t>SCHEDULE 26</t>
  </si>
  <si>
    <t>City University of New York………………………………………….</t>
  </si>
  <si>
    <t>Department of Corrections and Community Supervision……………………………………………….</t>
  </si>
  <si>
    <t>Department of Environmental Conservation……………………………………….</t>
  </si>
  <si>
    <t>Department of Health…………………………………………………………………..</t>
  </si>
  <si>
    <t xml:space="preserve">Department of Law …………………………………………………………………... </t>
  </si>
  <si>
    <t>Department of Motor Vehicles ……………………………………………………….</t>
  </si>
  <si>
    <t>Department of State……………………………………………………………………</t>
  </si>
  <si>
    <t>Department of Transportation……………………………………………………….</t>
  </si>
  <si>
    <t>Division of Housing and Community Renewal ………………………………..</t>
  </si>
  <si>
    <t>Division of Military and Naval Affairs ……………………………………………</t>
  </si>
  <si>
    <t>Division of State Police ……………………………………………………………….</t>
  </si>
  <si>
    <t>Office for People with Developmental Disabilities...............................................................................................................</t>
  </si>
  <si>
    <t>Office of Children and Family Services ……………………………………..</t>
  </si>
  <si>
    <t>Office of General Services………………………………………….</t>
  </si>
  <si>
    <t xml:space="preserve">Office of Information Technology Services ……………………………………………………….. </t>
  </si>
  <si>
    <t>Office of Mental Health…………………………………………………………</t>
  </si>
  <si>
    <t>Office of Parks, Recreation and Historic Preservation …………………….</t>
  </si>
  <si>
    <t>Office of Temporary and Disability Assistance …………………………….</t>
  </si>
  <si>
    <t xml:space="preserve">   Dormitory Authority………………………………………………….</t>
  </si>
  <si>
    <t xml:space="preserve">   Energy Research and Development Authority……………………..</t>
  </si>
  <si>
    <t xml:space="preserve">   Hudson River Park Trust …………………………………………..</t>
  </si>
  <si>
    <t xml:space="preserve">   New York State Canal Corporation..…………………………….</t>
  </si>
  <si>
    <t xml:space="preserve">   Olympic Regional Development Authority …………………………</t>
  </si>
  <si>
    <t xml:space="preserve">   Urban Development Corporation (Empire State Dev Corp)……..</t>
  </si>
  <si>
    <t>State Education Department……………………………………………………………..</t>
  </si>
  <si>
    <t>State University of New York……………………………………….</t>
  </si>
  <si>
    <t xml:space="preserve">State University of New York Construction Fund ……………….. </t>
  </si>
  <si>
    <t>Unified Court System ………………………………………………..</t>
  </si>
  <si>
    <t>All Other……………………………………………………………..</t>
  </si>
  <si>
    <t>Total..............................................................................................................................................</t>
  </si>
  <si>
    <t xml:space="preserve">CAPITAL PROJECTS FUNDS - FEDERAL </t>
  </si>
  <si>
    <t>SCHEDULE 27</t>
  </si>
  <si>
    <t>Department of Environmental Conservation………………………………………….</t>
  </si>
  <si>
    <t>Department of Health……………………………………………………………………</t>
  </si>
  <si>
    <t>Department of Transportation………………………………………………………….</t>
  </si>
  <si>
    <t>Division of Military and Naval Affairs …………………………………………….</t>
  </si>
  <si>
    <t>Office of Parks, Recreation and Historic Preservation ………………………</t>
  </si>
  <si>
    <t xml:space="preserve">TAX STABILIZATION RESERVE FUND (*)  </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</si>
  <si>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</si>
  <si>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</si>
  <si>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</si>
  <si>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</si>
  <si>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</si>
  <si>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</si>
  <si>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</si>
  <si>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</si>
  <si>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</si>
  <si>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</si>
  <si>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</si>
  <si>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</si>
  <si>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</si>
  <si>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 xml:space="preserve">   Total Loans Receivable………………………………………………………………………………………………………………………………………………</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</si>
  <si>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</si>
  <si>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</si>
  <si>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</si>
  <si>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</si>
  <si>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</si>
  <si>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</si>
  <si>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</si>
  <si>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1947…………………………………………………………………………………….</t>
  </si>
  <si>
    <t xml:space="preserve">      1996……………………………………………………………………</t>
  </si>
  <si>
    <t xml:space="preserve">       1948…………………………………………………………………………………..</t>
  </si>
  <si>
    <t xml:space="preserve">      1997……………………………………………………………………..</t>
  </si>
  <si>
    <t xml:space="preserve">       1949……………………………………………………………………………………</t>
  </si>
  <si>
    <t xml:space="preserve">      1998…………………………………………………………………..</t>
  </si>
  <si>
    <t xml:space="preserve">       1950……………………………………………………………………………………</t>
  </si>
  <si>
    <t xml:space="preserve">      1999…………………………………………………………………</t>
  </si>
  <si>
    <t xml:space="preserve">       1951…………………………………………………………………………………….</t>
  </si>
  <si>
    <t xml:space="preserve">      2000…………………………………………………………………….</t>
  </si>
  <si>
    <t xml:space="preserve">       1952……………………………………………………………………………………</t>
  </si>
  <si>
    <t xml:space="preserve">      2001…………………………………………………………………….'</t>
  </si>
  <si>
    <t xml:space="preserve">       1953……………………………………………………………………………………</t>
  </si>
  <si>
    <t xml:space="preserve">      2002……………………………………………………………………</t>
  </si>
  <si>
    <t xml:space="preserve">       1954……………………………………………………………………………………</t>
  </si>
  <si>
    <t xml:space="preserve">      2004………………………………………………………………….</t>
  </si>
  <si>
    <t xml:space="preserve">       1955………………………………………………………………………………………</t>
  </si>
  <si>
    <t xml:space="preserve">      2005…………………………………………………………………….</t>
  </si>
  <si>
    <t xml:space="preserve">       1956……………………………………………………………………………………..</t>
  </si>
  <si>
    <t xml:space="preserve">      2006…………………………………………………………………….</t>
  </si>
  <si>
    <t xml:space="preserve">       1957……………………………………………………………………………………</t>
  </si>
  <si>
    <t xml:space="preserve">      2007…………………………………………………………………….</t>
  </si>
  <si>
    <t xml:space="preserve">       1958…………………………………………………………………………………….</t>
  </si>
  <si>
    <t xml:space="preserve">       1959……………………………………………………………………………………..</t>
  </si>
  <si>
    <t xml:space="preserve">       1960……………………………………………………………………………………..</t>
  </si>
  <si>
    <t xml:space="preserve">       1979………………………………………………………………………………….</t>
  </si>
  <si>
    <t xml:space="preserve">       1985…………………………………………………………………………………..</t>
  </si>
  <si>
    <t xml:space="preserve">      2012…………………………………………………………………….</t>
  </si>
  <si>
    <t xml:space="preserve">       1986…………………………………………………………………………………………………..</t>
  </si>
  <si>
    <t xml:space="preserve">         Subtotal (carry forward)……………………………………………………..</t>
  </si>
  <si>
    <t xml:space="preserve">            Total Transfers from the General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</si>
  <si>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</si>
  <si>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</si>
  <si>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</si>
  <si>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</si>
  <si>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</si>
  <si>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</si>
  <si>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</si>
  <si>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</si>
  <si>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</si>
  <si>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</si>
  <si>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</si>
  <si>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</si>
  <si>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</si>
  <si>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</si>
  <si>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</si>
  <si>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</si>
  <si>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</si>
  <si>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</si>
  <si>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</si>
  <si>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</si>
  <si>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</si>
  <si>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</si>
  <si>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</si>
  <si>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</si>
  <si>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</si>
  <si>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</si>
  <si>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</si>
  <si>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</si>
  <si>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</si>
  <si>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</si>
  <si>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</si>
  <si>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</si>
  <si>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</si>
  <si>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</si>
  <si>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</si>
  <si>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</si>
  <si>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</si>
  <si>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</si>
  <si>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</si>
  <si>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</si>
  <si>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</si>
  <si>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</si>
  <si>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</si>
  <si>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</si>
  <si>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</si>
  <si>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</si>
  <si>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</si>
  <si>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</si>
  <si>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</si>
  <si>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SHORT-TERM INVESTMENT POOL</t>
  </si>
  <si>
    <t xml:space="preserve">SCHEDULE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</si>
  <si>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</si>
  <si>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</si>
  <si>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</si>
  <si>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</si>
  <si>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</si>
  <si>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</si>
  <si>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SCHEDULE 30</t>
  </si>
  <si>
    <t>AVERAGE-PORTFOLIO</t>
  </si>
  <si>
    <t>TOTAL INTEREST</t>
  </si>
  <si>
    <t>AVERAGE</t>
  </si>
  <si>
    <t>INCOME EARNED</t>
  </si>
  <si>
    <t>YIELDS</t>
  </si>
  <si>
    <t>Short-Term Investment Pool (STIP)</t>
  </si>
  <si>
    <t>NYC General Debt Service Funds</t>
  </si>
  <si>
    <t>Other Funds:</t>
  </si>
  <si>
    <t xml:space="preserve">    Mental Health Services Fund</t>
  </si>
  <si>
    <t xml:space="preserve">    Roswell Park - Cancer Institute</t>
  </si>
  <si>
    <t>April</t>
  </si>
  <si>
    <t>May</t>
  </si>
  <si>
    <t>June</t>
  </si>
  <si>
    <t>July</t>
  </si>
  <si>
    <t>Short-Term Investment Pool</t>
  </si>
  <si>
    <t xml:space="preserve">  Yield</t>
  </si>
  <si>
    <t xml:space="preserve">  Average Portfolio</t>
  </si>
  <si>
    <t>SCHEDULE 31</t>
  </si>
  <si>
    <t>Treasury</t>
  </si>
  <si>
    <t>Sponsored</t>
  </si>
  <si>
    <t>Repurchase</t>
  </si>
  <si>
    <t>Commercial</t>
  </si>
  <si>
    <t xml:space="preserve">Savings </t>
  </si>
  <si>
    <t>Certificates</t>
  </si>
  <si>
    <t>Totals</t>
  </si>
  <si>
    <t>Bills</t>
  </si>
  <si>
    <t>Agencies</t>
  </si>
  <si>
    <t>Paper</t>
  </si>
  <si>
    <t>of Deposit</t>
  </si>
  <si>
    <t>Short-Term Investment Pool (STIP).............................................</t>
  </si>
  <si>
    <t xml:space="preserve">(*) Par value of collateral held </t>
  </si>
  <si>
    <t>TEMPORARY LOANS OUTSTANDING (*)</t>
  </si>
  <si>
    <t>SCHEDULE 32</t>
  </si>
  <si>
    <t>DESCRIPTION</t>
  </si>
  <si>
    <t>STATE SPECIAL REVENUE FUNDS</t>
  </si>
  <si>
    <t>FEDERAL FUNDS</t>
  </si>
  <si>
    <t>ENTERPRISE FUNDS</t>
  </si>
  <si>
    <t>CAPITAL AND BOND REIMBURSABLE FUNDS</t>
  </si>
  <si>
    <t>CHANGE FROM PRIOR YEAR</t>
  </si>
  <si>
    <t>SCHEDULE 33</t>
  </si>
  <si>
    <t>AMOUNT</t>
  </si>
  <si>
    <t xml:space="preserve"> FUND</t>
  </si>
  <si>
    <t>FUND DESCRIPTION</t>
  </si>
  <si>
    <t>OF LOAN</t>
  </si>
  <si>
    <t>STATE SPECIAL REVENUE FUNDS (continued)</t>
  </si>
  <si>
    <t>25000-25099</t>
  </si>
  <si>
    <t>25100-25199</t>
  </si>
  <si>
    <t>25200-25249</t>
  </si>
  <si>
    <t>25300-25899</t>
  </si>
  <si>
    <t>25900-25949</t>
  </si>
  <si>
    <t>26000-26049</t>
  </si>
  <si>
    <t>31350-31449</t>
  </si>
  <si>
    <t>CAPITAL AND BOND REIMBURSABLE FUNDS (continued)</t>
  </si>
  <si>
    <t xml:space="preserve">INTERNAL SERVICE FUNDS </t>
  </si>
  <si>
    <t>INTERNAL SERVICE FUNDS (continued)</t>
  </si>
  <si>
    <t xml:space="preserve">SUMMARY OF CASH ADVANCE ACCOUNTS BY BUSINESS UNIT AND DEPARTMENT </t>
  </si>
  <si>
    <t xml:space="preserve">PETTY </t>
  </si>
  <si>
    <t>BUSINESS UNIT</t>
  </si>
  <si>
    <t>CASH</t>
  </si>
  <si>
    <t>TRAVEL</t>
  </si>
  <si>
    <t>OTHER</t>
  </si>
  <si>
    <t>City University of New York:</t>
  </si>
  <si>
    <t>Corrections and Community Supervision, Department of:</t>
  </si>
  <si>
    <t>Gouverneur Correctional Facility……………………………………...…………………………...….</t>
  </si>
  <si>
    <t>Gowanda Correctional Facility…………………………………….……………………………....</t>
  </si>
  <si>
    <t>Great Meadow Correctional Facility…………………………………….……………………………....</t>
  </si>
  <si>
    <t>General Services, Office of:</t>
  </si>
  <si>
    <t>Health, Department of:</t>
  </si>
  <si>
    <t>Law, Department of:</t>
  </si>
  <si>
    <t>Mental Health, Office of:</t>
  </si>
  <si>
    <t>Pilgrim Psychiatric Center………………………………………….…………………………….……</t>
  </si>
  <si>
    <t>Richard H. Hutchins Psychiatric Center………………………………….………………………..…</t>
  </si>
  <si>
    <t>Rochester Psychiatric Center……………………………………………..……………………..……….</t>
  </si>
  <si>
    <t>Rockland Children's Psychiatric Center………………………………….……………………….…..</t>
  </si>
  <si>
    <t>Rockland Psychiatric Center………………………………………….………………………….…..</t>
  </si>
  <si>
    <t>St. Lawrence Psychiatric Center…………………………………...…………………..……………….</t>
  </si>
  <si>
    <t>Military and Naval Affairs, Division of………………………………………………………………………………………</t>
  </si>
  <si>
    <t>Parks, Recreation and Historic Preservation, Office of………………………………….……………………………………………</t>
  </si>
  <si>
    <t>People With Developmental Disabilities, Office for:</t>
  </si>
  <si>
    <t>Bernard M Fineson DDSO……………………………………...…………………..…………...…….</t>
  </si>
  <si>
    <t>Broome DDSO…………………………………………………..…………………....………………....</t>
  </si>
  <si>
    <t>Capital District DDSO…………………...……………………………..………………………...……</t>
  </si>
  <si>
    <t>Central New York DDSO………………………………………………….……….……………..…….</t>
  </si>
  <si>
    <t>Finger Lakes DDSO………………………………………………………..……………….……….…...</t>
  </si>
  <si>
    <t>Hudson Valley DDSO……………………………………………………..…………...…………...……</t>
  </si>
  <si>
    <t>Institute for Basic Research in Development Disabilities…………………………….…………….…....…..</t>
  </si>
  <si>
    <t>Long Island DDSO…………………………………………………..………………..…………..…</t>
  </si>
  <si>
    <t>People With Developmental Disabilities, Office for………………………………………..………………..…………..</t>
  </si>
  <si>
    <t>Staten Island DDSO…………………………………………………..………………..………..……..</t>
  </si>
  <si>
    <t>Sunmount DDSO………………………………………………….…………………...……..………..</t>
  </si>
  <si>
    <t>Taconic DDSO………………………………………………………………….…...…..………...…….</t>
  </si>
  <si>
    <t>Western New York DDSO………………………………………….………………….………….…</t>
  </si>
  <si>
    <t>Public Employment Relations Board…………………………………………………………………..…..</t>
  </si>
  <si>
    <t>State, Department of:</t>
  </si>
  <si>
    <t>State, Department of………………………………………………………………………….….……..</t>
  </si>
  <si>
    <t>Tug Hill Commission……………………………………………..…………………………………...…..</t>
  </si>
  <si>
    <t>State Comptroller, Office of the……………………………………………………………….….…….…</t>
  </si>
  <si>
    <t>State Police, Division of:</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</si>
  <si>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</si>
  <si>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</si>
  <si>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</si>
  <si>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</si>
  <si>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</si>
  <si>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</si>
  <si>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</si>
  <si>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</si>
  <si>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</si>
  <si>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New York City………………………………………….…………………………………………</t>
  </si>
  <si>
    <t>State University of New York:</t>
  </si>
  <si>
    <t>Central Administration…………………………………………………………………...…...………</t>
  </si>
  <si>
    <t>Temporary and Disability Assistance, Office of………………………..………………………….…</t>
  </si>
  <si>
    <t>Transportation, Department of……………………………………………………………….….…….…</t>
  </si>
  <si>
    <t>Unified Court System:</t>
  </si>
  <si>
    <t>Appellate Division - 1st Judicial Department………………………...……………………………...……</t>
  </si>
  <si>
    <t>Court Administration New York City, Office of……………………………………………………...…..</t>
  </si>
  <si>
    <t>Court Administration Budget and Finance, Office of…………………………………...……</t>
  </si>
  <si>
    <t>Court of Appeals……………………………………………………………………………….………….…</t>
  </si>
  <si>
    <t>10th Judicial District Suffolk County………………………………..……………………………..…</t>
  </si>
  <si>
    <t>4th District Administration……………………………………………………………………...…….</t>
  </si>
  <si>
    <t>5th District Administration……………………………………..……………………………..……….</t>
  </si>
  <si>
    <t>6th District Administration………………………..…………………………………………..……….</t>
  </si>
  <si>
    <t>7th District Administration………………………………………….……………………………..….</t>
  </si>
  <si>
    <t>8th District Administration…………………….…………………………………………..…..………….</t>
  </si>
  <si>
    <t>9th District Administration………………………...…………………………………………..….….</t>
  </si>
  <si>
    <t>Victim Services, Office of………………………………………...………………………………….……………………………….</t>
  </si>
  <si>
    <t>Welfare Inspector General, Office of………………………………………...……………………………..……..</t>
  </si>
  <si>
    <t xml:space="preserve">         Medicaid.............................................................................................</t>
  </si>
  <si>
    <t>SCHEDULE 17</t>
  </si>
  <si>
    <t xml:space="preserve">PRINCIPAL AND INTEREST PAYMENTS </t>
  </si>
  <si>
    <t>INTEREST</t>
  </si>
  <si>
    <t xml:space="preserve">          Mass Transit - Department of Transportation....................................................................................................................................</t>
  </si>
  <si>
    <r>
      <t>TOTALS</t>
    </r>
    <r>
      <rPr>
        <sz val="12"/>
        <rFont val="Arial"/>
        <family val="2"/>
      </rPr>
      <t>................................................................................................................................................</t>
    </r>
  </si>
  <si>
    <t>FUTURE GENERAL OBLIGATION DEBT SERVICE</t>
  </si>
  <si>
    <t>SCHEDULE 18</t>
  </si>
  <si>
    <t xml:space="preserve">   </t>
  </si>
  <si>
    <t xml:space="preserve">     Rapid Transit and Rail Freight....................................................................................................................................</t>
  </si>
  <si>
    <t>THEREAFTER</t>
  </si>
  <si>
    <t>TOTAL FUTURE DEBT SERVICE</t>
  </si>
  <si>
    <t>Abandoned Property:</t>
  </si>
  <si>
    <t xml:space="preserve">        Abandoned Property…………….........................................................</t>
  </si>
  <si>
    <t xml:space="preserve">        Bottle Bill………………...........................................................................</t>
  </si>
  <si>
    <t xml:space="preserve">          Total Abandoned Property…...……………………..………..…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</si>
  <si>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</si>
  <si>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</si>
  <si>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</si>
  <si>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</si>
  <si>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</si>
  <si>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</si>
  <si>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</si>
  <si>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Alcohol Beverage Control Licensing .........................................................................................</t>
  </si>
  <si>
    <t xml:space="preserve">        Business/Professional..........................................................................</t>
  </si>
  <si>
    <t xml:space="preserve">        Civil.............................................................................................................</t>
  </si>
  <si>
    <t xml:space="preserve">        Criminal..........................................................................................................</t>
  </si>
  <si>
    <t xml:space="preserve">        Motor Vehicle ............................................................................................................</t>
  </si>
  <si>
    <t xml:space="preserve">        Recreational/Consumer…………….................…....…….....……...........</t>
  </si>
  <si>
    <t xml:space="preserve">          Total Fees, Licenses and Permits……………….....................................................</t>
  </si>
  <si>
    <t>Fines, Penalties and Forfeitures…………………………………………………….</t>
  </si>
  <si>
    <t>Gaming:</t>
  </si>
  <si>
    <t xml:space="preserve">        Casino..............................................................................................................</t>
  </si>
  <si>
    <t xml:space="preserve">        Lottery.....................................................................................................</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</si>
  <si>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</si>
  <si>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</si>
  <si>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</si>
  <si>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</si>
  <si>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</si>
  <si>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</si>
  <si>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</si>
  <si>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</si>
  <si>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</si>
  <si>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</si>
  <si>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</si>
  <si>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</si>
  <si>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</si>
  <si>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</si>
  <si>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</si>
  <si>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</si>
  <si>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</si>
  <si>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</si>
  <si>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</si>
  <si>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</si>
  <si>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</si>
  <si>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</si>
  <si>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</si>
  <si>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</si>
  <si>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</si>
  <si>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 xml:space="preserve">  Miscellaneous Receipts.............................................................................................................   </t>
  </si>
  <si>
    <t>FUTURE LEASE/PURCHASE AND CONTRACTUAL</t>
  </si>
  <si>
    <t>SCHEDULE 20</t>
  </si>
  <si>
    <t>OBLIGATION REQUIREMENTS (*)</t>
  </si>
  <si>
    <t>PAYABLE FROM DEBT SERVICE FUNDS</t>
  </si>
  <si>
    <t>Dormitory Authority:</t>
  </si>
  <si>
    <t xml:space="preserve">     City University of New York....................................................................................................................................</t>
  </si>
  <si>
    <t>.</t>
  </si>
  <si>
    <t xml:space="preserve">     State University of New York...................................................................................................................................</t>
  </si>
  <si>
    <r>
      <t xml:space="preserve">Environmental Facilities Corporation </t>
    </r>
    <r>
      <rPr>
        <sz val="12"/>
        <color indexed="8"/>
        <rFont val="Arial"/>
        <family val="2"/>
      </rPr>
      <t>...................................................................................................................................</t>
    </r>
  </si>
  <si>
    <r>
      <t xml:space="preserve">Housing Finance Agency </t>
    </r>
    <r>
      <rPr>
        <sz val="12"/>
        <color indexed="8"/>
        <rFont val="Arial"/>
        <family val="2"/>
      </rPr>
      <t>...................................................................................................................................</t>
    </r>
  </si>
  <si>
    <r>
      <t xml:space="preserve">Local Government Assistance Corporation </t>
    </r>
    <r>
      <rPr>
        <sz val="12"/>
        <color indexed="8"/>
        <rFont val="Arial"/>
        <family val="2"/>
      </rPr>
      <t>...................................................................................................................................</t>
    </r>
  </si>
  <si>
    <r>
      <t xml:space="preserve">Metropolitan Transportation Authority Service Contract Bonds </t>
    </r>
    <r>
      <rPr>
        <sz val="12"/>
        <color indexed="8"/>
        <rFont val="Arial"/>
        <family val="2"/>
      </rPr>
      <t>...................................................................................................................................</t>
    </r>
  </si>
  <si>
    <t>Urban Development Corporation:</t>
  </si>
  <si>
    <t>TOTALS................................................................................................................................................</t>
  </si>
  <si>
    <t xml:space="preserve">       Total Receipts...............................................................………………………………..</t>
  </si>
  <si>
    <t xml:space="preserve">       Total Other Financing Sources (Uses)............................................................</t>
  </si>
  <si>
    <t xml:space="preserve">  Public School Aid…………………………………………………………………..</t>
  </si>
  <si>
    <t xml:space="preserve">  Other Education………………………………………………………..</t>
  </si>
  <si>
    <t xml:space="preserve">  Total Education………………………………………………….</t>
  </si>
  <si>
    <t xml:space="preserve">  Environmental Protection………………………………………..</t>
  </si>
  <si>
    <t xml:space="preserve">  Total Environment and Recreation……………………….</t>
  </si>
  <si>
    <t xml:space="preserve">  Judicial…………………………………………………………..</t>
  </si>
  <si>
    <t xml:space="preserve">  Total General Government………………………………..</t>
  </si>
  <si>
    <t xml:space="preserve">  Medicaid……………………………………………………….</t>
  </si>
  <si>
    <t xml:space="preserve">  Mental Hygiene…………………………………………….</t>
  </si>
  <si>
    <t xml:space="preserve">  Health…………………………………………………………….</t>
  </si>
  <si>
    <t xml:space="preserve">  Aging……………………………………………………..</t>
  </si>
  <si>
    <t xml:space="preserve">  Total Public Health……………………………………</t>
  </si>
  <si>
    <t xml:space="preserve">  Criminal Justice……………………………………………………..</t>
  </si>
  <si>
    <t xml:space="preserve">  Emergency Management Service…………………………………………..</t>
  </si>
  <si>
    <t xml:space="preserve">  Prisons and Reformatories………………………………………….</t>
  </si>
  <si>
    <t xml:space="preserve">  Total Public Safety……………………………………………</t>
  </si>
  <si>
    <t xml:space="preserve">  Welfare…………………………………………………………</t>
  </si>
  <si>
    <t xml:space="preserve">  Public Housing……………………………………………….</t>
  </si>
  <si>
    <t xml:space="preserve">  Employment Services…………………………………………</t>
  </si>
  <si>
    <t xml:space="preserve">  Total Public Welfare………………………………………….</t>
  </si>
  <si>
    <t xml:space="preserve">  Commerce, Industry &amp; Agriculture……………………………</t>
  </si>
  <si>
    <t xml:space="preserve">  Regulate Businesses………………………………………………</t>
  </si>
  <si>
    <t xml:space="preserve">  Total Support and Regulate Business……………………</t>
  </si>
  <si>
    <t xml:space="preserve">  Traffic Safety……………………………………………………</t>
  </si>
  <si>
    <t xml:space="preserve">  Transportation…………………………………………………</t>
  </si>
  <si>
    <t xml:space="preserve">  Total Transportation……………………………………..</t>
  </si>
  <si>
    <t xml:space="preserve">    Environmental Facilities Corporation…………………………………………………</t>
  </si>
  <si>
    <t xml:space="preserve"> Subtotal.............................................................................................………………</t>
  </si>
  <si>
    <t>Note to users: This Excel file contains formulas and links.</t>
  </si>
  <si>
    <t xml:space="preserve">CAPITAL PROJECTS   </t>
  </si>
  <si>
    <t xml:space="preserve">PERSONAL INCOME TAX </t>
  </si>
  <si>
    <t>Total Debt Service Funds Disbursements.......................................................</t>
  </si>
  <si>
    <t>COMPTROLLER'S ANNUAL REPORT TO THE LEGISLATURE ON STATE FUNDS - CASH BASIS OF ACCOUNTING</t>
  </si>
  <si>
    <t xml:space="preserve">TABLE OF CONTENTS   </t>
  </si>
  <si>
    <t>General Fund</t>
  </si>
  <si>
    <t>Special Revenue Funds - Federal</t>
  </si>
  <si>
    <t>Debt Service Funds</t>
  </si>
  <si>
    <t>Supplementary Schedules</t>
  </si>
  <si>
    <t>Schedule 1</t>
  </si>
  <si>
    <t>Governmental Funds - Schedule of Net Tax Receipts</t>
  </si>
  <si>
    <t>Schedule 2</t>
  </si>
  <si>
    <t xml:space="preserve">Governmental Funds - Combined Statement of Receipts and Other Financing Sources </t>
  </si>
  <si>
    <t>Schedule 3</t>
  </si>
  <si>
    <t>Schedule 4</t>
  </si>
  <si>
    <t xml:space="preserve">Governmental Funds - Combining Schedule of Tax Receipts </t>
  </si>
  <si>
    <t>Schedule 5</t>
  </si>
  <si>
    <t>Schedule 6</t>
  </si>
  <si>
    <t>Schedule 6 Supplemental</t>
  </si>
  <si>
    <t xml:space="preserve">Supplementary Schedules (continued)  </t>
  </si>
  <si>
    <t>Schedule 7</t>
  </si>
  <si>
    <t>Statement of Appropriation Transactions (in Force):</t>
  </si>
  <si>
    <t>Schedule 8</t>
  </si>
  <si>
    <t>All Funds by Fund Type</t>
  </si>
  <si>
    <t>Schedule 9</t>
  </si>
  <si>
    <t>All Funds by Business Unit</t>
  </si>
  <si>
    <t>Schedule 10</t>
  </si>
  <si>
    <t>Appropriated Loans Receivable:</t>
  </si>
  <si>
    <t>Schedule 11</t>
  </si>
  <si>
    <t>Summary of Appropriated Loans Receivable Transactions By Fund and Business Unit - Governmental Funds</t>
  </si>
  <si>
    <t>Schedule 12</t>
  </si>
  <si>
    <t>Summary of Appropriated Loans Receivable Transactions By Fund, Business Unit and Department - General Fund</t>
  </si>
  <si>
    <t>Schedule 13</t>
  </si>
  <si>
    <t>Summary of Appropriated Loans Receivable Transactions By Fund, Business Unit and Department - Special Revenue Funds</t>
  </si>
  <si>
    <t>Schedule 14</t>
  </si>
  <si>
    <t>Summary of Appropriated Loans Receivable Transactions By Fund, Business Unit and Department - Capital Projects Funds</t>
  </si>
  <si>
    <t>State Debt Activity:</t>
  </si>
  <si>
    <t>Schedule 15</t>
  </si>
  <si>
    <t>Statement of State General Obligation Debt Activity</t>
  </si>
  <si>
    <t>Schedule 16</t>
  </si>
  <si>
    <t>General Obligation Debt - Authorized, Issued and Outstanding</t>
  </si>
  <si>
    <t>Schedule 17</t>
  </si>
  <si>
    <t>Schedule 18</t>
  </si>
  <si>
    <t>Future General Obligation Debt Service Requirements Payable from Debt Service Funds</t>
  </si>
  <si>
    <t>Schedule 19</t>
  </si>
  <si>
    <t>Schedule 20</t>
  </si>
  <si>
    <t>Future Lease/Purchase and Contractual Obligation Requirements Payable from Debt Service Funds</t>
  </si>
  <si>
    <t>Schedule 21</t>
  </si>
  <si>
    <t>Combining Statements of Selected Departmental Disbursements:</t>
  </si>
  <si>
    <t>Schedule 22</t>
  </si>
  <si>
    <t>Schedule 23</t>
  </si>
  <si>
    <t>Special Revenue Funds - State</t>
  </si>
  <si>
    <t>Schedule 24</t>
  </si>
  <si>
    <t>Schedule 25</t>
  </si>
  <si>
    <t>Schedule 26</t>
  </si>
  <si>
    <t>Capital Projects Funds - State</t>
  </si>
  <si>
    <t>Schedule 27</t>
  </si>
  <si>
    <t>Capital Projects Funds - Federal</t>
  </si>
  <si>
    <t>Other Supplementary Schedules:</t>
  </si>
  <si>
    <t>Schedule 28</t>
  </si>
  <si>
    <t>Schedule 29</t>
  </si>
  <si>
    <t>Schedule 30</t>
  </si>
  <si>
    <t>Schedule 31</t>
  </si>
  <si>
    <t>Schedule 32</t>
  </si>
  <si>
    <t>Schedule 33</t>
  </si>
  <si>
    <t>Summary of Cash Advance Accounts by Business Unit and Department</t>
  </si>
  <si>
    <t>Appendix</t>
  </si>
  <si>
    <t>APPENDIX</t>
  </si>
  <si>
    <t>FUND STRUCTURE AND LIST OF JOINT CUSTODY FUNDS</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</si>
  <si>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</si>
  <si>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</si>
  <si>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</si>
  <si>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</si>
  <si>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</si>
  <si>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</si>
  <si>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</si>
  <si>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</si>
  <si>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</si>
  <si>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</si>
  <si>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</si>
  <si>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</si>
  <si>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</si>
  <si>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</si>
  <si>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</si>
  <si>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</si>
  <si>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</si>
  <si>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</si>
  <si>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</si>
  <si>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</si>
  <si>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</si>
  <si>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</si>
  <si>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</si>
  <si>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</si>
  <si>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</si>
  <si>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</si>
  <si>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</si>
  <si>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</si>
  <si>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</si>
  <si>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10500-10549</t>
  </si>
  <si>
    <t>Fringe Benefit Escrow Account</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</si>
  <si>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</si>
  <si>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</si>
  <si>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</si>
  <si>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</si>
  <si>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</si>
  <si>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</si>
  <si>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</si>
  <si>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</si>
  <si>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</si>
  <si>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</si>
  <si>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</si>
  <si>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</si>
  <si>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</si>
  <si>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</si>
  <si>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</si>
  <si>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</si>
  <si>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</si>
  <si>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</si>
  <si>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</si>
  <si>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</si>
  <si>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</si>
  <si>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</si>
  <si>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</si>
  <si>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</si>
  <si>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</si>
  <si>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</si>
  <si>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</si>
  <si>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</si>
  <si>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</si>
  <si>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</si>
  <si>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</si>
  <si>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</si>
  <si>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</si>
  <si>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</si>
  <si>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</si>
  <si>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</si>
  <si>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</si>
  <si>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</si>
  <si>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</si>
  <si>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</si>
  <si>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</si>
  <si>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</si>
  <si>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</si>
  <si>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</si>
  <si>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</si>
  <si>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</si>
  <si>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</si>
  <si>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</si>
  <si>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</si>
  <si>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</si>
  <si>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</si>
  <si>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</si>
  <si>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</si>
  <si>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</si>
  <si>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</si>
  <si>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</si>
  <si>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</si>
  <si>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</si>
  <si>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</si>
  <si>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</si>
  <si>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</si>
  <si>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</si>
  <si>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</si>
  <si>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</si>
  <si>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</si>
  <si>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</si>
  <si>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</si>
  <si>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</si>
  <si>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</si>
  <si>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</si>
  <si>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</si>
  <si>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</si>
  <si>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</si>
  <si>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</si>
  <si>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</si>
  <si>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</si>
  <si>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</si>
  <si>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</si>
  <si>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</si>
  <si>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</si>
  <si>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</si>
  <si>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</si>
  <si>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</si>
  <si>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</si>
  <si>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</si>
  <si>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Arts Capital Revolving</t>
  </si>
  <si>
    <t>21900-22499</t>
  </si>
  <si>
    <t>Miscellaneous State Special Revenue</t>
  </si>
  <si>
    <t>22500-22549</t>
  </si>
  <si>
    <t>Court Facilities Incentive Aid</t>
  </si>
  <si>
    <t>State Finance Law, §94</t>
  </si>
  <si>
    <t>22550-22599</t>
  </si>
  <si>
    <t>Employment Training</t>
  </si>
  <si>
    <t>22650-22699</t>
  </si>
  <si>
    <t>State University Income</t>
  </si>
  <si>
    <t>22700-22749</t>
  </si>
  <si>
    <t>Chemical Dependence Service</t>
  </si>
  <si>
    <t>State Finance Law, §97-w</t>
  </si>
  <si>
    <t>22750-22799</t>
  </si>
  <si>
    <t>Lake George Park Trust</t>
  </si>
  <si>
    <t>State Finance Law, §97-h</t>
  </si>
  <si>
    <t>22800-22849</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</si>
  <si>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</si>
  <si>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</si>
  <si>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</si>
  <si>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</si>
  <si>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</si>
  <si>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</si>
  <si>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</si>
  <si>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</si>
  <si>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</si>
  <si>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</si>
  <si>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</si>
  <si>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</si>
  <si>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</si>
  <si>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</si>
  <si>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</si>
  <si>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</si>
  <si>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</si>
  <si>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</si>
  <si>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</si>
  <si>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</si>
  <si>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</si>
  <si>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</si>
  <si>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</si>
  <si>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</si>
  <si>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23250-23449</t>
  </si>
  <si>
    <t>City University Tuition Reimbursement (CUTRA)</t>
  </si>
  <si>
    <t>23500-23549</t>
  </si>
  <si>
    <t>US Olympic Committee/Lake Placid Olympic Training</t>
  </si>
  <si>
    <t>State Finance Law, §84</t>
  </si>
  <si>
    <t>23550-23599</t>
  </si>
  <si>
    <t xml:space="preserve">Indigent Legal Services </t>
  </si>
  <si>
    <t>23600-23649</t>
  </si>
  <si>
    <t>Unemployment Insurance Interest and Penalty</t>
  </si>
  <si>
    <t>Labor Law, §552</t>
  </si>
  <si>
    <t>23650-23699</t>
  </si>
  <si>
    <t>MTA Financial Assistance</t>
  </si>
  <si>
    <t>State Finance Law, §92-ff</t>
  </si>
  <si>
    <t>State Finance Law, §97-nnnn</t>
  </si>
  <si>
    <t>Federal USDA/Food and Nutrition Services</t>
  </si>
  <si>
    <t>Special Revenue - Federal</t>
  </si>
  <si>
    <t>Federal Health and Human Services</t>
  </si>
  <si>
    <t xml:space="preserve">Federal Education </t>
  </si>
  <si>
    <t>Federal Miscellaneous Operating Grants</t>
  </si>
  <si>
    <t>Unemployment Insurance Administration</t>
  </si>
  <si>
    <t>25950-25999</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</si>
  <si>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</si>
  <si>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</si>
  <si>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</si>
  <si>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</si>
  <si>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</si>
  <si>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</si>
  <si>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</si>
  <si>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</si>
  <si>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</si>
  <si>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</si>
  <si>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</si>
  <si>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</si>
  <si>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</si>
  <si>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</si>
  <si>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</si>
  <si>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</si>
  <si>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</si>
  <si>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</si>
  <si>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</si>
  <si>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</si>
  <si>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</si>
  <si>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</si>
  <si>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</si>
  <si>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</si>
  <si>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</si>
  <si>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</si>
  <si>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</si>
  <si>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</si>
  <si>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30610-30619</t>
  </si>
  <si>
    <t>Park and Recreation Land Acquisition Bond</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</si>
  <si>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</si>
  <si>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</si>
  <si>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</si>
  <si>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</si>
  <si>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</si>
  <si>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</si>
  <si>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</si>
  <si>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</si>
  <si>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</si>
  <si>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</si>
  <si>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</si>
  <si>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</si>
  <si>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</si>
  <si>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</si>
  <si>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</si>
  <si>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</si>
  <si>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</si>
  <si>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</si>
  <si>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</si>
  <si>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</si>
  <si>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</si>
  <si>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</si>
  <si>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State Housing Bond</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</si>
  <si>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</si>
  <si>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</si>
  <si>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</si>
  <si>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</si>
  <si>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</si>
  <si>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</si>
  <si>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</si>
  <si>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</si>
  <si>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</si>
  <si>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</si>
  <si>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</si>
  <si>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</si>
  <si>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</si>
  <si>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</si>
  <si>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</si>
  <si>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</si>
  <si>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</si>
  <si>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</si>
  <si>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</si>
  <si>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</si>
  <si>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</si>
  <si>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</si>
  <si>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</si>
  <si>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</si>
  <si>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</si>
  <si>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</si>
  <si>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</si>
  <si>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</si>
  <si>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</si>
  <si>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</si>
  <si>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</si>
  <si>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</si>
  <si>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</si>
  <si>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32300-32349</t>
  </si>
  <si>
    <t xml:space="preserve">Mental Hygiene Facilities Capital Improvement </t>
  </si>
  <si>
    <t>32350-32399</t>
  </si>
  <si>
    <t xml:space="preserve">Correctional Facilities Capital Improvement </t>
  </si>
  <si>
    <t>32400-32999</t>
  </si>
  <si>
    <t>State University Capital Projects</t>
  </si>
  <si>
    <t>33000-33049</t>
  </si>
  <si>
    <t>State Finance Law, §93-a</t>
  </si>
  <si>
    <t>40000-40049</t>
  </si>
  <si>
    <t>Debt Reduction Reserve</t>
  </si>
  <si>
    <t>40100-40149</t>
  </si>
  <si>
    <t>Mental Health Services</t>
  </si>
  <si>
    <t>State Finance Law, §97-f</t>
  </si>
  <si>
    <t>40150-40199</t>
  </si>
  <si>
    <t>General Debt Service</t>
  </si>
  <si>
    <t>40250-40299</t>
  </si>
  <si>
    <t xml:space="preserve">Housing Debt </t>
  </si>
  <si>
    <t>State Finance Law, §97</t>
  </si>
  <si>
    <t>40300-40349</t>
  </si>
  <si>
    <t>Department of Health Income</t>
  </si>
  <si>
    <t>Public Health Law, §409</t>
  </si>
  <si>
    <t>40350-40399</t>
  </si>
  <si>
    <t>State University Dormitory Income</t>
  </si>
  <si>
    <t>40400-40449</t>
  </si>
  <si>
    <t>Clean Water/Clean Air</t>
  </si>
  <si>
    <t>State Finance Law, §97-bbb</t>
  </si>
  <si>
    <t>40450-40499</t>
  </si>
  <si>
    <t xml:space="preserve">Local Government Assistance Tax </t>
  </si>
  <si>
    <t>State Finance Law, §92-r</t>
  </si>
  <si>
    <t>50000-50049</t>
  </si>
  <si>
    <t>Youth Commissary</t>
  </si>
  <si>
    <t>Enterprise</t>
  </si>
  <si>
    <t>Executive Law, §517</t>
  </si>
  <si>
    <t>50050-50099</t>
  </si>
  <si>
    <t>State Exposition Special</t>
  </si>
  <si>
    <t>50100-50299</t>
  </si>
  <si>
    <t>Correctional Services Commissary</t>
  </si>
  <si>
    <t>Correction Law, §26</t>
  </si>
  <si>
    <t>50300-50399</t>
  </si>
  <si>
    <t>50400-50449</t>
  </si>
  <si>
    <t>Sheltered Workshop</t>
  </si>
  <si>
    <t>50450-50499</t>
  </si>
  <si>
    <t xml:space="preserve">Patient Workshop </t>
  </si>
  <si>
    <t>50500-50599</t>
  </si>
  <si>
    <t>Mental Hygiene Community Stores</t>
  </si>
  <si>
    <t>50650-50699</t>
  </si>
  <si>
    <t>Unemployment Insurance Benefit</t>
  </si>
  <si>
    <t>Labor Law, §550</t>
  </si>
  <si>
    <t>55000-55049</t>
  </si>
  <si>
    <t>Centralized Services</t>
  </si>
  <si>
    <t>Internal Service</t>
  </si>
  <si>
    <t>State Finance Law, §97-g</t>
  </si>
  <si>
    <t>55050-55099</t>
  </si>
  <si>
    <t xml:space="preserve">Agency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</si>
  <si>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</si>
  <si>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</si>
  <si>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</si>
  <si>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</si>
  <si>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</si>
  <si>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</si>
  <si>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</si>
  <si>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</si>
  <si>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</si>
  <si>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</si>
  <si>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</si>
  <si>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</si>
  <si>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</si>
  <si>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</si>
  <si>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</si>
  <si>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</si>
  <si>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</si>
  <si>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</si>
  <si>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</si>
  <si>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</si>
  <si>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</si>
  <si>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</si>
  <si>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60250-60299</t>
  </si>
  <si>
    <t>Social Security Contribution</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</si>
  <si>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</si>
  <si>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</si>
  <si>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</si>
  <si>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</si>
  <si>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</si>
  <si>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</si>
  <si>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</si>
  <si>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</si>
  <si>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</si>
  <si>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</si>
  <si>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</si>
  <si>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60600-60799</t>
  </si>
  <si>
    <t>Miscellaneous New York State Agency</t>
  </si>
  <si>
    <t>60800-60849</t>
  </si>
  <si>
    <t>Elderly Pharmaceutical Insurance Coverage (EPIC) Escrow</t>
  </si>
  <si>
    <t>60850-60899</t>
  </si>
  <si>
    <t>CUNY Senior College Operating</t>
  </si>
  <si>
    <t>Education Law, §6221</t>
  </si>
  <si>
    <t>60900-60949</t>
  </si>
  <si>
    <t>Medicaid Management Information System (MMIS) Escrow</t>
  </si>
  <si>
    <t>Social Services Law, §367-b</t>
  </si>
  <si>
    <t>60950-60999</t>
  </si>
  <si>
    <t>Special Education</t>
  </si>
  <si>
    <t>61000-61099</t>
  </si>
  <si>
    <t>State University of New York Revenue Collection</t>
  </si>
  <si>
    <t>61100-61999</t>
  </si>
  <si>
    <t>State University Federal Direct Lending Program</t>
  </si>
  <si>
    <t>62000-62049</t>
  </si>
  <si>
    <t>SSI SSP Payment</t>
  </si>
  <si>
    <t>65000-65049</t>
  </si>
  <si>
    <t>Common Retirement Administration</t>
  </si>
  <si>
    <t>Pension Trust</t>
  </si>
  <si>
    <t>Retirement and Social Security Law, §422</t>
  </si>
  <si>
    <t>66000-66049</t>
  </si>
  <si>
    <t xml:space="preserve">Agriculture Producers' Security </t>
  </si>
  <si>
    <t>Private Purpose Trust</t>
  </si>
  <si>
    <t>Agriculture and Markets Law, §250</t>
  </si>
  <si>
    <t>66050-66099</t>
  </si>
  <si>
    <t>Milk Producers' Security</t>
  </si>
  <si>
    <t>2014-15</t>
  </si>
  <si>
    <t>23700-23749</t>
  </si>
  <si>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</si>
  <si>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</si>
  <si>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</si>
  <si>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</si>
  <si>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</si>
  <si>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</si>
  <si>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Statewide Financial System...........................................................................................</t>
  </si>
  <si>
    <t xml:space="preserve">      2015…………………………………………………………………….</t>
  </si>
  <si>
    <t xml:space="preserve">         UDC Revenue Bond………………………………………….….</t>
  </si>
  <si>
    <r>
      <t>Pure Waters</t>
    </r>
    <r>
      <rPr>
        <sz val="12"/>
        <rFont val="Arial"/>
        <family val="2"/>
      </rPr>
      <t>....................................................................................................................................</t>
    </r>
  </si>
  <si>
    <r>
      <t xml:space="preserve">     Improvements of the Nineties (ACTION)</t>
    </r>
    <r>
      <rPr>
        <sz val="12"/>
        <rFont val="Arial"/>
        <family val="2"/>
      </rPr>
      <t>...................................................................................................................................</t>
    </r>
  </si>
  <si>
    <r>
      <t>TOTAL FUTURE DEBT SERVICE REQUIREMENTS</t>
    </r>
    <r>
      <rPr>
        <sz val="12"/>
        <rFont val="Arial"/>
        <family val="2"/>
      </rPr>
      <t>................................................................................................................</t>
    </r>
  </si>
  <si>
    <t>PERSONAL INCOME TAX:</t>
  </si>
  <si>
    <t>State Finance Law, §97-z</t>
  </si>
  <si>
    <t>23750-23799</t>
  </si>
  <si>
    <t>State Finance Law, §89-h</t>
  </si>
  <si>
    <t>Labor Law, §551, §552-a, §552-b and §530</t>
  </si>
  <si>
    <t>30700-30709</t>
  </si>
  <si>
    <t>30710-30719</t>
  </si>
  <si>
    <t>Smart Schools Bond</t>
  </si>
  <si>
    <t>State Finance Law, §97-oooo</t>
  </si>
  <si>
    <t>Agriculture and Markets Law, §31-c</t>
  </si>
  <si>
    <t>Retirement and Social Security Law, §134 and §141</t>
  </si>
  <si>
    <t>(*) See Accompanying Footnotes</t>
  </si>
  <si>
    <t>Justice Center for the Protection of People with Special Needs ………………………………………………………………</t>
  </si>
  <si>
    <t xml:space="preserve">REQUIREMENTS PAYABLE FROM DEBT SERVICE FUNDS (*)           </t>
  </si>
  <si>
    <t xml:space="preserve">REQUIREMENTS PAYABLE FROM DEBT SERVICE FUNDS (*)        </t>
  </si>
  <si>
    <t xml:space="preserve">    TOTAL INTERNAL SERVICE.........................................................................</t>
  </si>
  <si>
    <t>Governmental Funds - State Operating Funds - Schedule of Receipts, Disbursements and Other Financing Sources (Uses):</t>
  </si>
  <si>
    <t xml:space="preserve">   Environmental Conservation .................................................................................................................................</t>
  </si>
  <si>
    <t>TOTAL GOVERNMENTAL FUNDS .........................................................................................................................</t>
  </si>
  <si>
    <t>TOTAL CAPITAL PROJECTS FUNDS .....................................................................................................................................................</t>
  </si>
  <si>
    <t xml:space="preserve">                TOTAL STATE CAPITAL PROJECTS FUND .................................................................................................................</t>
  </si>
  <si>
    <t>FEDERAL FUNDS……………………………………………………………………………………………………………</t>
  </si>
  <si>
    <t>ENTERPRISE FUNDS……………………………………………………………………………………………………………</t>
  </si>
  <si>
    <t>INTERNAL SERVICE FUNDS……………………………………………………………………………………………………………</t>
  </si>
  <si>
    <t>CAPITAL AND BOND REIMBURSABLE FUNDS……………………………………………………………………………………………………………</t>
  </si>
  <si>
    <t>VOCATIONAL SCHOOL SUPERVISION………………………………………………………………………………………….</t>
  </si>
  <si>
    <t>LOCAL GOVERNMENT RECORDS MANAGEMENT………………………………………………………………………………………….</t>
  </si>
  <si>
    <t>EPIC PREMIUM ACCOUNT………………………………………………………………………………………….</t>
  </si>
  <si>
    <t>LOTTERY-EDUCATION………………………………………………………………………………………….</t>
  </si>
  <si>
    <t>VLT EDUCATION………………………………………………………………………………………….</t>
  </si>
  <si>
    <t>ENVIR FACILITIES CORPORATE ADMINISTRATION ACCOUNT………………………………………………………………………………………….</t>
  </si>
  <si>
    <t>ENCON ADMINISTRATION ACCOUNT………………………………………………………………………………………….</t>
  </si>
  <si>
    <t>HAZARDOUS BULK STORAGE ACCOUNT………………………………………………………………………………………….</t>
  </si>
  <si>
    <t>FEDERAL GRANTS INDIRECT COST RECOVERY ACCOUNT………………………………………………………………………………………….</t>
  </si>
  <si>
    <t>ENCON -  LOW LEVEL RADIOACTIVE WASTE SITING………………………………………………………………………………………….</t>
  </si>
  <si>
    <t>ENCON -  RECREATION ACCOUNT………………………………………………………………………………………….</t>
  </si>
  <si>
    <t>PUBLIC SAFETY RECOVERY ACCOUNT………………………………………………………………………………………….</t>
  </si>
  <si>
    <t>ENVIRONMENTAL REGULATORY ACCOUNT………………………………………………………………………………………….</t>
  </si>
  <si>
    <t>MINED LAND RECLAMATION ACCOUNT………………………………………………………………………………………….</t>
  </si>
  <si>
    <t>NATURAL RESOURCES ACCOUNT………………………………………………………………………………………….</t>
  </si>
  <si>
    <t>GREAT LAKES RESTORATION INITIATIVE………………………………………………………………………………………….</t>
  </si>
  <si>
    <t>AUDIT AND CONTROL OIL SPILL………………………………………………………………………………………….</t>
  </si>
  <si>
    <t>HEALTH DEPARTMENT OIL SPILL………………………………………………………………………………………….</t>
  </si>
  <si>
    <t>DEPT OF ENVIRONMENTAL CONSERVATION OIL SPILL………………………………………………………………………………………….</t>
  </si>
  <si>
    <t>OIL SPILL COMPENSATION………………………………………………………………………………………….</t>
  </si>
  <si>
    <t>LICENSE FEE SURCHARGES………………………………………………………………………………………….</t>
  </si>
  <si>
    <t>PUBLIC TRANSPORTATION SYSTEMS………………………………………………………………………………………….</t>
  </si>
  <si>
    <t>METROPOLITAN MASS TRANSPORTATION………………………………………………………………………………………….</t>
  </si>
  <si>
    <t>OPERATING PERMIT PROGRAM………………………………………………………………………………………….</t>
  </si>
  <si>
    <t>MOBILE SOURCE ACCOUNT………………………………………………………………………………………….</t>
  </si>
  <si>
    <t>MENTAL HYGIENE PROGRAM………………………………………………………………………………………….</t>
  </si>
  <si>
    <t>MENTAL HYGIENE PATIENT INCOME ACCOUNT………………………………………………………………………………………….</t>
  </si>
  <si>
    <t>FINANCIAL CONTROL BOARD ACCOUNT………………………………………………………………………………………….</t>
  </si>
  <si>
    <t>RACING REGULATION ACCOUNT………………………………………………………………………………………….</t>
  </si>
  <si>
    <t>NY METROPOLITAN TRANSPORTATION COUNCIL………………………………………………………………………………………….</t>
  </si>
  <si>
    <t>STATE UNIVERSITY DORMITORY INCOME REIMBURSEMENTS ACCT………………………………………………………………………………………….</t>
  </si>
  <si>
    <t>CRIMINAL JUSTICE IMPROVEMENT………………………………………………………………………………………….</t>
  </si>
  <si>
    <t>ENVIRONMENTAL LABORATORY REFERENCE FEE ACCOUNT………………………………………………………………………………………….</t>
  </si>
  <si>
    <t>CLINICAL LABORATORY FEE REFERENCE ACCOUNT………………………………………………………………………………………….</t>
  </si>
  <si>
    <t>INDIRECT COST RECOVERY………………………………………………………………………………………….</t>
  </si>
  <si>
    <t>HIGH SCHOOL EQUIVALENCY PROGRAM………………………………………………………………………………………….</t>
  </si>
  <si>
    <t>MULTI -  AGENCY TRAINING ACCOUNT ………………………………………………………………………………………….</t>
  </si>
  <si>
    <t>BELL JAR COLLECTION ACCOUNT………………………………………………………………………………………….</t>
  </si>
  <si>
    <t>INDUSTRY AND UTILITY SERVICE………………………………………………………………………………………….</t>
  </si>
  <si>
    <t>REAL PROPERTY DISPOSITION………………………………………………………………………………………….</t>
  </si>
  <si>
    <t>PARKING ACCOUNT………………………………………………………………………………………….</t>
  </si>
  <si>
    <t>ASBESTOS SAFETY TRAINING………………………………………………………………………………………….</t>
  </si>
  <si>
    <t>TOTAL FEDERAL FUNDS ………………………………………………………………………………………….</t>
  </si>
  <si>
    <t>FEDERAL HEALTH AND HUMAN SERVICES………………………………………………………………………………………….</t>
  </si>
  <si>
    <t>FEDERAL EDUCATION GRANTS………………………………………………………………………………………….</t>
  </si>
  <si>
    <t>FEDERAL USDA/FOOD AND NUTRITION SERVICES………………………………………………………………………………………….</t>
  </si>
  <si>
    <t>FEDERAL MISCELLANEOUS OPERATING GRANTS………………………………………………………………………………………….</t>
  </si>
  <si>
    <t>UI ADMINISTRATION………………………………………………………………………………………….</t>
  </si>
  <si>
    <t>FEDERAL UNEMPLOYMENT INS OCCUPATIONAL TRAINING………………………………………………………………………………………….</t>
  </si>
  <si>
    <t>FEDERAL EMPLOYMENT AND TRAINING GRANTS………………………………………………………………………………………….</t>
  </si>
  <si>
    <t>MILITARY AND NAVAL AFFAIRS………………………………………………………………………………………….</t>
  </si>
  <si>
    <t>DEPARTMENT OF TRANSPORTATION………………………………………………………………………………………….</t>
  </si>
  <si>
    <t>TOTAL STATE SPECIAL REVENUE FUNDS………………………………………………………………………………………….</t>
  </si>
  <si>
    <t>COMMERCIAL GAMING REGULATION………………………………………………………………………………………….</t>
  </si>
  <si>
    <t>COMMERCIAL GAMING REVENUE………………………………………………………………………………………….</t>
  </si>
  <si>
    <t>BATAVIA SCHOOL FOR THE BLIND………………………………………………………………………………………….</t>
  </si>
  <si>
    <t>INVESTMENT SERVICES………………………………………………………………………………………….</t>
  </si>
  <si>
    <t>SURPLUS PROPERTY ACCOUNT………………………………………………………………………………………….</t>
  </si>
  <si>
    <t>FINANCIAL OVERSIGHT ACCOUNT………………………………………………………………………………………….</t>
  </si>
  <si>
    <t>REGULATION INDIAN GAMING………………………………………………………………………………………….</t>
  </si>
  <si>
    <t>ROME SCHOOL FOR THE DEAF………………………………………………………………………………………….</t>
  </si>
  <si>
    <t>SEIZED ASSETS ACCOUNT………………………………………………………………………………………….</t>
  </si>
  <si>
    <t>ADMINISTRATIVE ADJUDICATION ACCOUNT………………………………………………………………………………………….</t>
  </si>
  <si>
    <t>FEDERAL SALARY SHARING ACCOUNT………………………………………………………………………………………….</t>
  </si>
  <si>
    <t>NYC ASSESSMENT ACCOUNT………………………………………………………………………………………….</t>
  </si>
  <si>
    <t>CULTURAL EDUCATION ACCOUNT…………………………………………………………………………………………..</t>
  </si>
  <si>
    <t>LOCAL SERVICES ACCOUNT………………………………………………………………………………………….</t>
  </si>
  <si>
    <t>HOUSING INDIRECT COST RECOVERY………………………………………………………………………………………….</t>
  </si>
  <si>
    <t>LOW INCOME HOUSING CREDIT MONITORING………………………………………………………………………………………….</t>
  </si>
  <si>
    <t>EFC - CORPORATION ADMINISTRATION ACCOUNT………………………………………………………………………………………….</t>
  </si>
  <si>
    <t>MONTROSE VETERAN'S HOME………………………………………………………………………………………….</t>
  </si>
  <si>
    <t>DEFERRED COMPENSATION BOARD ADMIN ACCOUNT………………………………………………………………………………………….</t>
  </si>
  <si>
    <t>RENT REVENUE OTHER - NYC………………………………………………………………………………………….</t>
  </si>
  <si>
    <t>RENT REVENUE ACCOUNT………………………………………………………………………………………….</t>
  </si>
  <si>
    <t>TAX REVENUE ARREARAGE ACCOUNT………………………………………………………………………………………….</t>
  </si>
  <si>
    <t>STATE UNIVERSITY INCOME OFFSET………………………………………………………………………………………….</t>
  </si>
  <si>
    <t>DOT - HIGHWAY SAFETY PROGRAM………………………………………………………………………………………….</t>
  </si>
  <si>
    <t>DOH DRINKING WATER PROGRAM………………………………………………………………………………………….</t>
  </si>
  <si>
    <t>NYCCC OPERATING OFFSET………………………………………………………………………………………….</t>
  </si>
  <si>
    <t>HIGHWAY AND BRIDGE CAPITAL………………………………………………………………………………………….</t>
  </si>
  <si>
    <t>REHAB/REPAIR MARITIME………………………………………………………………………………………….</t>
  </si>
  <si>
    <t>D21RVE - MARITIME………………………………………………………………………………………….</t>
  </si>
  <si>
    <t>D36RVE - CENTRAL ADMIN………………………………………………………………………………………….</t>
  </si>
  <si>
    <t>RESIDENCE HALL CAMPUS LET BOND PROCEEDS………………………………………………………………………………………….</t>
  </si>
  <si>
    <t>REHAB/REPAIR ALBANY………………………………………………………………………………………….</t>
  </si>
  <si>
    <t>D01RVE - ALBANY………………………………………………………………………………………….</t>
  </si>
  <si>
    <t>REHAB/REPAIR BINGHAMTON………………………………………………………………………………………….</t>
  </si>
  <si>
    <t>D07RVE - BINGHAMTON………………………………………………………………………………………….</t>
  </si>
  <si>
    <t>REHAB/REPAIR BUFFALO UNIVERSITY………………………………………………………………………………………….</t>
  </si>
  <si>
    <t>D28RVE - SUNY BUFFALO………………………………………………………………………………………….</t>
  </si>
  <si>
    <t>REHAB/REPAIR STONYBROOK………………………………………………………………………………………….</t>
  </si>
  <si>
    <t>D13RVE - STONYBROOK………………………………………………………………………………………….</t>
  </si>
  <si>
    <t>REHAB/REPAIR BROOKLYN………………………………………………………………………………………….</t>
  </si>
  <si>
    <t>D14RVE - HSC BROOKLYN………………………………………………………………………………………….</t>
  </si>
  <si>
    <t>REHAB/REPAIR SYRACUSE………………………………………………………………………………………….</t>
  </si>
  <si>
    <t>D15RVE - HSC SYRACUSE………………………………………………………………………………………….</t>
  </si>
  <si>
    <t>REHAB/REPAIR BROCKPORT………………………………………………………………………………………….</t>
  </si>
  <si>
    <t>D02RVE - BROCKPORT………………………………………………………………………………………….</t>
  </si>
  <si>
    <t>REHAB/REPAIR BUFFALO COLLEGE………………………………………………………………………………………….</t>
  </si>
  <si>
    <t>D03RVE - SUB BUFFALO………………………………………………………………………………………….</t>
  </si>
  <si>
    <t>REHAB/REPAIR CORTLAND………………………………………………………………………………………….</t>
  </si>
  <si>
    <t>D04RVE - CORTLAND………………………………………………………………………………………….</t>
  </si>
  <si>
    <t>REHAB/REPAIR FREDONIA………………………………………………………………………………………….</t>
  </si>
  <si>
    <t>D05RVE - FREDONIA………………………………………………………………………………………….</t>
  </si>
  <si>
    <t>REHAB/REPAIR GENESEO………………………………………………………………………………………….</t>
  </si>
  <si>
    <t>D06RVE - GENESEO………………………………………………………………………………………….</t>
  </si>
  <si>
    <t>REHAB/REPAIR OLD WESTBURY………………………………………………………………………………………….</t>
  </si>
  <si>
    <t>D31RVE - OLD WESTBURY………………………………………………………………………………………….</t>
  </si>
  <si>
    <t>REHAB/REPAIR NEW PALTZ………………………………………………………………………………………….</t>
  </si>
  <si>
    <t>D08RVE - NEW PALTZ………………………………………………………………………………………….</t>
  </si>
  <si>
    <t>REHAB/REPAIR ONEONTA………………………………………………………………………………………….</t>
  </si>
  <si>
    <t>D09RVE - ONEONTA………………………………………………………………………………………….</t>
  </si>
  <si>
    <t>REHAB/REPAIR OSWEGO………………………………………………………………………………………….</t>
  </si>
  <si>
    <t>D10RVE - OSWEGO………………………………………………………………………………………….</t>
  </si>
  <si>
    <t>REHAB/REPAIR PLATTSBURGH………………………………………………………………………………………….</t>
  </si>
  <si>
    <t>D11RVE - PLATTSBURGH………………………………………………………………………………………….</t>
  </si>
  <si>
    <t>REHAB/REPAIR POTSDAM………………………………………………………………………………………….</t>
  </si>
  <si>
    <t>D12RVE - POTSDAM………………………………………………………………………………………….</t>
  </si>
  <si>
    <t>REHAB/REPAIR PURCHASE………………………………………………………………………………………….</t>
  </si>
  <si>
    <t>D29RVE - PURCHASE………………………………………………………………………………………….</t>
  </si>
  <si>
    <t>REHAB/REPAIR FOR UTICA/ROME………………………………………………………………………………………….</t>
  </si>
  <si>
    <t>D27RVE - CAMPUS RESERVE………………………………………………………………………………………….</t>
  </si>
  <si>
    <t>REHAB/REPAIR ALFRED………………………………………………………………………………………….</t>
  </si>
  <si>
    <t>D22RVE - ALFRED………………………………………………………………………………………….</t>
  </si>
  <si>
    <t>REHAB/REPAIR CANTON………………………………………………………………………………………….</t>
  </si>
  <si>
    <t>D23RVE - CANTON………………………………………………………………………………………….</t>
  </si>
  <si>
    <t>REHAB/REPAIR COBLESKILL………………………………………………………………………………………….</t>
  </si>
  <si>
    <t>D24RVE - COBLESKILL………………………………………………………………………………………….</t>
  </si>
  <si>
    <t>REHAB/REPAIR DELHI………………………………………………………………………………………….</t>
  </si>
  <si>
    <t>D25RVE - DELHI………………………………………………………………………………………….</t>
  </si>
  <si>
    <t>REHAB/REPAIR FARMINGDALE………………………………………………………………………………………….</t>
  </si>
  <si>
    <t>D26RVE - FARMINGDALE………………………………………………………………………………………….</t>
  </si>
  <si>
    <t>REHAB/REPAIR MORRISVILLE………………………………………………………………………………………….</t>
  </si>
  <si>
    <t>D27RVE - MORRISVILLE………………………………………………………………………………………….</t>
  </si>
  <si>
    <t>STATE PARK INFRASTRUCTURE………………………………………………………………………………………….</t>
  </si>
  <si>
    <t>CW/CA IMPLEMENTATION DEC………………………………………………………………………………………….</t>
  </si>
  <si>
    <t>CW/CA IMPLEMENTATION STATE………………………………………………………………………………………….</t>
  </si>
  <si>
    <t>CW/CA IMPLEMENTATION ERDA………………………………………………………………………………………….</t>
  </si>
  <si>
    <t>CW/CA IMPLEMENTATION EFC………………………………………………………………………………………….</t>
  </si>
  <si>
    <t>HAZARDOUS WASTE CLEANUP ACCOUNT………………………………………………………………………………………….</t>
  </si>
  <si>
    <t>YOUTH FACILITIES IMPROVEMENT………………………………………………………………………………………….</t>
  </si>
  <si>
    <t>HOUSING ASSISTANCE………………………………………………………………………………………….</t>
  </si>
  <si>
    <t>HOUSING PROG FUND - HOUSING TRUST FUND CORPORATION………………………………………………………………………………………….</t>
  </si>
  <si>
    <t>HOUSING PROG FUND - DEPT OF SOCIAL SERVICES………………………………………………………………………………………….</t>
  </si>
  <si>
    <t>HOUSING PROG FUND - HFA………………………………………………………………………………………….</t>
  </si>
  <si>
    <t>HIGHWAY FACILITY PURPOSE………………………………………………………………………………………….</t>
  </si>
  <si>
    <t>NY RACING ACCOUNT………………………………………………………………………………………….</t>
  </si>
  <si>
    <t>OPWDD - STATE FACILITIES PRE 12/99………………………………………………………………………………………….</t>
  </si>
  <si>
    <t>DSAS - COMMUNITY FACILITIES………………………………………………………………………………………….</t>
  </si>
  <si>
    <t>OMH - COMMUNITY FACILITIES………………………………………………………………………………………….</t>
  </si>
  <si>
    <t>OPWDD - COMMUNITY FACILITIES………………………………………………………………………………………….</t>
  </si>
  <si>
    <t>OASAS - COMMUNITY FACILITIES………………………………………………………………………………………….</t>
  </si>
  <si>
    <t>DASNY - OMH ADMIN………………………………………………………………………………………….</t>
  </si>
  <si>
    <t>DASNY - OPWDD ADMIN………………………………………………………………………………………….</t>
  </si>
  <si>
    <t>DASNY - OASAS ADMIN………………………………………………………………………………………….</t>
  </si>
  <si>
    <t>OMH - STATE FACILITIES………………………………………………………………………………………….</t>
  </si>
  <si>
    <t>OPWDD - STATE FACILITIES………………………………………………………………………………………….</t>
  </si>
  <si>
    <t>OASAS - STATE FACILITIES………………………………………………………………………………………….</t>
  </si>
  <si>
    <t>CORRECTIONAL FACILITY CAPITAL IMPROVEMENT………………………………………………………………………………………….</t>
  </si>
  <si>
    <t>DOCCS - REHABILITATION PROJECTS………………………………………………………………………………………….</t>
  </si>
  <si>
    <t>STORM RECOVERY ACCOUNT………………………………………………………………………………………….</t>
  </si>
  <si>
    <t>TOTAL CAPITAL AND BOND REIMBURSABLE FUNDS………………………………………………………………………………………….</t>
  </si>
  <si>
    <t>OGS CONVENTION CENTER ACCOUNT………………………………………………………………………………………….</t>
  </si>
  <si>
    <t>TOTAL ENTERPRISE FUNDS………………………………………………………………………………………….</t>
  </si>
  <si>
    <t>GRAND TOTAL………………………………………………………………………………………….</t>
  </si>
  <si>
    <t>TOTAL INTERNAL SERVICE FUNDS………………………………………………………………………………………….</t>
  </si>
  <si>
    <t>CIVIL SERVICE EHS OCCUPATIONAL HEALTH PROGRAM………………………………………………………………………………………….</t>
  </si>
  <si>
    <t>BANKING SERVICES ACCOUNT………………………………………………………………………………………….</t>
  </si>
  <si>
    <t>CULTURAL RESOURCE SURVEY………………………………………………………………………………………….</t>
  </si>
  <si>
    <t>NEIGHBOR WORK PROJECT………………………………………………………………………………………….</t>
  </si>
  <si>
    <t>AUTOMATIC / PRINT CHARGEBACKS………………………………………………………………………………………….</t>
  </si>
  <si>
    <t>OFFICE OF INFORMATION TECHNOLOGY SERVICES/ NYT………………………………………………………………………………………….</t>
  </si>
  <si>
    <t>DATA CENTER ACCOUNT………………………………………………………………………………………….</t>
  </si>
  <si>
    <t>DOMESTIC VIOLENCE GRANT………………………………………………………………………………………….</t>
  </si>
  <si>
    <t>CENTRALIZED TECHNOLOGY SERVICES………………………………………………………………………………………….</t>
  </si>
  <si>
    <t>LABOR CONTACT CENTER………………………………………………………………………………………….</t>
  </si>
  <si>
    <t>HUMAN SERVICES CONTACT CENTER………………………………………………………………………………………….</t>
  </si>
  <si>
    <t>TAX CONTACT CENTER………………………………………………………………………………………….</t>
  </si>
  <si>
    <t>EXECUTIVE DIRECTION INTERNAL AUDIT………………………………………………………………………………………….</t>
  </si>
  <si>
    <t>CIO INFORMATION TECHNOLOGY CENTRALIZED SERVICES………………………………………………………………………………………….</t>
  </si>
  <si>
    <t>HEALTH INSURANCE INTERNAL SERVICE………………………………………………………………………………………….</t>
  </si>
  <si>
    <t>CIVIL SERVICE EMPLOYEE BENEFITS DIV ADM ACCOUNT………………………………………………………………………………………….</t>
  </si>
  <si>
    <t>CORRECTIONAL INDUSTRIES INTERNAL SERVICE………………………………………………………………………………………….</t>
  </si>
  <si>
    <t>CENTRALIZED SERVICES - FLEET MANAGEMENT………………………………………………………………………………………….</t>
  </si>
  <si>
    <t>CENTRALIZED SERVICES - PRINTING………………………………………………………………………………………….</t>
  </si>
  <si>
    <t>CENTRALIZED SERVICES - REAL PROPERTY LABOR………………………………………………………………………………………….</t>
  </si>
  <si>
    <t>CENTRALIZED SERVICES - DONATED FOODS………………………………………………………………………………………….</t>
  </si>
  <si>
    <t>CENTRALIZED SERVICES - FEDERAL PERSONAL PROPERTY………………………………………………………………………………………….</t>
  </si>
  <si>
    <t>CENTRALIZED SERVICES - CONSTRUCTION SERVICES………………………………………………………………………………………….</t>
  </si>
  <si>
    <t>CENTRALIZED SERVICES - PASNY………………………………………………………………………………………….</t>
  </si>
  <si>
    <t>CENTRALIZED SERVICES - ADMINISTRATIVE SUPPORT………………………………………………………………………………………….</t>
  </si>
  <si>
    <t>CENTRALIZED SERVICES - DESIGN AND CONSTRUCTION………………………………………………………………………………………….</t>
  </si>
  <si>
    <t>CENTRALIZED SERVICES - INSURANCE SERVICE………………………………………………………………………………………….</t>
  </si>
  <si>
    <t>CENTRALIZED SERVICES - SECURITY CARD ACCESS………………………………………………………………………………………….</t>
  </si>
  <si>
    <t>CENTRALIZED SERVICES - COPS………………………………………………………………………………………….</t>
  </si>
  <si>
    <t>CENTRALIZED SERVICES - FOOD SERVICES………………………………………………………………………………………….</t>
  </si>
  <si>
    <t>CENTRALIZED SERVICES - HOMER FOLKS………………………………………………………………………………………….</t>
  </si>
  <si>
    <t>DOWNSTATE WAREHOUSE………………………………………………………………………………………….</t>
  </si>
  <si>
    <t>BUILDING ADMINISTRATION ACCOUNT………………………………………………………………………………………….</t>
  </si>
  <si>
    <t>LEASE SPACE INITIATIVE………………………………………………………………………………………….</t>
  </si>
  <si>
    <t>OGS ENTERPRISE CONTRACTING………………………………………………………………………………………….</t>
  </si>
  <si>
    <t>NYS MEDIA CENTER………………………………………………………………………………………….</t>
  </si>
  <si>
    <t>BUSINESS SERVICES CENTER………………………………………………………………………………………….</t>
  </si>
  <si>
    <t>ARCHIVES RECORD MANAGEMENT………………………………………………………………………………………….</t>
  </si>
  <si>
    <t>FEDERAL SINGLE AUDIT………………………………………………………………………………………….</t>
  </si>
  <si>
    <t>Justice Center for the Protection of People with Special Needs………………………………….</t>
  </si>
  <si>
    <t xml:space="preserve">    TOTAL SPECIAL EMERGENCY......................................................................</t>
  </si>
  <si>
    <t xml:space="preserve">    TOTAL ENTERPRISE......................................................................................</t>
  </si>
  <si>
    <t xml:space="preserve">    TOTAL FIDUCIARY FUNDS..................................................................................</t>
  </si>
  <si>
    <t>HEALTH -  SPARCS ACCOUNT………………………………………………………………………………………….</t>
  </si>
  <si>
    <t>STATE POLICE MOTOR VEHICLE ENFORCE ACCOUNT………………………………………………………………………………………….</t>
  </si>
  <si>
    <t>Fund Structure and List of Joint Custody Funds</t>
  </si>
  <si>
    <t>Office of Indigent Legal Services….……………………………………</t>
  </si>
  <si>
    <t>Judicial Screening ………………………………………………………………..</t>
  </si>
  <si>
    <t>Adirondack Park Agency………………………………………………………………………………………………………….…….</t>
  </si>
  <si>
    <t>Alcoholic Beverage Control, Division of………………….…………………………..…..………………….………………………....</t>
  </si>
  <si>
    <t>Kingsboro Addiction Treatment Center………………………………..………….………………...…………………...….</t>
  </si>
  <si>
    <t>Legislative Task Force on Demographic Research and Reapportionment………………………………………………</t>
  </si>
  <si>
    <t>New York State Assembly……………………………………………………………….……………………………...……....……</t>
  </si>
  <si>
    <t>Budget, Division of the………………………………….………………….……..……………………………………….….…..……</t>
  </si>
  <si>
    <t>College of Staten Island……………………………………...……………………………….…………………………………….….</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</si>
  <si>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</si>
  <si>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</si>
  <si>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</si>
  <si>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</si>
  <si>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</si>
  <si>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</si>
  <si>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</si>
  <si>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</si>
  <si>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</si>
  <si>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Correction, State Commission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</si>
  <si>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</si>
  <si>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</si>
  <si>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</si>
  <si>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</si>
  <si>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</si>
  <si>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</si>
  <si>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</si>
  <si>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</si>
  <si>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</si>
  <si>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</si>
  <si>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</si>
  <si>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</si>
  <si>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</si>
  <si>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Downstate Correctional Facility………………………………………….…………………………………………………….....….</t>
  </si>
  <si>
    <t>Edgecombe Correctional Facility……………………………………………………………….…………………………...……</t>
  </si>
  <si>
    <t>Elmira Correctional Facility……………………………………………………………………………………………………….....</t>
  </si>
  <si>
    <t>Fishkill Correctional Facility…………………………………………………………………………………………………….....…</t>
  </si>
  <si>
    <t>Five Points Correctional Facility…………………………………...………………………………………………………..…….</t>
  </si>
  <si>
    <t>Franklin Correctional Facility………………………………………….……………………………………………….…...…...</t>
  </si>
  <si>
    <t>Greene Correctional Facility……………………………………………………………………………………………...….…….</t>
  </si>
  <si>
    <t>Green Haven Correctional Facility………………………………………………………...…………………………..…….….</t>
  </si>
  <si>
    <t>Groveland Correctional Facility……………………………………….…………………………………………...………...…..</t>
  </si>
  <si>
    <t>Hale Creek Alcohol and Substance Abuse Correctional Treatment Center …………………………………………...………………………</t>
  </si>
  <si>
    <t>Hudson Correctional Facility………………………………………………………………...….……………………………….…..</t>
  </si>
  <si>
    <t>Lakeview Shock Incarceration Correctional Facility……………………………………………..…………………..…</t>
  </si>
  <si>
    <t>Marcy Correctional Facility………………………………………..………………………………………………………...………</t>
  </si>
  <si>
    <t>Mid-State Correctional Facility……………………………………..……………………………..……………………………....</t>
  </si>
  <si>
    <t>Mohawk Correctional Facility………………………………………...…………………………………………..…………….….</t>
  </si>
  <si>
    <t>Ogdensburg Correctional Facility……………………………………………………………….………………………......………</t>
  </si>
  <si>
    <t>Operations - Central Office……………………………………………………………..…………………………………..………….</t>
  </si>
  <si>
    <t>Orleans Correctional Facility……………………………………….………………………………………………………...……..</t>
  </si>
  <si>
    <t>Otisville Correctional Facility……………………………………………………………..…………………………………..……….</t>
  </si>
  <si>
    <t>Queensboro Correctional Facility………………………………………...…………………………………………………......…</t>
  </si>
  <si>
    <t>Riverview Correctional Facility……………………………………………………………….…………………………………...…..</t>
  </si>
  <si>
    <t>Rochester Correctional Facility……………………………………………………………...…………………………….………..</t>
  </si>
  <si>
    <t>Shawangunk Correctional Facility…………………………………...………………………………………………………..…..</t>
  </si>
  <si>
    <t>Sing Sing Correctional Facility………………………………………………………………..………………………………..……</t>
  </si>
  <si>
    <t>Southport Correctional Facility…………………………………….…………………………………………………………..…..</t>
  </si>
  <si>
    <t>Sullivan Correctional Facility…………………………………………..…………………………………………………………....</t>
  </si>
  <si>
    <t>Taconic Correctional Facility……………………………………………………………………………………………….……..….</t>
  </si>
  <si>
    <t>Ulster Correctional Facility…………………………………………..………………………………………………………....…….</t>
  </si>
  <si>
    <t>Upstate Correctional Facility………………………………………………………………………………………………….....…..</t>
  </si>
  <si>
    <t>Wallkill Correctional Facility……………………………………………………………………………………………………….…</t>
  </si>
  <si>
    <t>Washington Correctional Facility……………………………………………………………………………………….…..…….</t>
  </si>
  <si>
    <t>Watertown Correctional Facility…………………………………………………………………………………………….…….</t>
  </si>
  <si>
    <t>Wende Correctional Facility……………………………………………………………………………………………………...…..</t>
  </si>
  <si>
    <t>Willard Drug Treatment Center………………………………………………………………….....…………………………....</t>
  </si>
  <si>
    <t>Woodbourne Correctional Facility………………………………………………………………......……………………..….</t>
  </si>
  <si>
    <t>Wyoming Correctional Facility………………………………………...…………………………..…………………………..…</t>
  </si>
  <si>
    <t>Criminal Justice Services, Division of………………….…………………..………………….……………………………...…..</t>
  </si>
  <si>
    <t>Batavia School for the Blind……………………………………………………………...….…...…………………………….….</t>
  </si>
  <si>
    <t>Rome School for the Deaf…………………………………………...…………………………..……………………………….....</t>
  </si>
  <si>
    <t>Environmental Conservation, Department of…………………………………………….……………………………..……</t>
  </si>
  <si>
    <t>Financial Control Board for New York City…………………………………………………………..….….………………...…</t>
  </si>
  <si>
    <t>Financial Services, Department of……………………………………………………………………………...………………….</t>
  </si>
  <si>
    <t>Health, Department of……………………………………………………………...……...………………………………………....</t>
  </si>
  <si>
    <t>Helen Hayes Hospital……………………………………………….…………………………………………………………...….….</t>
  </si>
  <si>
    <t>Medicaid Inspector General, Office of……………………………………………………………………………………...….</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</si>
  <si>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</si>
  <si>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</si>
  <si>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</si>
  <si>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</si>
  <si>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</si>
  <si>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</si>
  <si>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Justice Center for the Protection of People with Special Needs………...…...…………..………………..…</t>
  </si>
  <si>
    <t>Labor, Department of…………………………………………………..………………………………………………………....….</t>
  </si>
  <si>
    <t>Lake George Park Commission……………………………………...………………………….…….………………………....</t>
  </si>
  <si>
    <t>Attorney General, Office of the………………………………………………..………………………………………………..….</t>
  </si>
  <si>
    <t>Medicaid Fraud Control……………………………………………………..…….…………………………………………….……</t>
  </si>
  <si>
    <t>Brooklyn Children's Psychiatric Center…………………………………..……………...………………………………..…..</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</si>
  <si>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</si>
  <si>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</si>
  <si>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</si>
  <si>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</si>
  <si>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</si>
  <si>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</si>
  <si>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</si>
  <si>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</si>
  <si>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</si>
  <si>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</si>
  <si>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</si>
  <si>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</si>
  <si>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</si>
  <si>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</si>
  <si>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Nathan Kline Institute………………………………………………………….………………………………………...………….….</t>
  </si>
  <si>
    <t>New York State Psychiatric Institute…………………………………...………………………………………...…….……..</t>
  </si>
  <si>
    <t>Sagamore Children's Psychiatric Center…………………………………………....………………………...…….……….</t>
  </si>
  <si>
    <t>South Beach Psychiatric Center………………………………………..………………………………...…….</t>
  </si>
  <si>
    <t>Western New York Children's Psychiatric Center……………………...……………….…………………….....…….</t>
  </si>
  <si>
    <t>Motor Vehicles, Department of……………………………………….………………………….………………………...……</t>
  </si>
  <si>
    <t>Brooklyn DDSO…………………………………………………..……………….………...……….…</t>
  </si>
  <si>
    <t>Metro New York DDSO……………………………………………………….….…………………………………………....……..</t>
  </si>
  <si>
    <t>Public Service, Department of……………………………………………...……………………………..………………………..….</t>
  </si>
  <si>
    <t>New York State Police - Troop L………………………………………………………………….………...………………...…….</t>
  </si>
  <si>
    <t>Taxation and Finance, Department of…………………………………………………………………………..….……………</t>
  </si>
  <si>
    <t>10th Judicial District Nassau County…………………………………………………….………………………………...……..</t>
  </si>
  <si>
    <t>PUBLIC BENEFIT CORPORATIONS:</t>
  </si>
  <si>
    <t>Development Authority of the North Country:</t>
  </si>
  <si>
    <t>Regional Economic Development Program……………………………………………….</t>
  </si>
  <si>
    <t>New York Racing Association - Economic Development…………………..</t>
  </si>
  <si>
    <t>TOTAL LOCAL ASSISTANCE ACCOUNT.................................................................................................................</t>
  </si>
  <si>
    <t>High Risk Targeted Investment Program………………………………………</t>
  </si>
  <si>
    <t>TOTAL STATE OPERATIONS ACCOUNT.................................................................................................................................................</t>
  </si>
  <si>
    <t>TOTAL GENERAL FUND.....................................................................................................................................................</t>
  </si>
  <si>
    <t xml:space="preserve">Medical Marihuana Trust </t>
  </si>
  <si>
    <t>CENTRALIZED SERVICES - INFORMATION RESOURCE MANAGEMENT………………………………………………………………………………………….</t>
  </si>
  <si>
    <t>CYBER SECURITY INTRUSION ACCOUNT………………………………………………………………………………………….</t>
  </si>
  <si>
    <t>HOUSING PROG FUND - AFFORD HOUSING-CORPORATION………………………………………………………………………………………….</t>
  </si>
  <si>
    <t>STATE SPECIAL REVENUE FUNDS………………………………………………………………………………………………………………………</t>
  </si>
  <si>
    <t>State Finance Law, §98-b</t>
  </si>
  <si>
    <t>State Police Motor Vehicle Law Enforcement and Motor Vehicle Theft</t>
  </si>
  <si>
    <t xml:space="preserve">and Insurance Fraud Prevention </t>
  </si>
  <si>
    <t>State Finance Law, §71, §72, §73, §92-h  and §92-z</t>
  </si>
  <si>
    <t>TOTAL DEBT OUTSTANDING………………………..</t>
  </si>
  <si>
    <t>State Guaranteed Authority Debt…………………………………..</t>
  </si>
  <si>
    <t xml:space="preserve">Moral Obligation Debt…………………………………………..  </t>
  </si>
  <si>
    <t>Transitional Finance Agency (TFA)…………………………..</t>
  </si>
  <si>
    <t xml:space="preserve">Sales Tax Asset Receivable Corporation (STARC)………..  </t>
  </si>
  <si>
    <t xml:space="preserve">Municipal Bond Bank Agency (MBBA)………………………….     </t>
  </si>
  <si>
    <t xml:space="preserve">Tobacco Settlement Financing Corporation………………..     </t>
  </si>
  <si>
    <t xml:space="preserve">  Obligation Debt……………………………………………..</t>
  </si>
  <si>
    <t xml:space="preserve">Lease/Purchase and Contractual               </t>
  </si>
  <si>
    <t>General Obligation Debt………………………………………….</t>
  </si>
  <si>
    <t xml:space="preserve">DEBT OUTSTANDING AS OF MARCH 31 </t>
  </si>
  <si>
    <t xml:space="preserve">   Per Capita…………………………….  </t>
  </si>
  <si>
    <t xml:space="preserve">   Change from Prior Year……………...   </t>
  </si>
  <si>
    <t xml:space="preserve">   Millions of Dollars……………………..</t>
  </si>
  <si>
    <t>Obligation Debt</t>
  </si>
  <si>
    <t xml:space="preserve">Lease/Purchase and Contractual     </t>
  </si>
  <si>
    <t>General Obligation Debt</t>
  </si>
  <si>
    <t xml:space="preserve">STATE SUPPORTED DEBT OUTSTANDING AS OF MARCH 31 PER CAPITA (*)         </t>
  </si>
  <si>
    <t xml:space="preserve">   Per Capita……………………………………………          </t>
  </si>
  <si>
    <t xml:space="preserve">   Change from Prior Year………………………………..</t>
  </si>
  <si>
    <t xml:space="preserve">   Millions of Dollars…………………………………. </t>
  </si>
  <si>
    <t xml:space="preserve">   Per Capita……………………………………………           </t>
  </si>
  <si>
    <t xml:space="preserve">   Change from Prior Year…………………………………</t>
  </si>
  <si>
    <t xml:space="preserve">   Millions of Dollars…………………………………..  </t>
  </si>
  <si>
    <t>SUNY Dormitory Facilities Revenue Bonds</t>
  </si>
  <si>
    <t xml:space="preserve">   Per Capita……………………………………………             </t>
  </si>
  <si>
    <t xml:space="preserve">   Change from Prior Year………………………………….   </t>
  </si>
  <si>
    <t xml:space="preserve">Sales Tax Asset Receivable Corporation (STARC)       </t>
  </si>
  <si>
    <t xml:space="preserve">   Per Capita……………………………………………            </t>
  </si>
  <si>
    <t xml:space="preserve">   Change from Prior Year………………………………..   </t>
  </si>
  <si>
    <t xml:space="preserve">Municipal Bond Bank Agency (MBBA)   </t>
  </si>
  <si>
    <t xml:space="preserve">   Per Capita……………………………………………        </t>
  </si>
  <si>
    <t xml:space="preserve">   Change from Prior Year……………………………….</t>
  </si>
  <si>
    <t xml:space="preserve">Tobacco Settlement Financing Corporation     </t>
  </si>
  <si>
    <t xml:space="preserve">   Change from Prior Year……………………………….   </t>
  </si>
  <si>
    <t xml:space="preserve">STATE FUNDED DEBT OBLIGATIONS OUTSTANDING AS OF MARCH 31 PER CAPITA (*)         </t>
  </si>
  <si>
    <t xml:space="preserve">   Per Capita………………………………..…..…..                                                                      </t>
  </si>
  <si>
    <t xml:space="preserve">   Change from Prior Year……………..…                                  </t>
  </si>
  <si>
    <t xml:space="preserve">   Millions of Dollars……………………….                              </t>
  </si>
  <si>
    <t xml:space="preserve">   Per Capita……………………………………………                                  </t>
  </si>
  <si>
    <t xml:space="preserve">   Change from Prior Year………………………………                                           </t>
  </si>
  <si>
    <t xml:space="preserve">   Millions of Dollars……………………………………………                                   </t>
  </si>
  <si>
    <t>State Guaranteed Authority Debt</t>
  </si>
  <si>
    <t xml:space="preserve">   Per Capita…………………………...…….                                </t>
  </si>
  <si>
    <t xml:space="preserve">   Change from Prior Year…………..                              </t>
  </si>
  <si>
    <t xml:space="preserve">   Millions of Dollars…………………..                           </t>
  </si>
  <si>
    <t xml:space="preserve">   Per Capita………………...……………..                               </t>
  </si>
  <si>
    <t xml:space="preserve">   Change from Prior Year…………..                                     </t>
  </si>
  <si>
    <t xml:space="preserve">   Millions of Dollars…………………..                    </t>
  </si>
  <si>
    <t xml:space="preserve">Moral Obligation Debt  </t>
  </si>
  <si>
    <t xml:space="preserve">   Per Capita………………………...……                     </t>
  </si>
  <si>
    <t xml:space="preserve">   Change from Prior Year…………..                         </t>
  </si>
  <si>
    <t xml:space="preserve">   Millions of Dollars…………………………..       </t>
  </si>
  <si>
    <t xml:space="preserve">STATE RELATED DEBT OBLIGATIONS OUTSTANDING AS OF MARCH 31 PER CAPITA (*)      </t>
  </si>
  <si>
    <t xml:space="preserve">        Returns……….....................................................................................</t>
  </si>
  <si>
    <t xml:space="preserve">        Racing and Exhibitions....................................................</t>
  </si>
  <si>
    <t xml:space="preserve"> Racing and Exhibitions..........................................</t>
  </si>
  <si>
    <t xml:space="preserve">     Returns..............................................................................</t>
  </si>
  <si>
    <t xml:space="preserve">     Racing and Exhibitions .....................................................</t>
  </si>
  <si>
    <t xml:space="preserve">        Racing and Exhibitions……….........................................</t>
  </si>
  <si>
    <t xml:space="preserve">         Other Public Health...............................................................................................</t>
  </si>
  <si>
    <t xml:space="preserve">           and Miscellaneous......................................................…………………..</t>
  </si>
  <si>
    <t>HEALTH CARE</t>
  </si>
  <si>
    <t xml:space="preserve">          Transportation Purposes (excluding MTA):</t>
  </si>
  <si>
    <t xml:space="preserve">(**)     Legislation authorizing the issuance of Rebuild and Renew New York Transportation Bonds only specified the total amount of bonds authorized to be issued for transportation purposes (excluding MTA).   </t>
  </si>
  <si>
    <t>Secured Hospital Debt</t>
  </si>
  <si>
    <t>LEASE/PURCHASE AND OTHER FINANCING AGREEMENT DISBURSEMENTS</t>
  </si>
  <si>
    <t>STATEMENT OF APPROPRIATION TRANSACTIONS (IN FORCE)</t>
  </si>
  <si>
    <t>BALANCE OF</t>
  </si>
  <si>
    <t>BUDGET PERIOD</t>
  </si>
  <si>
    <t>EXPENDITURES</t>
  </si>
  <si>
    <t xml:space="preserve">COMBINED STATEMENT OF RECEIPTS AND OTHER FINANCING RESOURCES    </t>
  </si>
  <si>
    <t>Justice Center for the Protection of People with Special Needs…………..</t>
  </si>
  <si>
    <t>Office of Information Technology Services……………………………..</t>
  </si>
  <si>
    <t>Debt Service Funds - Lease/Purchase and Other Financing Agreement Disbursements</t>
  </si>
  <si>
    <t>Lease/Purchase and Other Contractual Financing Obligations:</t>
  </si>
  <si>
    <t xml:space="preserve">       Support and Regulate Business.......................................................</t>
  </si>
  <si>
    <t xml:space="preserve">       Transportation......................................................................................</t>
  </si>
  <si>
    <t xml:space="preserve">       Public Safety.......................................................................................</t>
  </si>
  <si>
    <t xml:space="preserve">     Personal Service......................................................................................</t>
  </si>
  <si>
    <t xml:space="preserve">  Capital Projects.............................................................................................</t>
  </si>
  <si>
    <t xml:space="preserve">       Public Welfare..............................................................................................</t>
  </si>
  <si>
    <t xml:space="preserve">  Federal Receipts.............................................................................................</t>
  </si>
  <si>
    <t xml:space="preserve">       Public Safety...............................................................................................</t>
  </si>
  <si>
    <t xml:space="preserve">       Support and Regulate Business...............................................................................................</t>
  </si>
  <si>
    <t xml:space="preserve">       Transportation.................................................................................................</t>
  </si>
  <si>
    <t xml:space="preserve">     Non-Personal Service...........................................................................</t>
  </si>
  <si>
    <t>Secured Hospital Debt…………………………………</t>
  </si>
  <si>
    <t>SUNY Dormitory Facilities Revenue Bonds………………</t>
  </si>
  <si>
    <t>Moriah Shock Incarceration Correctional Facility………………..…………………………………………….….…..</t>
  </si>
  <si>
    <r>
      <t xml:space="preserve">     Improvements of the Nineties (ACTION) </t>
    </r>
    <r>
      <rPr>
        <sz val="12"/>
        <rFont val="Arial"/>
        <family val="2"/>
      </rPr>
      <t>....................................................................................................................................</t>
    </r>
  </si>
  <si>
    <t xml:space="preserve">  School Tax Relief (STAR)…………………………………………</t>
  </si>
  <si>
    <t>Lieutenant Governor ……………………………...…...…………………………..</t>
  </si>
  <si>
    <t xml:space="preserve">    Housing Finance Agency………………………………………………………………………………………………………………………………………………….</t>
  </si>
  <si>
    <t xml:space="preserve">    Dormitory Authority.………………………………………………………………………………………………………………………..</t>
  </si>
  <si>
    <t xml:space="preserve">    City University of New York.……………………………………………………………………………………</t>
  </si>
  <si>
    <t>All Other..................................................................................................</t>
  </si>
  <si>
    <t>Queens Facility Wide………………………………………….…………………………..</t>
  </si>
  <si>
    <t xml:space="preserve">COMBINING STATEMENT OF SELECTED DEPARTMENTAL DISBURSEMENTS        </t>
  </si>
  <si>
    <t xml:space="preserve">Regulate Business    </t>
  </si>
  <si>
    <r>
      <t xml:space="preserve">Park and Recreation Land Acquisition </t>
    </r>
    <r>
      <rPr>
        <sz val="12"/>
        <rFont val="Arial"/>
        <family val="2"/>
      </rPr>
      <t>....................................................................................................................................</t>
    </r>
  </si>
  <si>
    <t xml:space="preserve">Other legislative actions represent additional appropriations enacted outside of the Executive budget process (i.e., deficiency and supplemental appropriation bills) and increases or reductions by the Legislature to a prior year appropriation.         </t>
  </si>
  <si>
    <t>2015-16</t>
  </si>
  <si>
    <t>Environmental Quality (1972):</t>
  </si>
  <si>
    <t xml:space="preserve">          Land Acquisition/Development/Restoration/Forests....................................................................................................................................</t>
  </si>
  <si>
    <t>33050-33099</t>
  </si>
  <si>
    <t>Dedicated Infrastructure Investment Fund</t>
  </si>
  <si>
    <t>State Finance Law, §93-b</t>
  </si>
  <si>
    <t xml:space="preserve">   New York State Thruway Authority..…………………………….</t>
  </si>
  <si>
    <t xml:space="preserve">       1987…………………………………………………………………………………………………..</t>
  </si>
  <si>
    <t xml:space="preserve">        Audit.........................................................................................</t>
  </si>
  <si>
    <t>MEDICAL</t>
  </si>
  <si>
    <t>TRUST</t>
  </si>
  <si>
    <t>(23750-23799)</t>
  </si>
  <si>
    <t>Eastern Correctional Facility…………………………………………………………..…………………………………………..…</t>
  </si>
  <si>
    <t>2nd Judicial District Kings County………………………………………………………..</t>
  </si>
  <si>
    <t>Note to users: This Excel file contains formulas.</t>
  </si>
  <si>
    <t>TRANSFERS (*)</t>
  </si>
  <si>
    <t>ACTIONS (**)</t>
  </si>
  <si>
    <t xml:space="preserve">    Special Emergency......................................................................................</t>
  </si>
  <si>
    <t>Franchise Oversight Board…………………………………………………………………………………………………………..</t>
  </si>
  <si>
    <t>Justice Center for the Protection of People with Special Needs……………………………………………..</t>
  </si>
  <si>
    <t>Public Benefit Corporations…………………………………………………………………………………………………………………..</t>
  </si>
  <si>
    <t>State University of New York……………………………………………………………………………………………………</t>
  </si>
  <si>
    <t>Justice Center for the Protection of People with Special Needs………………………………………………</t>
  </si>
  <si>
    <t>Lake George Park Commission…………………………………………………………………………….</t>
  </si>
  <si>
    <t>State University of New York……………………………………………………………………………………………………………</t>
  </si>
  <si>
    <t>State, Department of…………………………………………………………………………………………………………………………………………………………………</t>
  </si>
  <si>
    <t>Elections, Board of…………………………………………………………………………………………………………………………………………………………………………..</t>
  </si>
  <si>
    <t>Lake George Park Commission…………………………………………………………………………………………………………………………………………………………….</t>
  </si>
  <si>
    <t>Public Benefit Corporations…………………………………………………………………………………………………</t>
  </si>
  <si>
    <t>Unified Court System…………………………………………………………………………………………………………………………………………………………………………………………………………………………………..</t>
  </si>
  <si>
    <t>City University Construction Fund………………………………………………………………………………</t>
  </si>
  <si>
    <t>State University of New York…………………………………………………………………………………………</t>
  </si>
  <si>
    <t>Correctional Services, Department of (Corcraft)………………………………………………………..</t>
  </si>
  <si>
    <t>Labor, Department of…………………………………………………………………………………………………………………………………………………………………………………………………………………………..</t>
  </si>
  <si>
    <t>Mental Health, Office of…………………………………………………………………………………………………………………………………………………………………………………………………………………………..</t>
  </si>
  <si>
    <t xml:space="preserve">SUMMARY OF APPROPRIATED LOANS RECEIVABLE TRANSACTIONS BY FUND, BUSINESS UNIT AND DEPARTMENT      </t>
  </si>
  <si>
    <t xml:space="preserve">SUMMARY OF APPROPRIATED LOANS RECEIVABLE TRANSACTIONS BY FUND, BUSINESS UNIT AND DEPARTMENT    </t>
  </si>
  <si>
    <t>Office for People with Developmental Disabilities……………………………………………</t>
  </si>
  <si>
    <t>National and Community Service ……………………………………</t>
  </si>
  <si>
    <t xml:space="preserve">Safety </t>
  </si>
  <si>
    <t xml:space="preserve">Government </t>
  </si>
  <si>
    <t xml:space="preserve">    Fish and Game</t>
  </si>
  <si>
    <t>March 31, 2021</t>
  </si>
  <si>
    <t xml:space="preserve">Secured Hospital Debt - Contingent </t>
  </si>
  <si>
    <t xml:space="preserve">Secured Hospital Debt - Contingent…………………………………….. </t>
  </si>
  <si>
    <t xml:space="preserve">                   Total Transportation Purposes (excluding MTA)...............................................................................................................................</t>
  </si>
  <si>
    <t>MARIHUANA</t>
  </si>
  <si>
    <t>LOCAL ASSISTANCE DISBURSEMENTS BY PROGRAM</t>
  </si>
  <si>
    <t>Governmental Funds - Local Assistance Disbursements by Program</t>
  </si>
  <si>
    <t xml:space="preserve">       General Purpose......................................................................................</t>
  </si>
  <si>
    <t xml:space="preserve">       Education...................................................................................................</t>
  </si>
  <si>
    <t xml:space="preserve">       Medicaid.................................................................................................</t>
  </si>
  <si>
    <t xml:space="preserve">       Other Social Services........................................................................................</t>
  </si>
  <si>
    <t xml:space="preserve">       Health and Environment........................................................................</t>
  </si>
  <si>
    <t xml:space="preserve">       Mental Hygiene..........................................................................................</t>
  </si>
  <si>
    <t xml:space="preserve">       Transportation.........................................................................................</t>
  </si>
  <si>
    <t xml:space="preserve">       Medicaid................................................................................................</t>
  </si>
  <si>
    <t>Department of Agriculture and Markets..............................................................................</t>
  </si>
  <si>
    <t>Department of Agriculture and Markets ......................................................................................</t>
  </si>
  <si>
    <t>Department of Agriculture and Markets.........................................................................................................</t>
  </si>
  <si>
    <t>Department of Agriculture and Markets……………………………………………….</t>
  </si>
  <si>
    <t xml:space="preserve">TAX STABILIZATION RESERVE FUND </t>
  </si>
  <si>
    <t>CENTRALIZED SERVICES - INTERAGENCY MAIL &amp; MESSENGER COURIER SERVICE………………………………………………………………………………………….</t>
  </si>
  <si>
    <t>STATE OPERATING FUNDS</t>
  </si>
  <si>
    <t xml:space="preserve">       Criminal Justice, Emergency Management &amp; Security Services          </t>
  </si>
  <si>
    <t xml:space="preserve">       Criminal Justice, Emergency Management &amp; Security Services</t>
  </si>
  <si>
    <t>Excess (Deficiency) of Receipts over Disbursements.......................</t>
  </si>
  <si>
    <t xml:space="preserve">       Total Other Financing Sources (Uses)................................................</t>
  </si>
  <si>
    <t xml:space="preserve">       Total Local Assistance Grants…………..………………………………</t>
  </si>
  <si>
    <r>
      <t xml:space="preserve">Agreements </t>
    </r>
    <r>
      <rPr>
        <b/>
        <vertAlign val="superscript"/>
        <sz val="12"/>
        <rFont val="Arial"/>
        <family val="2"/>
      </rPr>
      <t>(*)</t>
    </r>
  </si>
  <si>
    <r>
      <t>Park and Recreation Land Acquisition</t>
    </r>
    <r>
      <rPr>
        <sz val="10"/>
        <rFont val="Arial"/>
        <family val="2"/>
      </rPr>
      <t>....................................................................................................................................</t>
    </r>
  </si>
  <si>
    <r>
      <t>Pure Waters</t>
    </r>
    <r>
      <rPr>
        <sz val="10"/>
        <rFont val="Arial"/>
        <family val="2"/>
      </rPr>
      <t>....................................................................................................................................</t>
    </r>
  </si>
  <si>
    <r>
      <t>Rail Preservation</t>
    </r>
    <r>
      <rPr>
        <sz val="10"/>
        <rFont val="Arial"/>
        <family val="2"/>
      </rPr>
      <t>....................................................................................................................................</t>
    </r>
  </si>
  <si>
    <t>FISCAL YEAR ENDED</t>
  </si>
  <si>
    <t>2016-17</t>
  </si>
  <si>
    <t>Division of Criminal Justice Services……………….………………………………………….</t>
  </si>
  <si>
    <t xml:space="preserve">   Metropolitan Transportation Authority …………………………………………..</t>
  </si>
  <si>
    <t xml:space="preserve">   Power Authority …………………………………………………….</t>
  </si>
  <si>
    <t>THRUWAY AUTHORITY ACCOUNT…………………………………………………………………………..</t>
  </si>
  <si>
    <t>LAKE GEORGE PARK TRUST FUND…………………………………………….</t>
  </si>
  <si>
    <t>EMPIRE STATE PLAZA GIFT SHOP………………………………………………</t>
  </si>
  <si>
    <t>March 31, 2022</t>
  </si>
  <si>
    <t>Criminal Justice Services, Division of………………………………………………………</t>
  </si>
  <si>
    <t>SCHEDULE 14</t>
  </si>
  <si>
    <t>SCHEDULE 20a</t>
  </si>
  <si>
    <t>SCHEDULE 20b</t>
  </si>
  <si>
    <t>SCHEDULE 20c</t>
  </si>
  <si>
    <t>Division of Alcohol Beverage Control.......................................................................................................................</t>
  </si>
  <si>
    <t xml:space="preserve">SCHEDULE 24         </t>
  </si>
  <si>
    <t>SCHEDULE 25</t>
  </si>
  <si>
    <t xml:space="preserve">            SCHEDULE 28</t>
  </si>
  <si>
    <t>SCHEDULE 29</t>
  </si>
  <si>
    <t xml:space="preserve">Other Funds </t>
  </si>
  <si>
    <t>Corrections and Community Supervision (Corcraft), Department of…………………………………………………………………………..……………………………..……</t>
  </si>
  <si>
    <t>Education, State Department of:</t>
  </si>
  <si>
    <t>Elections, Board of………………………………….………………….……..………………..</t>
  </si>
  <si>
    <t>Employee Relations, Office of………………………………………….………………………………………..……………..…......................................</t>
  </si>
  <si>
    <t>Joint Commission on Public Ethics……………………………………...………………………….…….…..</t>
  </si>
  <si>
    <t>Judicial Conduct………………………………….……………………………………..……….……</t>
  </si>
  <si>
    <t>Legislative Bill Drafting Commission…………………………………………………….….……………………………………………..</t>
  </si>
  <si>
    <t>Legislature - Assembly:</t>
  </si>
  <si>
    <t>Lawyers' Fund for Client Protection………………………………...……………………………….….</t>
  </si>
  <si>
    <t>23800-23899</t>
  </si>
  <si>
    <t>Dedicated Miscellaneous State Special Revenue</t>
  </si>
  <si>
    <t>24950-24999</t>
  </si>
  <si>
    <t>Interactive Fantasy Sports</t>
  </si>
  <si>
    <t>Racing, Pari-Mutuel Wagering and Breeding Law, Article 14</t>
  </si>
  <si>
    <t>Agency Enterprise</t>
  </si>
  <si>
    <t>HIGHWAY</t>
  </si>
  <si>
    <t>USE</t>
  </si>
  <si>
    <t>(23801)</t>
  </si>
  <si>
    <t>TAX ADMIN.</t>
  </si>
  <si>
    <t xml:space="preserve">         Construction and Development of Port Facilities……………………………………………...…………………………...............................................................</t>
  </si>
  <si>
    <t xml:space="preserve">         Port Authority of New York and New Jersey - South Bronx Oak Point Link...................................................................</t>
  </si>
  <si>
    <t xml:space="preserve">         Port of Oswego Authority - Construction and Development of Port Facilities...............................</t>
  </si>
  <si>
    <t xml:space="preserve">Transitional Finance Authority (TFA)  </t>
  </si>
  <si>
    <t xml:space="preserve">      Banking Development District programs.</t>
  </si>
  <si>
    <r>
      <t>Other Funds</t>
    </r>
    <r>
      <rPr>
        <sz val="12"/>
        <rFont val="Arial"/>
        <family val="2"/>
      </rPr>
      <t>:</t>
    </r>
  </si>
  <si>
    <t>State Finance Law, §97-l</t>
  </si>
  <si>
    <t xml:space="preserve">(*)  Related expenses include remarketing fees, cost of issuance expenses, administrative fees, capital expenses and other expenses paid to the bank and/or the  </t>
  </si>
  <si>
    <t>(*) The April 1, 2015 balance has been adjusted by $529 thousand to reverse out a prior period adjustment.</t>
  </si>
  <si>
    <t>2017-18</t>
  </si>
  <si>
    <t>Department of Motor Vehicles................................................................................................................................................</t>
  </si>
  <si>
    <t xml:space="preserve">        Power Authority ……………………...…………………………………..</t>
  </si>
  <si>
    <t>HIGHWAY USE TAX ADMIN………………………………………………………….</t>
  </si>
  <si>
    <t>AVIATION PURPOSE ACCOUNT………………………………………………………………………………..</t>
  </si>
  <si>
    <t>CAPITAL PROJECTS MISCELLANEOUS GIFTS…………………………………..</t>
  </si>
  <si>
    <t>IT CAPITAL FINANCING ACCT…………………………………………………….</t>
  </si>
  <si>
    <t>CIVIL RECOVERIES ACCOUNT……………………………………………………</t>
  </si>
  <si>
    <t>FEDERAL CAPITAL PROJECTS FUND (ALL OTHER)………………………………………………………………………………………….</t>
  </si>
  <si>
    <t>Developmental Disabilities Planning Council..................................................................................................</t>
  </si>
  <si>
    <t xml:space="preserve">   Environmental Facilities Corporation………………………………………………….</t>
  </si>
  <si>
    <t>March 31, 2023</t>
  </si>
  <si>
    <t>Public Benefit Corporations………………………………………………………</t>
  </si>
  <si>
    <t>Labor, Department of……………………………………………………………….</t>
  </si>
  <si>
    <t>INTERSTATE RECIPROCITY FOR POST SEC DISTANCE ED……………………………..</t>
  </si>
  <si>
    <t>Schedule 20a</t>
  </si>
  <si>
    <t>Schedule 20b</t>
  </si>
  <si>
    <t>Schedule 20c</t>
  </si>
  <si>
    <t>Beginning Fund Balances (*)............................................................................</t>
  </si>
  <si>
    <t>Beginning Fund Balances (*).........................................................................</t>
  </si>
  <si>
    <t xml:space="preserve">Energy Conservation Through Improved Transportation (*****): </t>
  </si>
  <si>
    <t>Transportation Capital Facilities (*****):</t>
  </si>
  <si>
    <t xml:space="preserve">Energy Conservation Through Improved Transportation (*): </t>
  </si>
  <si>
    <t>Transportation Capital Facilities (*):</t>
  </si>
  <si>
    <t>Clean Water/Clean Air (**):</t>
  </si>
  <si>
    <t>Energy Conservation Through Improved Transportation (**):</t>
  </si>
  <si>
    <t>Housing (**):</t>
  </si>
  <si>
    <t>Rebuild New York - Transportation Infrastructure Renewal (**):</t>
  </si>
  <si>
    <t>Transportation Capital Facilities (**):</t>
  </si>
  <si>
    <t>(**) Schedule omits general obligation purposes for which there are no future debt service requirements.</t>
  </si>
  <si>
    <t xml:space="preserve">     All purposes excluding SUNY and CUNY Senior Colleges....................................................................................................................................</t>
  </si>
  <si>
    <t>STATE - SUPPORTED DEBT</t>
  </si>
  <si>
    <t>STATE - FUNDED DEBT</t>
  </si>
  <si>
    <t xml:space="preserve">SUBTOTAL - STATE - SUPPORTED DEBT………...  </t>
  </si>
  <si>
    <t>SUBTOTAL - STATE - FUNDED DEBT…………………</t>
  </si>
  <si>
    <t>STATE - RELATED DEBT</t>
  </si>
  <si>
    <t xml:space="preserve">STATE - SUPPORTED DEBT: </t>
  </si>
  <si>
    <t xml:space="preserve">TOTAL STATE - SUPPORTED DEBT:  </t>
  </si>
  <si>
    <t>TOTAL STATE - FUNDED DEBT:</t>
  </si>
  <si>
    <t>TOTAL STATE - RELATED DEBT:</t>
  </si>
  <si>
    <t>This schedule presents balances of petty cash, travel, and other cash advances (i.e., confidential, patient, and inmate work release) issued to State business units pursuant to Section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</si>
  <si>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Education Law, §355 (8)</t>
  </si>
  <si>
    <t>Expansion of U.S. Army Fort Drum……………………………………………………….</t>
  </si>
  <si>
    <t xml:space="preserve">(*)    Population estimates are based on current information published by the U.S. Census Bureau.  </t>
  </si>
  <si>
    <t>Account</t>
  </si>
  <si>
    <t xml:space="preserve">  Higher Education……………………………………………………………………..</t>
  </si>
  <si>
    <t>2018-19</t>
  </si>
  <si>
    <t xml:space="preserve"> MARCH 31, 2019</t>
  </si>
  <si>
    <t>MARCH 31, 2019</t>
  </si>
  <si>
    <t xml:space="preserve"> 2018-19</t>
  </si>
  <si>
    <t>March 31, 2024</t>
  </si>
  <si>
    <t xml:space="preserve"> Medical Marijuana.........................................................</t>
  </si>
  <si>
    <t xml:space="preserve">        Medical Marijuana ...........................................................</t>
  </si>
  <si>
    <t xml:space="preserve">     Medical Marijuana ....................................................…</t>
  </si>
  <si>
    <t xml:space="preserve">        Medical Marijuana……...................................................</t>
  </si>
  <si>
    <t xml:space="preserve">     Urban Development Corporation (Empire State Dev Corp)......................................................................................</t>
  </si>
  <si>
    <t xml:space="preserve">   Roosevelt Island Operating Corporation …………………………………………………….</t>
  </si>
  <si>
    <t>COURTS SPECIAL GRANTS………………………………………………………………………....</t>
  </si>
  <si>
    <t>UTILITY ENVIRONMENTAL REGULATORY ACCOUNT……………………………………………</t>
  </si>
  <si>
    <t>State funded debt obligations include all State-supported debt from Schedule 20a,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Authority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tobacco settlement payments, contingent debt service appropriations or SUNY dormitory rental income.</t>
  </si>
  <si>
    <t xml:space="preserve">State related debt obligations include all State funded debt from Schedule 20b,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</si>
  <si>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(amounts in thousands)</t>
  </si>
  <si>
    <t xml:space="preserve">(amounts in thousands) </t>
  </si>
  <si>
    <t>(amounts in millions)</t>
  </si>
  <si>
    <t xml:space="preserve">(amounts in thousands)  </t>
  </si>
  <si>
    <t xml:space="preserve">(amounts in thousands)   </t>
  </si>
  <si>
    <t xml:space="preserve">(amounts in millions) </t>
  </si>
  <si>
    <t>24900-24949</t>
  </si>
  <si>
    <t>Charitable Gifts Trust</t>
  </si>
  <si>
    <t>State Finance Law, §92-gg</t>
  </si>
  <si>
    <t>State Finance Law, §71 and Tax Law, §171-a</t>
  </si>
  <si>
    <t>State Finance Law, §71 and State Finance Law, §11</t>
  </si>
  <si>
    <r>
      <t xml:space="preserve">State Finance Law, §97-c and Labor Law, </t>
    </r>
    <r>
      <rPr>
        <sz val="9"/>
        <rFont val="Times New Roman"/>
        <family val="1"/>
      </rPr>
      <t>§</t>
    </r>
    <r>
      <rPr>
        <sz val="9"/>
        <rFont val="Arial"/>
        <family val="2"/>
      </rPr>
      <t>887</t>
    </r>
  </si>
  <si>
    <t>24850-24899</t>
  </si>
  <si>
    <t>State Finance Law, §92-hh</t>
  </si>
  <si>
    <t>Health Care Transformation</t>
  </si>
  <si>
    <t>State Finance Law, §97-lll</t>
  </si>
  <si>
    <t>State Finance Law, §71 and Education Law, §377</t>
  </si>
  <si>
    <t>Mental Hygiene Law, §7.27(c) and §13.27(c)</t>
  </si>
  <si>
    <t xml:space="preserve">        Corporation and Utilities......................................................</t>
  </si>
  <si>
    <t xml:space="preserve"> Corporation and Utilities..................................................</t>
  </si>
  <si>
    <t xml:space="preserve">     Corporation and Utilities ....................................................</t>
  </si>
  <si>
    <t xml:space="preserve">        Corporation and Utilities…...................................................</t>
  </si>
  <si>
    <t xml:space="preserve">INVESTMENT YIELDS, PORTFOLIO BALANCES AND INTEREST EARNINGS     </t>
  </si>
  <si>
    <t xml:space="preserve">    Local Gov't Assist. Tax Fund Debt Service</t>
  </si>
  <si>
    <t xml:space="preserve">INVESTMENT PORTFOLIO BALANCES   </t>
  </si>
  <si>
    <t xml:space="preserve">AGENCY FUNDS </t>
  </si>
  <si>
    <t>EMPLOYEES HEALTH INSURANCE ACCT......................................................................................</t>
  </si>
  <si>
    <t xml:space="preserve">    Urban Development Corporation (Empire State Dev Corp)………………………………………………………………………………..   </t>
  </si>
  <si>
    <t xml:space="preserve">New York State Storm Recovery </t>
  </si>
  <si>
    <t>Education Law, §355 (4)</t>
  </si>
  <si>
    <t>State Finance Law, §57 (5)</t>
  </si>
  <si>
    <t>State Finance Law, §60 (5)</t>
  </si>
  <si>
    <t>Civil Service Law, §167 (6)</t>
  </si>
  <si>
    <t>State Finance Law, §99-c (3)</t>
  </si>
  <si>
    <t>Civil Service Law, §154-b, §154-c, and Executive Law, §227-a (3)</t>
  </si>
  <si>
    <t>Agriculture and Markets Law, §258-b (4)(a)</t>
  </si>
  <si>
    <t>Children and Family Services, Office of………………………………………………………………….…………………………………..……..</t>
  </si>
  <si>
    <t>Harriet Tubman Residential Center………………………………………………………………….………………..</t>
  </si>
  <si>
    <t>Education, State Department of…………………………………….……………….………………………………….…....</t>
  </si>
  <si>
    <t>OCT-Response &amp; Training Sect/HQ…...……………………………….……….……</t>
  </si>
  <si>
    <t xml:space="preserve">   Public Benefit Corporations ..........................................................................................................................................</t>
  </si>
  <si>
    <t>Welfare Inspector General, Office of…………………………………………………………………………………………………………………………………………………………..</t>
  </si>
  <si>
    <t>Aging, State Office for the………………………………………………………………………………………………………………………………………………………….</t>
  </si>
  <si>
    <t>Arts, Council on the……………………………………………………………………………………………………………</t>
  </si>
  <si>
    <t>NY ENVIRONMENTAL PROTECTION &amp; SPILL REMEDIATION...........</t>
  </si>
  <si>
    <t>CORRECTIONAL FACILITY CAPITAL CLOSURE...............................</t>
  </si>
  <si>
    <t>HCR - MORTGAGE SERVICING………………………………………………………………………………………….</t>
  </si>
  <si>
    <t>HCR - HOUSING CREDIT AGENCY APPLY FEE………………………………………………………………………………………….</t>
  </si>
  <si>
    <r>
      <t xml:space="preserve">     Improvements of the Nineties (ACTION) </t>
    </r>
    <r>
      <rPr>
        <sz val="10"/>
        <rFont val="Arial"/>
        <family val="2"/>
      </rPr>
      <t>.....................................................................</t>
    </r>
  </si>
  <si>
    <t>TOTAL GENERAL OBLIGATION DEBT.........................................................................</t>
  </si>
  <si>
    <r>
      <t>TOTAL FUTURE DEBT SERVICE REQUIREMENTS</t>
    </r>
    <r>
      <rPr>
        <sz val="12"/>
        <rFont val="Arial"/>
        <family val="2"/>
      </rPr>
      <t>...........................................</t>
    </r>
  </si>
  <si>
    <r>
      <t xml:space="preserve">     Improvements of the Nineties (ACTION)</t>
    </r>
    <r>
      <rPr>
        <sz val="12"/>
        <rFont val="Arial"/>
        <family val="2"/>
      </rPr>
      <t>.............................................</t>
    </r>
  </si>
  <si>
    <t>Interest on Lawyer Account ….………..………………………………………………..</t>
  </si>
  <si>
    <t>Judicial Conduct……………………………………………………………………………</t>
  </si>
  <si>
    <t>NYC General Debt Service Funds...................................……………………</t>
  </si>
  <si>
    <t xml:space="preserve">   Fish and Game..........................................……………………..</t>
  </si>
  <si>
    <t xml:space="preserve">   Local Gov't Assist. Tax Fund Debt Service………………</t>
  </si>
  <si>
    <t xml:space="preserve">   Mental Health Services Fund............................................……………………</t>
  </si>
  <si>
    <t>TOTAL INVESTMENT PORTFOLIO......................................</t>
  </si>
  <si>
    <t xml:space="preserve">   Roswell Park Cancer Institute………………………………………………..</t>
  </si>
  <si>
    <t>AGENCY FUNDS....................................................................</t>
  </si>
  <si>
    <t>TOTAL AGENCY FUNDS………………………………………………………………………………………….................</t>
  </si>
  <si>
    <t>MMIS - STATE AND FEDERAL.................................................................................................................................................</t>
  </si>
  <si>
    <t>Commercial Gaming Revenue</t>
  </si>
  <si>
    <t>NYS SECURE CHOICE ADMIN...............................................................................</t>
  </si>
  <si>
    <t>FANTASY SPORTS ADMINISTRATION................................................................</t>
  </si>
  <si>
    <t xml:space="preserve">Total of Cash Advance Accounts by Business Unit and Department…………………………………………………….  </t>
  </si>
  <si>
    <t>August</t>
  </si>
  <si>
    <t>September</t>
  </si>
  <si>
    <t>October</t>
  </si>
  <si>
    <t>November</t>
  </si>
  <si>
    <t>December</t>
  </si>
  <si>
    <t>January</t>
  </si>
  <si>
    <t>February</t>
  </si>
  <si>
    <t>March</t>
  </si>
  <si>
    <t>State Finance Law, §8-b and Civil Service Law, §168</t>
  </si>
  <si>
    <t>State Finance Law, §57 (5), §76 (2) and §76 (3)</t>
  </si>
  <si>
    <t>CHILD HEALTH INSURANCE…………………………………………………………………………………………….</t>
  </si>
  <si>
    <t xml:space="preserve">  Debt Service, Including Payments on Financing Agreements……………………………</t>
  </si>
  <si>
    <t>Excess (Deficiency) of Receipts over Disbursements...........................................</t>
  </si>
  <si>
    <t xml:space="preserve">        Employer Compensation Expense Tax………............................................................</t>
  </si>
  <si>
    <t xml:space="preserve">INTEREST </t>
  </si>
  <si>
    <r>
      <t xml:space="preserve">State supported debt includes capital leases for State facilities, and debt as defined in State Finance Law </t>
    </r>
    <r>
      <rPr>
        <sz val="12"/>
        <rFont val="Times New Roman"/>
        <family val="1"/>
      </rPr>
      <t>§</t>
    </r>
    <r>
      <rPr>
        <sz val="12"/>
        <rFont val="Arial"/>
        <family val="2"/>
      </rPr>
      <t>67-a, where the State is constitutionally obligated to pay debt service to bondholders or where it is contractually obligated to pay money to public authorities to enable it to make payments on its outstanding bonds.</t>
    </r>
  </si>
  <si>
    <t xml:space="preserve">        Commissions - Asset Conversion.....................................................................................................</t>
  </si>
  <si>
    <t xml:space="preserve">        Energy Research and Development Authority ……………………..….</t>
  </si>
  <si>
    <r>
      <t>Smart Schools Bond Act</t>
    </r>
    <r>
      <rPr>
        <sz val="10"/>
        <rFont val="Arial"/>
        <family val="2"/>
      </rPr>
      <t xml:space="preserve">…………………………….………………………………………………. </t>
    </r>
  </si>
  <si>
    <r>
      <t>Smart Schools Bond Act</t>
    </r>
    <r>
      <rPr>
        <sz val="12"/>
        <rFont val="Arial"/>
        <family val="2"/>
      </rPr>
      <t>……………………………………….…………</t>
    </r>
  </si>
  <si>
    <r>
      <t>Smart Schools Bond Act</t>
    </r>
    <r>
      <rPr>
        <sz val="12"/>
        <rFont val="Arial"/>
        <family val="2"/>
      </rPr>
      <t>……………………………………….……………………..</t>
    </r>
  </si>
  <si>
    <t xml:space="preserve">     Employer Compensation Expense Tax.........................................................</t>
  </si>
  <si>
    <t>Lake George Park Commission…………………………………………………..</t>
  </si>
  <si>
    <t>Investment Yields, Portfolio Balances and Interest Earnings</t>
  </si>
  <si>
    <t>Investment Portfolio Balances</t>
  </si>
  <si>
    <t>Business Service Center - General………………………………………………………………….…………………………………..……..</t>
  </si>
  <si>
    <r>
      <t>Administrative Expenses for Variable Rate General Obligation Bonds</t>
    </r>
    <r>
      <rPr>
        <sz val="11"/>
        <rFont val="Arial"/>
        <family val="2"/>
      </rPr>
      <t>.............................................................................................…………..</t>
    </r>
  </si>
  <si>
    <t>Housing (*****):</t>
  </si>
  <si>
    <t>Housing (*):</t>
  </si>
  <si>
    <t xml:space="preserve">  Investments..............................................................................................</t>
  </si>
  <si>
    <t>NYS Gaming Commission………………………………………………………………………………………………..</t>
  </si>
  <si>
    <t>NYS Gaming Commission……………………………………………………………………………………..</t>
  </si>
  <si>
    <t xml:space="preserve">     NYS GAMING COMMISSION:</t>
  </si>
  <si>
    <t xml:space="preserve">   NYS Gaming Commission.......................................................................................................................................................................</t>
  </si>
  <si>
    <t xml:space="preserve">   Investments...................................................................................................</t>
  </si>
  <si>
    <t>NYS Gaming Commission………………………………………...……….…...……………………………..………………………</t>
  </si>
  <si>
    <t>NYS Gaming Commission ……………………………...…...…………………………………</t>
  </si>
  <si>
    <t>NYS Gaming Commission…................................................................................</t>
  </si>
  <si>
    <t xml:space="preserve">   Percentage of Total Taxes…………………………………..</t>
  </si>
  <si>
    <t xml:space="preserve">   Millions of Dollars…………………………………………………………</t>
  </si>
  <si>
    <t xml:space="preserve">   Change from Prior Year………………………………………</t>
  </si>
  <si>
    <t xml:space="preserve">   Per Capita……………………………………………….</t>
  </si>
  <si>
    <t xml:space="preserve">   Millions of Dollars………………………………………..</t>
  </si>
  <si>
    <t xml:space="preserve">   Percentage of Total Taxes…………………………………………….</t>
  </si>
  <si>
    <t xml:space="preserve">   Per Capita……………………………………………………..</t>
  </si>
  <si>
    <t xml:space="preserve">   Millions of Dollars………………………………. ………….</t>
  </si>
  <si>
    <t xml:space="preserve">   Percentage of Total Taxes………………………………………….</t>
  </si>
  <si>
    <t xml:space="preserve">   Change from Prior Year………………………………………..</t>
  </si>
  <si>
    <t xml:space="preserve">   Per Capita…………………………………………………</t>
  </si>
  <si>
    <t xml:space="preserve">  Bond and Note Proceeds, net..........................................................................</t>
  </si>
  <si>
    <t xml:space="preserve">     on Financing Agreements............................................................................</t>
  </si>
  <si>
    <t xml:space="preserve">     Non-Personal Service...................................................................................</t>
  </si>
  <si>
    <r>
      <t xml:space="preserve">     Improvements of the Nineties (ACTION)</t>
    </r>
    <r>
      <rPr>
        <sz val="12"/>
        <rFont val="Arial"/>
        <family val="2"/>
      </rPr>
      <t>.......................................................................................................................................</t>
    </r>
  </si>
  <si>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</si>
  <si>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</si>
  <si>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</si>
  <si>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</si>
  <si>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</si>
  <si>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</si>
  <si>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</si>
  <si>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</si>
  <si>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</si>
  <si>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 xml:space="preserve">          Land Acquisition/Development/Restoration/Forests......................................................................................................................................</t>
  </si>
  <si>
    <t xml:space="preserve">          Solid Waste Management.......................................................................................................................................</t>
  </si>
  <si>
    <t xml:space="preserve">          Low Income.......................................................................................................................................</t>
  </si>
  <si>
    <t xml:space="preserve">          Middle Income.......................................................................................................................................</t>
  </si>
  <si>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</si>
  <si>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</si>
  <si>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</si>
  <si>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Highway Facilities.......................................................................................................................................</t>
  </si>
  <si>
    <t xml:space="preserve">          Canals and Waterways......................................................................................</t>
  </si>
  <si>
    <t xml:space="preserve">          Aviation...............................................................................................................</t>
  </si>
  <si>
    <t xml:space="preserve">          Rail and Port................................................................................................................................................</t>
  </si>
  <si>
    <t xml:space="preserve">          Highways, Parkways and Bridges...........................................................................................................................................</t>
  </si>
  <si>
    <t xml:space="preserve">          Ports, Canals and Waterways............................................................................................................</t>
  </si>
  <si>
    <t xml:space="preserve">          Rapid Transit, Rail and Aviation............................................................................................................</t>
  </si>
  <si>
    <r>
      <t>Smart Schools Bond Act</t>
    </r>
    <r>
      <rPr>
        <sz val="12"/>
        <rFont val="Arial"/>
        <family val="2"/>
      </rPr>
      <t>......................................................................................................................................</t>
    </r>
  </si>
  <si>
    <t xml:space="preserve">          Aviation......................................................................................................................</t>
  </si>
  <si>
    <t xml:space="preserve">FISCAL YEAR ENDED MARCH 31, 2020   </t>
  </si>
  <si>
    <t>Governmental Funds - Schedule of Tax Receipts: Fiscal Years 2010-11 through 2019-20</t>
  </si>
  <si>
    <t>Governmental Funds - State Tax Receipts per Capita: Fiscal Years 2010-11 through 2019-20</t>
  </si>
  <si>
    <t>Governmental Funds - Schedule of Receipts, Disbursements and Other Financing Sources (Uses):  Fiscal Years 2010-11 through 2019-20</t>
  </si>
  <si>
    <t>Fiscal Years 2010-11 through 2019-20</t>
  </si>
  <si>
    <t>General Obligation Debt - Principal and Interest Payments: Fiscal Years 2010-11 through 2019-20</t>
  </si>
  <si>
    <t>State Debt Outstanding as of March 31: Fiscal Years 2010-11 through 2019-20</t>
  </si>
  <si>
    <t>State Supported Debt Outstanding as of March 31 Per Capita: Fiscal Years 2010-11 through 2019-20</t>
  </si>
  <si>
    <t>State Funded Debt Obligations Outstanding as of March 31 Per Capita: Fiscal Years 2010-11 through 2019-20</t>
  </si>
  <si>
    <t>State Related Debt Obligations Outstanding as of March 31 Per Capita: Fiscal Years 2010-11 through 2019-20</t>
  </si>
  <si>
    <t>Tax Stabilization Reserve Account - Statement of Net Cash Transactions: Fiscal Years 1945-46 through 2019-20</t>
  </si>
  <si>
    <t>Short-Term Investment Pool: Fiscal Years 2010-11 through 2019-20</t>
  </si>
  <si>
    <t>Temporary Loans Outstanding: Fiscal Years 2010-11 through 2019-20</t>
  </si>
  <si>
    <t>Temporary Loans Outstanding as of March 31, 2020</t>
  </si>
  <si>
    <t>FISCAL YEAR ENDED MARCH 31, 2020</t>
  </si>
  <si>
    <t>2019-20</t>
  </si>
  <si>
    <t xml:space="preserve">FISCAL YEAR ENDED MARCH 31, 2020  </t>
  </si>
  <si>
    <t xml:space="preserve"> MARCH 31, 2020</t>
  </si>
  <si>
    <t xml:space="preserve">        Employer Compensation Expense Tax....................................................................................</t>
  </si>
  <si>
    <t xml:space="preserve">     Employer Compensation Expense Tax..............................................................................</t>
  </si>
  <si>
    <t xml:space="preserve">FISCAL YEARS 2010-11 THROUGH 2019-20    </t>
  </si>
  <si>
    <t xml:space="preserve">FISCAL YEARS 2010-11 THROUGH 2019-20     </t>
  </si>
  <si>
    <t>FISCAL YEARS 2010-11 THROUGH 2019-20</t>
  </si>
  <si>
    <t>APRIL 1, 2019</t>
  </si>
  <si>
    <t>MARCH 31, 2020</t>
  </si>
  <si>
    <t>AS OF MARCH 31, 2020</t>
  </si>
  <si>
    <t xml:space="preserve"> 2019-20</t>
  </si>
  <si>
    <t xml:space="preserve"> Employer Compensation Expense Tax....................................................................................</t>
  </si>
  <si>
    <t>Division of Veterans' Services ………………………………………………………</t>
  </si>
  <si>
    <t>Division of Veterans' Services…………………………………………………………………………………………………….</t>
  </si>
  <si>
    <t>Veterans' Services, Division of………………………………………………………………………………</t>
  </si>
  <si>
    <t>Veterans' Services, Division of………………………………………………………………………………………………………………..</t>
  </si>
  <si>
    <t xml:space="preserve">     Opioid Excise Tax .......................................................................</t>
  </si>
  <si>
    <t>Office of Addiction Services and Supports................................................</t>
  </si>
  <si>
    <t>Office of Addiction Services and Supports..........................................................</t>
  </si>
  <si>
    <t>Office of Addiction Services and Supports..................................................................................</t>
  </si>
  <si>
    <t>Office of Addiction Services and Supports …………………….</t>
  </si>
  <si>
    <t>Addiction Services and Supports, Office of:</t>
  </si>
  <si>
    <t>Addiction Services and Supports, Office of…………………………………………………………………………………………………………………………..</t>
  </si>
  <si>
    <t>Addiction Services and Supports, Office of……………………………………………………………….…………………………</t>
  </si>
  <si>
    <t>Addiction Services and Supports, Office of……………………………………………………………………………………………………………</t>
  </si>
  <si>
    <t>BUDGET PERIOD ENDED MARCH 31, 2020</t>
  </si>
  <si>
    <t>2019 LEGISLATURE</t>
  </si>
  <si>
    <t>2019 LEGISLATIVE</t>
  </si>
  <si>
    <t xml:space="preserve">FISCAL YEAR ENDED MARCH 31, 2020           </t>
  </si>
  <si>
    <t>(*) Includes the net effect of the October 2019 refunding transaction of $914,300,000, which was used to refund $888,520,000 of previously issued general obligation bonds.</t>
  </si>
  <si>
    <t>(**)  Schedule omits general obligation purposes for which no debt was outstanding at March 31 and no debt service was paid during fiscal years 2010-11 through 2019-20.</t>
  </si>
  <si>
    <t xml:space="preserve">Energy Conservation Through Improved Transportation (**): </t>
  </si>
  <si>
    <t>REFUNDING (*)</t>
  </si>
  <si>
    <t xml:space="preserve">      and no debt service was paid during fiscal years 2010-11 through 2019-20.</t>
  </si>
  <si>
    <t>March 31, 2025</t>
  </si>
  <si>
    <t xml:space="preserve"> Vapor Excise………………………………………. ..</t>
  </si>
  <si>
    <t xml:space="preserve"> Opioid Excise………………………………………. ..</t>
  </si>
  <si>
    <t xml:space="preserve">        Opioid Excise.........................................................................</t>
  </si>
  <si>
    <t xml:space="preserve">     Vapor Excise .......................................................................</t>
  </si>
  <si>
    <t xml:space="preserve">        Vapor Excise............................................................................</t>
  </si>
  <si>
    <t xml:space="preserve">        Opioid Excise............................................................................</t>
  </si>
  <si>
    <t>Adirondack Park Agency………………………………………………………………….………………………………………………………………………..</t>
  </si>
  <si>
    <t>Adirondack Park Agency……………………………………………………………………………………………………………………………………………………………..</t>
  </si>
  <si>
    <t xml:space="preserve">        Vapor Excise.........................................................................</t>
  </si>
  <si>
    <t>FISCAL YEARS 1945-46 THROUGH 2019-20</t>
  </si>
  <si>
    <t xml:space="preserve">       be repaid within six years in at least three equal annual installments.  As of March 31, 2020, there are no loans outstanding.   </t>
  </si>
  <si>
    <t>Temporary Loans are authorized pursuant to Subdivision 5 of Section 4 of the State Finance Law and Chapter 59, Part TTT, Section 1, of the Laws of 2019-20.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</si>
  <si>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 xml:space="preserve">Temporary Loans are authorized pursuant to Subdivision 5 of Section 4 of the State Finance Law and Chapter 59, Part TTT, Section 1, of the Laws of 2019-20. The loans represent authorizations made by the Legislature to allow certain funds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and a transfer from the General Fund "Repayment of Receivables" appropriation is approved by the Budget Director. </t>
  </si>
  <si>
    <t>NYS MEDICAL INDEMNITY FUND ACCOUNT.………………………….</t>
  </si>
  <si>
    <t>TRAINING, MANAGEMENT AND EVALUATION ACCOUNT.…………………………………….</t>
  </si>
  <si>
    <t xml:space="preserve">      branches in areas where there is a demonstrated need for banking services.  Actual earnings in STIP are lower by $4,384,326 due to the effect of the Linked Deposit and</t>
  </si>
  <si>
    <t>Agriculture and Markets, Department of……………………………………………………………….</t>
  </si>
  <si>
    <t>Homeland Security, Department of………………………………………………………………………....….…..………………..……..</t>
  </si>
  <si>
    <t>2019-2020 MONTHLY RESULTS</t>
  </si>
  <si>
    <t>(*****)  Schedule omits general obligation purposes for which no debt was outstanding at March 31 and no debt service was paid during fiscal years 2010-11 through 2019-20.</t>
  </si>
  <si>
    <t>DOL- CHILD PERFORMER PROTECTION ACCOUNT………………………………………………..</t>
  </si>
  <si>
    <t>CHANGE FROM 2010-11 TO 2019-20</t>
  </si>
  <si>
    <t xml:space="preserve">FISCAL YEARS 2010-11 THROUGH 2019-20 </t>
  </si>
  <si>
    <t>MISCELLANEOUS RECEIPTS:</t>
  </si>
  <si>
    <t xml:space="preserve">         DASNY Revenue Bond……………………………………………………………………………</t>
  </si>
  <si>
    <t>General Services New York Power Authority Miscellaneous, Office of…………………………………….</t>
  </si>
  <si>
    <t>General Services, Office of………………………………………………………………….…………………………….</t>
  </si>
  <si>
    <t>Addiction Services and Supports, Office of……………………………………...…..……………...…….</t>
  </si>
  <si>
    <t>Children and Family Services, Office of:</t>
  </si>
  <si>
    <t xml:space="preserve">        Less: Refunds Issued………............................................................</t>
  </si>
  <si>
    <t>Commission on Quality of Care and Advocacy ………………………………………………………</t>
  </si>
  <si>
    <t>Commission on Quality of Care and Advocacy …………………………………………</t>
  </si>
  <si>
    <t>Commission on Quality of Care and Advocacy …………………………………………….</t>
  </si>
  <si>
    <t>Higher Education Services Corp ........................................................................................................................................</t>
  </si>
  <si>
    <t>Higher Education Services Corp…………………………………………………………………………….</t>
  </si>
  <si>
    <t>Office of the State Inspector General …………………………………………………….</t>
  </si>
  <si>
    <t>Office of the State Inspector General .................................................................................................</t>
  </si>
  <si>
    <t>Office of the State Inspector General……………………………………………………</t>
  </si>
  <si>
    <t xml:space="preserve">   Higher Education Capital Matching Grant Board………..………</t>
  </si>
  <si>
    <t>Office for the Prevention of Domestic Violence ………………………………..</t>
  </si>
  <si>
    <t>Office for the Prevention of Domestic Violence ...............................................................</t>
  </si>
  <si>
    <t>Office for the Prevention of Domestic Violence…………………………………………………………………….</t>
  </si>
  <si>
    <t xml:space="preserve">     New York State Thruway Authority:</t>
  </si>
  <si>
    <t>New York State Thruway Authority……………………………………………………………………………….</t>
  </si>
  <si>
    <t xml:space="preserve">FISCAL YEAR ENDED MARCH 31, 2020 </t>
  </si>
  <si>
    <t>Higher Education Services Corporation……………………………………………………………………………….</t>
  </si>
  <si>
    <t>Parks, Recreation and Historic Preservation, Office of……………………………………………</t>
  </si>
  <si>
    <t>Adirondack Park Agency……………………………………………………………..</t>
  </si>
  <si>
    <t xml:space="preserve">    New York State Thruway Authority………………………………………………………………….</t>
  </si>
  <si>
    <t>(*) Schedule omits general obligation purposes for which no debt was outstanding at March 31</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</si>
</sst>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 #,##0_);_(* \(#,##0\);_(* &quot;-&quot;??_);_(@_)"/>
    <numFmt numFmtId="173" formatCode="0.000"/>
    <numFmt numFmtId="174" formatCode="&quot;$&quot;#,##0.00"/>
    <numFmt numFmtId="175" formatCode="#,##0.000"/>
    <numFmt numFmtId="176" formatCode="&quot;$&quot;#,##0.0"/>
    <numFmt numFmtId="177" formatCode="_(&quot;$&quot;* #,##0.000_);_(&quot;$&quot;* \(#,##0.000\);_(&quot;$&quot;* &quot;-&quot;???_);_(@_)"/>
    <numFmt numFmtId="178" formatCode="#,##0.000_);\(#,##0.000\)"/>
    <numFmt numFmtId="179" formatCode="&quot;$&quot;#,##0.000_);\(&quot;$&quot;#,##0.000\)"/>
    <numFmt numFmtId="180" formatCode="_(* #,##0.000_);_(* \(#,##0.000\);_(* &quot;-&quot;???_);_(@_)"/>
    <numFmt numFmtId="181" formatCode="&quot;$&quot;#,##0.000"/>
    <numFmt numFmtId="182" formatCode="_(&quot;$&quot;* #,##0.0_);_(&quot;$&quot;* \(#,##0.0\);_(&quot;$&quot;* &quot;-&quot;?_);_(@_)"/>
    <numFmt numFmtId="183" formatCode="&quot;$&quot;#,##0.0;[Red]&quot;$&quot;#,##0.0"/>
    <numFmt numFmtId="184" formatCode="[$$-409]#,##0.00"/>
    <numFmt numFmtId="185" formatCode="_([$$-409]* #,##0.00_);_([$$-409]* \(#,##0.00\);_([$$-409]* &quot;-&quot;??_);_(@_)"/>
    <numFmt numFmtId="186" formatCode="mm/dd/yy;@"/>
    <numFmt numFmtId="187" formatCode="0.0%"/>
  </numFmts>
  <fonts count="150">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b/>
      <sz val="10"/>
      <name val="Arial Unicode MS"/>
      <family val="2"/>
    </font>
    <font>
      <sz val="11"/>
      <color theme="1"/>
      <name val="Calibri"/>
      <family val="2"/>
    </font>
    <font>
      <sz val="11"/>
      <color indexed="8"/>
      <name val="Calibri"/>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sz val="12"/>
      <color indexed="12"/>
      <name val="Arial"/>
      <family val="2"/>
    </font>
    <font>
      <b/>
      <sz val="20"/>
      <name val="Arial"/>
      <family val="2"/>
    </font>
    <font>
      <b/>
      <sz val="20"/>
      <name val="SWISS"/>
    </font>
    <font>
      <sz val="20"/>
      <name val="SWISS"/>
    </font>
    <font>
      <b/>
      <sz val="10"/>
      <color indexed="10"/>
      <name val="Arial"/>
      <family val="2"/>
    </font>
    <font>
      <b/>
      <sz val="18"/>
      <color indexed="8"/>
      <name val="Arial"/>
      <family val="2"/>
    </font>
    <font>
      <sz val="18"/>
      <name val="SWISS"/>
    </font>
    <font>
      <sz val="18"/>
      <color indexed="8"/>
      <name val="Arial"/>
      <family val="2"/>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sz val="12"/>
      <name val="Arial"/>
      <family val="2"/>
    </font>
    <font>
      <b/>
      <vertAlign val="superscript"/>
      <sz val="12"/>
      <name val="Arial"/>
      <family val="2"/>
    </font>
    <font>
      <sz val="8"/>
      <color indexed="8"/>
      <name val="Arial"/>
      <family val="2"/>
    </font>
    <font>
      <sz val="13"/>
      <color indexed="8"/>
      <name val="Arial"/>
      <family val="2"/>
    </font>
    <font>
      <sz val="10"/>
      <color indexed="10"/>
      <name val="Arial"/>
      <family val="2"/>
    </font>
    <font>
      <sz val="9"/>
      <name val="Times New Roman"/>
      <family val="1"/>
    </font>
    <font>
      <sz val="10.5"/>
      <name val="Arial"/>
      <family val="2"/>
    </font>
    <font>
      <sz val="14"/>
      <color rgb="FFFF0000"/>
      <name val="Arial"/>
      <family val="2"/>
    </font>
    <font>
      <b/>
      <sz val="17"/>
      <color theme="1"/>
      <name val="Arial"/>
      <family val="2"/>
    </font>
    <font>
      <b/>
      <sz val="12"/>
      <color rgb="FF00B0F0"/>
      <name val="Arial"/>
      <family val="2"/>
    </font>
    <font>
      <b/>
      <u/>
      <sz val="12"/>
      <color theme="1"/>
      <name val="Arial"/>
      <family val="2"/>
    </font>
    <font>
      <sz val="8"/>
      <color theme="1"/>
      <name val="Arial"/>
      <family val="2"/>
    </font>
    <font>
      <sz val="14"/>
      <color theme="1"/>
      <name val="Arial"/>
      <family val="2"/>
    </font>
    <font>
      <b/>
      <sz val="14"/>
      <color theme="1"/>
      <name val="Arial"/>
      <family val="2"/>
    </font>
    <font>
      <sz val="12"/>
      <name val="Arial"/>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8"/>
      </top>
      <bottom style="double">
        <color indexed="64"/>
      </bottom>
      <diagonal/>
    </border>
    <border>
      <left/>
      <right/>
      <top/>
      <bottom style="medium">
        <color indexed="64"/>
      </bottom>
      <diagonal/>
    </border>
    <border>
      <left style="thin">
        <color indexed="64"/>
      </left>
      <right style="thin">
        <color indexed="64"/>
      </right>
      <top/>
      <bottom/>
      <diagonal/>
    </border>
    <border>
      <left/>
      <right/>
      <top style="thin">
        <color auto="1"/>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60919">
    <xf numFmtId="0" fontId="0" fillId="0" borderId="0"/>
    <xf numFmtId="9" fontId="5" fillId="0" borderId="0" applyFont="0" applyFill="0" applyBorder="0" applyAlignment="0" applyProtection="0"/>
    <xf numFmtId="40" fontId="30" fillId="15" borderId="0">
      <alignment horizontal="right"/>
    </xf>
    <xf numFmtId="0" fontId="31" fillId="15" borderId="0">
      <alignment horizontal="right"/>
    </xf>
    <xf numFmtId="0" fontId="32" fillId="15" borderId="11"/>
    <xf numFmtId="0" fontId="32" fillId="0" borderId="0" applyBorder="0">
      <alignment horizontal="centerContinuous"/>
    </xf>
    <xf numFmtId="0" fontId="33" fillId="0" borderId="0" applyBorder="0">
      <alignment horizontal="centerContinuous"/>
    </xf>
    <xf numFmtId="0" fontId="5" fillId="0" borderId="0"/>
    <xf numFmtId="0" fontId="5" fillId="0" borderId="0"/>
    <xf numFmtId="0" fontId="8" fillId="0" borderId="0"/>
    <xf numFmtId="0" fontId="35" fillId="0" borderId="0"/>
    <xf numFmtId="0" fontId="5" fillId="0" borderId="0"/>
    <xf numFmtId="0" fontId="36" fillId="0" borderId="0"/>
    <xf numFmtId="0" fontId="8" fillId="0" borderId="0"/>
    <xf numFmtId="0" fontId="5" fillId="0" borderId="0"/>
    <xf numFmtId="0" fontId="5" fillId="0" borderId="0"/>
    <xf numFmtId="0" fontId="5" fillId="0" borderId="0"/>
    <xf numFmtId="0" fontId="5" fillId="0" borderId="0"/>
    <xf numFmtId="44" fontId="44" fillId="0" borderId="0" applyFont="0" applyFill="0" applyBorder="0" applyAlignment="0" applyProtection="0"/>
    <xf numFmtId="0" fontId="5" fillId="0" borderId="0"/>
    <xf numFmtId="44" fontId="35" fillId="0" borderId="0" applyFont="0" applyFill="0" applyBorder="0" applyAlignment="0" applyProtection="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44" fontId="36" fillId="0" borderId="0" applyFont="0" applyFill="0" applyBorder="0" applyAlignment="0" applyProtection="0"/>
    <xf numFmtId="0" fontId="45" fillId="0" borderId="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0" fillId="0" borderId="0"/>
    <xf numFmtId="43" fontId="51" fillId="0" borderId="0" applyFont="0" applyFill="0" applyBorder="0" applyAlignment="0" applyProtection="0"/>
    <xf numFmtId="44" fontId="5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 fillId="0" borderId="0"/>
    <xf numFmtId="0" fontId="5" fillId="0" borderId="0"/>
    <xf numFmtId="43" fontId="35" fillId="0" borderId="0" applyFont="0" applyFill="0" applyBorder="0" applyAlignment="0" applyProtection="0"/>
    <xf numFmtId="0" fontId="61" fillId="0" borderId="0" applyNumberFormat="0" applyFill="0" applyBorder="0" applyAlignment="0" applyProtection="0">
      <alignment vertical="top"/>
      <protection locked="0"/>
    </xf>
    <xf numFmtId="9" fontId="35" fillId="0" borderId="0" applyFont="0" applyFill="0" applyBorder="0" applyAlignment="0" applyProtection="0"/>
    <xf numFmtId="3" fontId="62" fillId="0" borderId="0">
      <alignment horizontal="right"/>
      <protection locked="0"/>
    </xf>
    <xf numFmtId="0" fontId="63" fillId="0" borderId="0">
      <alignment horizontal="left"/>
      <protection locked="0"/>
    </xf>
    <xf numFmtId="3" fontId="62" fillId="0" borderId="5">
      <alignment horizontal="right"/>
      <protection locked="0"/>
    </xf>
    <xf numFmtId="0" fontId="62" fillId="0" borderId="0">
      <alignment horizontal="left"/>
    </xf>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174" fontId="26" fillId="0" borderId="0" applyFill="0"/>
    <xf numFmtId="174" fontId="26" fillId="0" borderId="0">
      <alignment horizontal="center"/>
    </xf>
    <xf numFmtId="0" fontId="26" fillId="0" borderId="0" applyFill="0">
      <alignment horizontal="center"/>
    </xf>
    <xf numFmtId="174" fontId="10" fillId="0" borderId="18" applyFill="0"/>
    <xf numFmtId="0" fontId="8" fillId="0" borderId="0" applyFont="0" applyAlignment="0"/>
    <xf numFmtId="0" fontId="67" fillId="0" borderId="0" applyFill="0">
      <alignment vertical="top"/>
    </xf>
    <xf numFmtId="0" fontId="10" fillId="0" borderId="0" applyFill="0">
      <alignment horizontal="left" vertical="top"/>
    </xf>
    <xf numFmtId="174" fontId="19" fillId="0" borderId="17" applyFill="0"/>
    <xf numFmtId="0" fontId="8" fillId="0" borderId="0" applyNumberFormat="0" applyFont="0" applyAlignment="0"/>
    <xf numFmtId="0" fontId="67" fillId="0" borderId="0" applyFill="0">
      <alignment wrapText="1"/>
    </xf>
    <xf numFmtId="0" fontId="10" fillId="0" borderId="0" applyFill="0">
      <alignment horizontal="left" vertical="top" wrapText="1"/>
    </xf>
    <xf numFmtId="174" fontId="68" fillId="0" borderId="0" applyFill="0"/>
    <xf numFmtId="0" fontId="69" fillId="0" borderId="0" applyNumberFormat="0" applyFont="0" applyAlignment="0">
      <alignment horizontal="center"/>
    </xf>
    <xf numFmtId="0" fontId="70" fillId="0" borderId="0" applyFill="0">
      <alignment vertical="top" wrapText="1"/>
    </xf>
    <xf numFmtId="0" fontId="19" fillId="0" borderId="0" applyFill="0">
      <alignment horizontal="left" vertical="top" wrapText="1"/>
    </xf>
    <xf numFmtId="174" fontId="8" fillId="0" borderId="0" applyFill="0"/>
    <xf numFmtId="0" fontId="69" fillId="0" borderId="0" applyNumberFormat="0" applyFont="0" applyAlignment="0">
      <alignment horizontal="center"/>
    </xf>
    <xf numFmtId="0" fontId="71" fillId="0" borderId="0" applyFill="0">
      <alignment vertical="center" wrapText="1"/>
    </xf>
    <xf numFmtId="0" fontId="5" fillId="0" borderId="0">
      <alignment horizontal="left" vertical="center" wrapText="1"/>
    </xf>
    <xf numFmtId="174" fontId="72" fillId="0" borderId="0" applyFill="0"/>
    <xf numFmtId="0" fontId="69" fillId="0" borderId="0" applyNumberFormat="0" applyFont="0" applyAlignment="0">
      <alignment horizontal="center"/>
    </xf>
    <xf numFmtId="0" fontId="73" fillId="0" borderId="0" applyFill="0">
      <alignment horizontal="center" vertical="center" wrapText="1"/>
    </xf>
    <xf numFmtId="0" fontId="8" fillId="0" borderId="0" applyFill="0">
      <alignment horizontal="center" vertical="center" wrapText="1"/>
    </xf>
    <xf numFmtId="174" fontId="74" fillId="0" borderId="0" applyFill="0"/>
    <xf numFmtId="0" fontId="69" fillId="0" borderId="0" applyNumberFormat="0" applyFont="0" applyAlignment="0">
      <alignment horizontal="center"/>
    </xf>
    <xf numFmtId="0" fontId="75" fillId="0" borderId="0" applyFill="0">
      <alignment horizontal="center" vertical="center" wrapText="1"/>
    </xf>
    <xf numFmtId="0" fontId="76" fillId="0" borderId="0" applyFill="0">
      <alignment horizontal="center" vertical="center" wrapText="1"/>
    </xf>
    <xf numFmtId="174" fontId="77" fillId="0" borderId="0" applyFill="0"/>
    <xf numFmtId="0" fontId="69" fillId="0" borderId="0" applyNumberFormat="0" applyFont="0" applyAlignment="0">
      <alignment horizontal="center"/>
    </xf>
    <xf numFmtId="0" fontId="78" fillId="0" borderId="0">
      <alignment horizontal="center" wrapText="1"/>
    </xf>
    <xf numFmtId="0" fontId="74" fillId="0" borderId="0" applyFill="0">
      <alignment horizontal="center" wrapText="1"/>
    </xf>
    <xf numFmtId="4" fontId="26" fillId="18" borderId="0" applyFill="0"/>
    <xf numFmtId="0" fontId="79" fillId="0" borderId="0">
      <alignment horizontal="left" indent="7"/>
    </xf>
    <xf numFmtId="0" fontId="26" fillId="0" borderId="0" applyFill="0">
      <alignment horizontal="left" indent="7"/>
    </xf>
    <xf numFmtId="174" fontId="80" fillId="0" borderId="2" applyFill="0">
      <alignment horizontal="right"/>
    </xf>
    <xf numFmtId="0" fontId="7" fillId="0" borderId="19" applyNumberFormat="0" applyFont="0" applyBorder="0">
      <alignment horizontal="right"/>
    </xf>
    <xf numFmtId="0" fontId="81" fillId="0" borderId="0" applyFill="0"/>
    <xf numFmtId="0" fontId="19" fillId="0" borderId="0" applyFill="0"/>
    <xf numFmtId="4" fontId="80" fillId="0" borderId="2" applyFill="0"/>
    <xf numFmtId="0" fontId="8" fillId="0" borderId="0" applyNumberFormat="0" applyFont="0" applyBorder="0" applyAlignment="0"/>
    <xf numFmtId="0" fontId="8" fillId="0" borderId="0" applyNumberFormat="0" applyFont="0" applyBorder="0" applyAlignment="0"/>
    <xf numFmtId="0" fontId="8" fillId="0" borderId="0" applyNumberFormat="0" applyFont="0" applyBorder="0" applyAlignment="0"/>
    <xf numFmtId="0" fontId="70" fillId="0" borderId="0" applyFill="0">
      <alignment horizontal="left" indent="1"/>
    </xf>
    <xf numFmtId="0" fontId="82" fillId="0" borderId="0" applyFill="0">
      <alignment horizontal="left" indent="1"/>
    </xf>
    <xf numFmtId="4" fontId="72" fillId="0" borderId="0" applyFill="0"/>
    <xf numFmtId="0" fontId="8" fillId="0" borderId="0" applyNumberFormat="0" applyFont="0" applyFill="0" applyBorder="0" applyAlignment="0"/>
    <xf numFmtId="0" fontId="70" fillId="0" borderId="0" applyFill="0">
      <alignment horizontal="left" indent="2"/>
    </xf>
    <xf numFmtId="0" fontId="19" fillId="0" borderId="0" applyFill="0">
      <alignment horizontal="left" indent="2"/>
    </xf>
    <xf numFmtId="4" fontId="72" fillId="0" borderId="0" applyFill="0"/>
    <xf numFmtId="0" fontId="8" fillId="0" borderId="0" applyNumberFormat="0" applyFont="0" applyBorder="0" applyAlignment="0"/>
    <xf numFmtId="0" fontId="83" fillId="0" borderId="0">
      <alignment horizontal="left" indent="3"/>
    </xf>
    <xf numFmtId="0" fontId="34" fillId="0" borderId="0" applyFill="0">
      <alignment horizontal="left" indent="3"/>
    </xf>
    <xf numFmtId="4" fontId="72" fillId="0" borderId="0" applyFill="0"/>
    <xf numFmtId="0" fontId="8" fillId="0" borderId="0" applyNumberFormat="0" applyFont="0" applyBorder="0" applyAlignment="0"/>
    <xf numFmtId="0" fontId="73" fillId="0" borderId="0">
      <alignment horizontal="left" indent="4"/>
    </xf>
    <xf numFmtId="0" fontId="8" fillId="0" borderId="0" applyFill="0">
      <alignment horizontal="left" indent="4"/>
    </xf>
    <xf numFmtId="4" fontId="74" fillId="0" borderId="0" applyFill="0"/>
    <xf numFmtId="0" fontId="8" fillId="0" borderId="0" applyNumberFormat="0" applyFont="0" applyBorder="0" applyAlignment="0"/>
    <xf numFmtId="0" fontId="75" fillId="0" borderId="0">
      <alignment horizontal="left" indent="5"/>
    </xf>
    <xf numFmtId="0" fontId="76" fillId="0" borderId="0" applyFill="0">
      <alignment horizontal="left" indent="5"/>
    </xf>
    <xf numFmtId="4" fontId="77" fillId="0" borderId="0" applyFill="0"/>
    <xf numFmtId="0" fontId="8" fillId="0" borderId="0" applyNumberFormat="0" applyFont="0" applyFill="0" applyBorder="0" applyAlignment="0"/>
    <xf numFmtId="0" fontId="78" fillId="0" borderId="0" applyFill="0">
      <alignment horizontal="left" indent="6"/>
    </xf>
    <xf numFmtId="0" fontId="74" fillId="0" borderId="0" applyFill="0">
      <alignment horizontal="left" indent="6"/>
    </xf>
    <xf numFmtId="0" fontId="5" fillId="0" borderId="0"/>
    <xf numFmtId="43" fontId="8" fillId="0" borderId="0" applyFont="0" applyFill="0" applyBorder="0" applyAlignment="0" applyProtection="0"/>
    <xf numFmtId="0" fontId="5" fillId="0" borderId="0"/>
    <xf numFmtId="176" fontId="5" fillId="0" borderId="0"/>
    <xf numFmtId="3" fontId="9" fillId="0" borderId="0"/>
    <xf numFmtId="0" fontId="93" fillId="0" borderId="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2" fillId="0" borderId="0"/>
    <xf numFmtId="187" fontId="5" fillId="0" borderId="0"/>
    <xf numFmtId="0" fontId="105" fillId="0" borderId="0"/>
    <xf numFmtId="0" fontId="106" fillId="0" borderId="0"/>
    <xf numFmtId="0" fontId="108" fillId="0" borderId="0"/>
    <xf numFmtId="0" fontId="110" fillId="0" borderId="0"/>
    <xf numFmtId="0" fontId="111" fillId="0" borderId="0"/>
    <xf numFmtId="0" fontId="4" fillId="0" borderId="0"/>
    <xf numFmtId="0" fontId="4" fillId="0" borderId="0"/>
    <xf numFmtId="43" fontId="8" fillId="0" borderId="0" applyFont="0" applyFill="0" applyBorder="0" applyAlignment="0" applyProtection="0"/>
    <xf numFmtId="0" fontId="4" fillId="0" borderId="0"/>
    <xf numFmtId="0" fontId="4" fillId="0" borderId="0"/>
    <xf numFmtId="0" fontId="3" fillId="0" borderId="0"/>
    <xf numFmtId="0" fontId="110" fillId="0" borderId="0"/>
    <xf numFmtId="0" fontId="112" fillId="0" borderId="0"/>
    <xf numFmtId="0" fontId="2" fillId="0" borderId="0"/>
    <xf numFmtId="0" fontId="112" fillId="0" borderId="0"/>
    <xf numFmtId="176" fontId="113" fillId="0" borderId="0"/>
    <xf numFmtId="0" fontId="114" fillId="0" borderId="0"/>
    <xf numFmtId="0" fontId="1" fillId="0" borderId="0"/>
    <xf numFmtId="0" fontId="114" fillId="0" borderId="0"/>
    <xf numFmtId="0" fontId="115" fillId="0" borderId="0"/>
    <xf numFmtId="0" fontId="116" fillId="0" borderId="0" applyNumberFormat="0" applyFill="0" applyBorder="0" applyAlignment="0" applyProtection="0"/>
    <xf numFmtId="0" fontId="117" fillId="0" borderId="26" applyNumberFormat="0" applyFill="0" applyAlignment="0" applyProtection="0"/>
    <xf numFmtId="0" fontId="118" fillId="0" borderId="27" applyNumberFormat="0" applyFill="0" applyAlignment="0" applyProtection="0"/>
    <xf numFmtId="0" fontId="119" fillId="0" borderId="28" applyNumberFormat="0" applyFill="0" applyAlignment="0" applyProtection="0"/>
    <xf numFmtId="0" fontId="119" fillId="0" borderId="0" applyNumberFormat="0" applyFill="0" applyBorder="0" applyAlignment="0" applyProtection="0"/>
    <xf numFmtId="0" fontId="120" fillId="19" borderId="0" applyNumberFormat="0" applyBorder="0" applyAlignment="0" applyProtection="0"/>
    <xf numFmtId="0" fontId="121" fillId="20" borderId="0" applyNumberFormat="0" applyBorder="0" applyAlignment="0" applyProtection="0"/>
    <xf numFmtId="0" fontId="122" fillId="21" borderId="0" applyNumberFormat="0" applyBorder="0" applyAlignment="0" applyProtection="0"/>
    <xf numFmtId="0" fontId="123" fillId="22" borderId="29" applyNumberFormat="0" applyAlignment="0" applyProtection="0"/>
    <xf numFmtId="0" fontId="124" fillId="23" borderId="30" applyNumberFormat="0" applyAlignment="0" applyProtection="0"/>
    <xf numFmtId="0" fontId="125" fillId="23" borderId="29" applyNumberFormat="0" applyAlignment="0" applyProtection="0"/>
    <xf numFmtId="0" fontId="126" fillId="0" borderId="31" applyNumberFormat="0" applyFill="0" applyAlignment="0" applyProtection="0"/>
    <xf numFmtId="0" fontId="127" fillId="24" borderId="32"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33" applyNumberFormat="0" applyFill="0" applyAlignment="0" applyProtection="0"/>
    <xf numFmtId="0" fontId="131"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31" fillId="26" borderId="0" applyNumberFormat="0" applyBorder="0" applyAlignment="0" applyProtection="0"/>
    <xf numFmtId="0" fontId="131"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1" fillId="28" borderId="0" applyNumberFormat="0" applyBorder="0" applyAlignment="0" applyProtection="0"/>
    <xf numFmtId="0" fontId="131"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31" fillId="30" borderId="0" applyNumberFormat="0" applyBorder="0" applyAlignment="0" applyProtection="0"/>
    <xf numFmtId="0" fontId="131"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31" fillId="32" borderId="0" applyNumberFormat="0" applyBorder="0" applyAlignment="0" applyProtection="0"/>
    <xf numFmtId="0" fontId="131"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31" fillId="34" borderId="0" applyNumberFormat="0" applyBorder="0" applyAlignment="0" applyProtection="0"/>
    <xf numFmtId="0" fontId="131"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31" fillId="36"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0" borderId="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0" borderId="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cellStyleXfs>
  <cellXfs count="2350">
    <xf numFmtId="0" fontId="0" fillId="0" borderId="0" xfId="0"/>
    <xf numFmtId="0" fontId="6" fillId="0" borderId="0" xfId="0" applyNumberFormat="1" applyFont="1" applyAlignment="1"/>
    <xf numFmtId="0" fontId="7" fillId="0" borderId="0" xfId="0" applyNumberFormat="1" applyFont="1" applyAlignment="1"/>
    <xf numFmtId="0" fontId="8" fillId="0" borderId="0" xfId="0" applyNumberFormat="1" applyFont="1" applyAlignment="1"/>
    <xf numFmtId="0" fontId="9" fillId="0" borderId="0" xfId="0" applyNumberFormat="1" applyFont="1" applyAlignment="1"/>
    <xf numFmtId="0" fontId="6" fillId="0" borderId="0" xfId="0" quotePrefix="1" applyNumberFormat="1" applyFont="1" applyAlignment="1">
      <alignment horizontal="left"/>
    </xf>
    <xf numFmtId="0" fontId="10" fillId="0" borderId="0" xfId="0" applyNumberFormat="1" applyFont="1" applyAlignment="1">
      <alignment horizontal="right"/>
    </xf>
    <xf numFmtId="164" fontId="10" fillId="0" borderId="0" xfId="0" applyNumberFormat="1" applyFont="1" applyAlignment="1"/>
    <xf numFmtId="0" fontId="10" fillId="0" borderId="0" xfId="0" applyNumberFormat="1" applyFont="1" applyAlignment="1"/>
    <xf numFmtId="0" fontId="9" fillId="0" borderId="0" xfId="0" quotePrefix="1" applyNumberFormat="1" applyFont="1" applyAlignment="1">
      <alignment horizontal="center"/>
    </xf>
    <xf numFmtId="0" fontId="10" fillId="0" borderId="0" xfId="0" applyNumberFormat="1" applyFont="1" applyAlignment="1">
      <alignment horizontal="center"/>
    </xf>
    <xf numFmtId="0" fontId="9" fillId="0" borderId="0" xfId="0" applyNumberFormat="1" applyFont="1" applyAlignment="1">
      <alignment horizontal="center"/>
    </xf>
    <xf numFmtId="0" fontId="10" fillId="0" borderId="3" xfId="0" quotePrefix="1" applyNumberFormat="1" applyFont="1" applyBorder="1" applyAlignment="1">
      <alignment horizontal="center"/>
    </xf>
    <xf numFmtId="0" fontId="10" fillId="0" borderId="0" xfId="0" applyNumberFormat="1" applyFont="1" applyBorder="1" applyAlignment="1">
      <alignment horizontal="center"/>
    </xf>
    <xf numFmtId="0" fontId="11" fillId="0" borderId="4" xfId="0" applyNumberFormat="1" applyFont="1" applyBorder="1" applyAlignment="1"/>
    <xf numFmtId="0" fontId="11" fillId="0" borderId="0" xfId="0" applyNumberFormat="1" applyFont="1" applyAlignment="1"/>
    <xf numFmtId="0" fontId="11" fillId="0" borderId="0" xfId="0" applyNumberFormat="1" applyFont="1" applyBorder="1" applyAlignment="1"/>
    <xf numFmtId="42" fontId="11" fillId="0" borderId="0" xfId="0" applyNumberFormat="1" applyFont="1" applyAlignment="1"/>
    <xf numFmtId="42" fontId="10" fillId="0" borderId="0" xfId="0" applyNumberFormat="1" applyFont="1" applyAlignment="1">
      <alignment horizontal="fill"/>
    </xf>
    <xf numFmtId="42" fontId="10" fillId="0" borderId="0" xfId="0" applyNumberFormat="1" applyFont="1" applyAlignment="1">
      <alignment horizontal="right"/>
    </xf>
    <xf numFmtId="42" fontId="10" fillId="0" borderId="0" xfId="0" applyNumberFormat="1" applyFont="1" applyAlignment="1"/>
    <xf numFmtId="42" fontId="10" fillId="0" borderId="0" xfId="0" applyNumberFormat="1" applyFont="1" applyAlignment="1" applyProtection="1">
      <protection locked="0"/>
    </xf>
    <xf numFmtId="42" fontId="10" fillId="0" borderId="0" xfId="0" applyNumberFormat="1" applyFont="1" applyBorder="1" applyAlignment="1">
      <alignment horizontal="right"/>
    </xf>
    <xf numFmtId="42" fontId="9" fillId="0" borderId="0" xfId="0" applyNumberFormat="1" applyFont="1" applyAlignment="1"/>
    <xf numFmtId="37" fontId="11" fillId="0" borderId="4" xfId="0" applyNumberFormat="1" applyFont="1" applyBorder="1" applyAlignment="1"/>
    <xf numFmtId="37" fontId="11" fillId="0" borderId="0" xfId="0" applyNumberFormat="1" applyFont="1" applyAlignment="1"/>
    <xf numFmtId="3" fontId="11" fillId="0" borderId="0" xfId="0" applyNumberFormat="1" applyFont="1" applyAlignment="1"/>
    <xf numFmtId="3" fontId="10" fillId="0" borderId="0" xfId="0" applyNumberFormat="1" applyFont="1" applyAlignment="1"/>
    <xf numFmtId="3" fontId="11" fillId="0" borderId="0" xfId="0" applyNumberFormat="1" applyFont="1" applyAlignment="1">
      <alignment horizontal="fill"/>
    </xf>
    <xf numFmtId="37" fontId="9" fillId="0" borderId="0" xfId="0" applyNumberFormat="1" applyFont="1" applyAlignment="1"/>
    <xf numFmtId="3" fontId="11" fillId="0" borderId="0" xfId="0" quotePrefix="1" applyNumberFormat="1" applyFont="1" applyAlignment="1">
      <alignment horizontal="left"/>
    </xf>
    <xf numFmtId="164" fontId="11" fillId="0" borderId="0" xfId="0" applyNumberFormat="1" applyFont="1" applyAlignment="1"/>
    <xf numFmtId="3" fontId="10" fillId="0" borderId="0" xfId="0" applyNumberFormat="1" applyFont="1" applyAlignment="1">
      <alignment horizontal="fill"/>
    </xf>
    <xf numFmtId="37" fontId="10" fillId="0" borderId="0" xfId="0" applyNumberFormat="1" applyFont="1" applyAlignment="1"/>
    <xf numFmtId="37" fontId="10" fillId="0" borderId="0" xfId="0" applyNumberFormat="1" applyFont="1" applyBorder="1" applyAlignment="1"/>
    <xf numFmtId="37" fontId="9" fillId="0" borderId="0" xfId="0" applyNumberFormat="1" applyFont="1" applyBorder="1" applyAlignment="1"/>
    <xf numFmtId="0" fontId="9" fillId="0" borderId="0" xfId="0" applyNumberFormat="1" applyFont="1" applyBorder="1" applyAlignment="1"/>
    <xf numFmtId="44" fontId="9" fillId="0" borderId="0" xfId="0" applyNumberFormat="1" applyFont="1" applyAlignment="1"/>
    <xf numFmtId="44" fontId="10" fillId="0" borderId="0" xfId="0" applyNumberFormat="1" applyFont="1" applyAlignment="1">
      <alignment horizontal="fill"/>
    </xf>
    <xf numFmtId="44" fontId="10" fillId="0" borderId="0" xfId="0" applyNumberFormat="1" applyFont="1" applyAlignment="1">
      <alignment horizontal="right"/>
    </xf>
    <xf numFmtId="42" fontId="10" fillId="0" borderId="4" xfId="0" applyNumberFormat="1" applyFont="1" applyBorder="1" applyAlignment="1"/>
    <xf numFmtId="0" fontId="12" fillId="0" borderId="0" xfId="0" applyNumberFormat="1" applyFont="1" applyAlignment="1"/>
    <xf numFmtId="3" fontId="12" fillId="0" borderId="0" xfId="0" applyNumberFormat="1" applyFont="1" applyAlignment="1"/>
    <xf numFmtId="3" fontId="12" fillId="0" borderId="6" xfId="0" applyNumberFormat="1" applyFont="1" applyBorder="1" applyAlignment="1"/>
    <xf numFmtId="3" fontId="12" fillId="0" borderId="0" xfId="0" applyNumberFormat="1" applyFont="1" applyBorder="1" applyAlignment="1"/>
    <xf numFmtId="0" fontId="13" fillId="0" borderId="0" xfId="0" quotePrefix="1" applyNumberFormat="1" applyFont="1" applyAlignment="1"/>
    <xf numFmtId="3" fontId="13" fillId="0" borderId="0" xfId="0" applyNumberFormat="1" applyFont="1" applyAlignment="1"/>
    <xf numFmtId="3" fontId="14" fillId="0" borderId="0" xfId="0" applyNumberFormat="1" applyFont="1" applyAlignment="1"/>
    <xf numFmtId="0" fontId="15" fillId="0" borderId="0" xfId="0" applyNumberFormat="1" applyFont="1" applyBorder="1" applyAlignment="1"/>
    <xf numFmtId="0" fontId="15" fillId="0" borderId="0" xfId="0" applyNumberFormat="1" applyFont="1" applyAlignment="1"/>
    <xf numFmtId="164" fontId="13" fillId="0" borderId="0" xfId="0" applyNumberFormat="1" applyFont="1" applyAlignment="1"/>
    <xf numFmtId="3" fontId="14" fillId="0" borderId="0" xfId="0" applyNumberFormat="1" applyFont="1" applyBorder="1" applyAlignment="1"/>
    <xf numFmtId="4" fontId="12" fillId="0" borderId="0" xfId="0" applyNumberFormat="1" applyFont="1" applyAlignment="1"/>
    <xf numFmtId="3" fontId="9" fillId="0" borderId="0" xfId="0" applyNumberFormat="1" applyFont="1" applyAlignment="1"/>
    <xf numFmtId="4" fontId="9" fillId="0" borderId="0" xfId="0" applyNumberFormat="1" applyFont="1" applyAlignment="1"/>
    <xf numFmtId="164" fontId="16" fillId="0" borderId="0" xfId="0" applyNumberFormat="1" applyFont="1" applyAlignment="1"/>
    <xf numFmtId="164" fontId="7" fillId="0" borderId="0" xfId="0" applyNumberFormat="1" applyFont="1" applyAlignment="1"/>
    <xf numFmtId="164" fontId="17" fillId="0" borderId="0" xfId="0" applyNumberFormat="1" applyFont="1" applyAlignment="1"/>
    <xf numFmtId="164" fontId="9" fillId="0" borderId="0" xfId="0" applyNumberFormat="1" applyFont="1" applyAlignment="1"/>
    <xf numFmtId="164" fontId="18" fillId="0" borderId="0" xfId="0" applyNumberFormat="1" applyFont="1" applyAlignment="1">
      <alignment horizontal="right"/>
    </xf>
    <xf numFmtId="164" fontId="16" fillId="0" borderId="0" xfId="0" quotePrefix="1" applyNumberFormat="1" applyFont="1" applyAlignment="1">
      <alignment horizontal="left"/>
    </xf>
    <xf numFmtId="164" fontId="6" fillId="0" borderId="0" xfId="0" applyNumberFormat="1" applyFont="1" applyAlignment="1"/>
    <xf numFmtId="164" fontId="8" fillId="0" borderId="0" xfId="0" applyNumberFormat="1" applyFont="1" applyAlignment="1"/>
    <xf numFmtId="164" fontId="5" fillId="0" borderId="0" xfId="0" applyNumberFormat="1" applyFont="1" applyAlignment="1"/>
    <xf numFmtId="164" fontId="19" fillId="0" borderId="0" xfId="0" applyNumberFormat="1" applyFont="1" applyAlignment="1"/>
    <xf numFmtId="164" fontId="19" fillId="0" borderId="0" xfId="0" applyNumberFormat="1" applyFont="1" applyAlignment="1">
      <alignment horizontal="centerContinuous"/>
    </xf>
    <xf numFmtId="164" fontId="19" fillId="0" borderId="0" xfId="0" quotePrefix="1" applyNumberFormat="1" applyFont="1" applyAlignment="1">
      <alignment horizontal="center"/>
    </xf>
    <xf numFmtId="164" fontId="19" fillId="0" borderId="4" xfId="0" applyNumberFormat="1" applyFont="1" applyBorder="1" applyAlignment="1"/>
    <xf numFmtId="164" fontId="5" fillId="0" borderId="0" xfId="0" applyNumberFormat="1" applyFont="1" applyAlignment="1" applyProtection="1">
      <protection locked="0"/>
    </xf>
    <xf numFmtId="164" fontId="20" fillId="0" borderId="0" xfId="0" quotePrefix="1" applyNumberFormat="1" applyFont="1" applyAlignment="1" applyProtection="1">
      <alignment horizontal="center"/>
      <protection locked="0"/>
    </xf>
    <xf numFmtId="164" fontId="20" fillId="0" borderId="0" xfId="0" applyNumberFormat="1" applyFont="1" applyAlignment="1" applyProtection="1">
      <protection locked="0"/>
    </xf>
    <xf numFmtId="164" fontId="19" fillId="0" borderId="0" xfId="0" applyNumberFormat="1" applyFont="1" applyAlignment="1" applyProtection="1">
      <protection locked="0"/>
    </xf>
    <xf numFmtId="164" fontId="5" fillId="0" borderId="4" xfId="0" applyNumberFormat="1" applyFont="1" applyBorder="1" applyAlignment="1" applyProtection="1">
      <protection locked="0"/>
    </xf>
    <xf numFmtId="164" fontId="5" fillId="0" borderId="4" xfId="0" applyNumberFormat="1" applyFont="1" applyBorder="1" applyAlignment="1"/>
    <xf numFmtId="164" fontId="5" fillId="0" borderId="0" xfId="0" applyNumberFormat="1" applyFont="1" applyBorder="1" applyAlignment="1"/>
    <xf numFmtId="164" fontId="5" fillId="0" borderId="0" xfId="0" applyNumberFormat="1" applyFont="1" applyBorder="1" applyAlignment="1" applyProtection="1">
      <protection locked="0"/>
    </xf>
    <xf numFmtId="164" fontId="8" fillId="0" borderId="0" xfId="0" applyNumberFormat="1" applyFont="1" applyBorder="1" applyAlignment="1"/>
    <xf numFmtId="164" fontId="9" fillId="0" borderId="0" xfId="0" applyNumberFormat="1" applyFont="1" applyBorder="1" applyAlignment="1"/>
    <xf numFmtId="44" fontId="0" fillId="0" borderId="0" xfId="0" applyNumberFormat="1" applyAlignment="1"/>
    <xf numFmtId="44" fontId="5" fillId="0" borderId="0" xfId="0" applyNumberFormat="1" applyFont="1" applyBorder="1" applyAlignment="1"/>
    <xf numFmtId="42" fontId="5" fillId="0" borderId="0" xfId="0" applyNumberFormat="1" applyFont="1" applyAlignment="1"/>
    <xf numFmtId="44" fontId="8" fillId="0" borderId="0" xfId="0" applyNumberFormat="1" applyFont="1" applyBorder="1" applyAlignment="1"/>
    <xf numFmtId="44" fontId="9" fillId="0" borderId="0" xfId="0" applyNumberFormat="1" applyFont="1" applyBorder="1" applyAlignment="1"/>
    <xf numFmtId="37" fontId="21" fillId="0" borderId="0" xfId="0" applyNumberFormat="1" applyFont="1" applyAlignment="1" applyProtection="1">
      <protection locked="0"/>
    </xf>
    <xf numFmtId="37" fontId="5" fillId="0" borderId="0" xfId="0" applyNumberFormat="1" applyFont="1" applyAlignment="1"/>
    <xf numFmtId="164" fontId="5" fillId="0" borderId="0" xfId="0" applyNumberFormat="1" applyFont="1" applyAlignment="1" applyProtection="1">
      <alignment horizontal="right"/>
      <protection locked="0"/>
    </xf>
    <xf numFmtId="164" fontId="5" fillId="0" borderId="0" xfId="0" applyNumberFormat="1" applyFont="1" applyAlignment="1">
      <alignment horizontal="right"/>
    </xf>
    <xf numFmtId="37" fontId="21" fillId="0" borderId="4" xfId="0" applyNumberFormat="1" applyFont="1" applyBorder="1" applyAlignment="1" applyProtection="1">
      <protection locked="0"/>
    </xf>
    <xf numFmtId="37" fontId="5" fillId="0" borderId="4" xfId="0" applyNumberFormat="1" applyFont="1" applyBorder="1" applyAlignment="1"/>
    <xf numFmtId="37" fontId="5" fillId="0" borderId="0" xfId="0" applyNumberFormat="1" applyFont="1" applyFill="1" applyAlignment="1"/>
    <xf numFmtId="3" fontId="8" fillId="0" borderId="0" xfId="0" applyNumberFormat="1" applyFont="1" applyAlignment="1"/>
    <xf numFmtId="164" fontId="5" fillId="0" borderId="0" xfId="0" quotePrefix="1" applyNumberFormat="1" applyFont="1" applyAlignment="1">
      <alignment horizontal="left"/>
    </xf>
    <xf numFmtId="37" fontId="19" fillId="0" borderId="0" xfId="0" applyNumberFormat="1" applyFont="1" applyAlignment="1"/>
    <xf numFmtId="37" fontId="19" fillId="0" borderId="4" xfId="0" applyNumberFormat="1" applyFont="1" applyBorder="1" applyAlignment="1"/>
    <xf numFmtId="164" fontId="0" fillId="0" borderId="0" xfId="0" applyNumberFormat="1" applyAlignment="1"/>
    <xf numFmtId="164" fontId="5" fillId="0" borderId="0" xfId="0" applyNumberFormat="1" applyFont="1" applyAlignment="1">
      <alignment horizontal="left"/>
    </xf>
    <xf numFmtId="164" fontId="5" fillId="0" borderId="0" xfId="0" applyNumberFormat="1" applyFont="1" applyAlignment="1" applyProtection="1">
      <alignment horizontal="left"/>
      <protection locked="0"/>
    </xf>
    <xf numFmtId="164" fontId="10" fillId="0" borderId="0" xfId="0" applyNumberFormat="1" applyFont="1" applyFill="1" applyAlignment="1"/>
    <xf numFmtId="164" fontId="5" fillId="0" borderId="0" xfId="0" applyNumberFormat="1" applyFont="1" applyFill="1" applyAlignment="1"/>
    <xf numFmtId="164" fontId="5" fillId="0" borderId="0" xfId="0" applyNumberFormat="1" applyFont="1" applyFill="1" applyAlignment="1" applyProtection="1">
      <protection locked="0"/>
    </xf>
    <xf numFmtId="164" fontId="8" fillId="0" borderId="0" xfId="0" applyNumberFormat="1" applyFont="1" applyFill="1" applyAlignment="1"/>
    <xf numFmtId="164" fontId="9" fillId="0" borderId="0" xfId="0" applyNumberFormat="1" applyFont="1" applyFill="1" applyAlignment="1"/>
    <xf numFmtId="164" fontId="10" fillId="0" borderId="0" xfId="0" quotePrefix="1" applyNumberFormat="1" applyFont="1" applyAlignment="1">
      <alignment horizontal="left"/>
    </xf>
    <xf numFmtId="44" fontId="10" fillId="0" borderId="0" xfId="0" applyNumberFormat="1" applyFont="1" applyAlignment="1">
      <alignment horizontal="left"/>
    </xf>
    <xf numFmtId="44" fontId="10" fillId="0" borderId="0" xfId="0" applyNumberFormat="1" applyFont="1" applyAlignment="1"/>
    <xf numFmtId="44" fontId="5" fillId="0" borderId="0" xfId="0" applyNumberFormat="1" applyFont="1" applyAlignment="1"/>
    <xf numFmtId="44" fontId="8" fillId="0" borderId="0" xfId="0" applyNumberFormat="1" applyFont="1" applyAlignment="1"/>
    <xf numFmtId="164" fontId="5" fillId="0" borderId="6" xfId="0" applyNumberFormat="1" applyFont="1" applyBorder="1" applyAlignment="1" applyProtection="1">
      <protection locked="0"/>
    </xf>
    <xf numFmtId="164" fontId="5" fillId="0" borderId="6" xfId="0" applyNumberFormat="1" applyFont="1" applyBorder="1" applyAlignment="1"/>
    <xf numFmtId="0" fontId="22" fillId="0" borderId="0" xfId="0" applyNumberFormat="1" applyFont="1" applyAlignment="1"/>
    <xf numFmtId="164" fontId="22" fillId="0" borderId="0" xfId="0" applyNumberFormat="1" applyFont="1" applyAlignment="1"/>
    <xf numFmtId="164" fontId="23" fillId="0" borderId="0" xfId="0" applyNumberFormat="1" applyFont="1" applyAlignment="1"/>
    <xf numFmtId="3" fontId="23" fillId="0" borderId="0" xfId="0" applyNumberFormat="1" applyFont="1" applyAlignment="1"/>
    <xf numFmtId="164" fontId="24" fillId="0" borderId="0" xfId="0" applyNumberFormat="1" applyFont="1" applyAlignment="1"/>
    <xf numFmtId="164" fontId="25" fillId="0" borderId="0" xfId="0" applyNumberFormat="1" applyFont="1" applyAlignment="1"/>
    <xf numFmtId="3" fontId="25" fillId="0" borderId="0" xfId="0" applyNumberFormat="1" applyFont="1" applyAlignment="1"/>
    <xf numFmtId="164" fontId="26" fillId="0" borderId="0" xfId="0" applyNumberFormat="1" applyFont="1" applyAlignment="1"/>
    <xf numFmtId="164" fontId="9" fillId="0" borderId="0" xfId="0" applyNumberFormat="1" applyFont="1"/>
    <xf numFmtId="164" fontId="6" fillId="0" borderId="0" xfId="0" quotePrefix="1" applyNumberFormat="1" applyFont="1" applyAlignment="1">
      <alignment horizontal="left"/>
    </xf>
    <xf numFmtId="164" fontId="11" fillId="0" borderId="0" xfId="0" applyNumberFormat="1" applyFont="1" applyAlignment="1">
      <alignment horizontal="centerContinuous"/>
    </xf>
    <xf numFmtId="164" fontId="10" fillId="0" borderId="0" xfId="0" applyNumberFormat="1" applyFont="1" applyAlignment="1">
      <alignment horizontal="right"/>
    </xf>
    <xf numFmtId="164" fontId="8" fillId="0" borderId="0" xfId="0" applyNumberFormat="1" applyFont="1" applyAlignment="1" applyProtection="1">
      <protection locked="0"/>
    </xf>
    <xf numFmtId="42" fontId="8" fillId="0" borderId="0" xfId="0" quotePrefix="1" applyNumberFormat="1" applyFont="1" applyAlignment="1">
      <alignment horizontal="left"/>
    </xf>
    <xf numFmtId="42" fontId="8" fillId="0" borderId="0" xfId="0" applyNumberFormat="1" applyFont="1" applyAlignment="1">
      <alignment horizontal="right"/>
    </xf>
    <xf numFmtId="164" fontId="8" fillId="0" borderId="0" xfId="0" quotePrefix="1" applyNumberFormat="1" applyFont="1" applyAlignment="1">
      <alignment horizontal="left"/>
    </xf>
    <xf numFmtId="37" fontId="8" fillId="0" borderId="0" xfId="0" applyNumberFormat="1" applyFont="1" applyAlignment="1"/>
    <xf numFmtId="37" fontId="8" fillId="0" borderId="0" xfId="0" applyNumberFormat="1" applyFont="1" applyAlignment="1" applyProtection="1">
      <protection locked="0"/>
    </xf>
    <xf numFmtId="37" fontId="7" fillId="0" borderId="4" xfId="0" applyNumberFormat="1" applyFont="1" applyBorder="1" applyAlignment="1"/>
    <xf numFmtId="42" fontId="19" fillId="0" borderId="0" xfId="0" applyNumberFormat="1" applyFont="1" applyAlignment="1"/>
    <xf numFmtId="42" fontId="7" fillId="0" borderId="0" xfId="0" applyNumberFormat="1" applyFont="1" applyAlignment="1">
      <alignment horizontal="right"/>
    </xf>
    <xf numFmtId="42" fontId="7" fillId="0" borderId="9" xfId="0" applyNumberFormat="1" applyFont="1" applyBorder="1" applyAlignment="1"/>
    <xf numFmtId="37" fontId="8" fillId="0" borderId="6" xfId="0" applyNumberFormat="1" applyFont="1" applyBorder="1" applyAlignment="1" applyProtection="1">
      <protection locked="0"/>
    </xf>
    <xf numFmtId="37" fontId="8" fillId="0" borderId="0" xfId="0" applyNumberFormat="1" applyFont="1" applyAlignment="1">
      <alignment horizontal="right"/>
    </xf>
    <xf numFmtId="164" fontId="27" fillId="0" borderId="0" xfId="0" applyNumberFormat="1" applyFont="1" applyAlignment="1"/>
    <xf numFmtId="37" fontId="8" fillId="0" borderId="0" xfId="0" applyNumberFormat="1" applyFont="1" applyBorder="1" applyAlignment="1" applyProtection="1">
      <protection locked="0"/>
    </xf>
    <xf numFmtId="37" fontId="8" fillId="0" borderId="0" xfId="0" applyNumberFormat="1" applyFont="1" applyBorder="1" applyAlignment="1">
      <alignment horizontal="right"/>
    </xf>
    <xf numFmtId="0" fontId="27" fillId="0" borderId="0" xfId="0" quotePrefix="1" applyNumberFormat="1" applyFont="1" applyAlignment="1"/>
    <xf numFmtId="164" fontId="8" fillId="0" borderId="0" xfId="0" applyNumberFormat="1" applyFont="1" applyAlignment="1">
      <alignment horizontal="left"/>
    </xf>
    <xf numFmtId="0" fontId="17" fillId="0" borderId="0" xfId="0" applyNumberFormat="1" applyFont="1" applyAlignment="1"/>
    <xf numFmtId="164" fontId="18" fillId="0" borderId="0" xfId="0" quotePrefix="1" applyNumberFormat="1" applyFont="1" applyAlignment="1">
      <alignment horizontal="right"/>
    </xf>
    <xf numFmtId="0" fontId="0" fillId="0" borderId="0" xfId="0" applyAlignment="1"/>
    <xf numFmtId="164" fontId="19" fillId="0" borderId="0" xfId="0" applyNumberFormat="1" applyFont="1" applyBorder="1" applyAlignment="1">
      <alignment horizontal="center"/>
    </xf>
    <xf numFmtId="164" fontId="19" fillId="0" borderId="0" xfId="0" applyNumberFormat="1" applyFont="1" applyBorder="1" applyAlignment="1"/>
    <xf numFmtId="164" fontId="19" fillId="0" borderId="11" xfId="0" applyNumberFormat="1" applyFont="1" applyBorder="1" applyAlignment="1">
      <alignment horizontal="center"/>
    </xf>
    <xf numFmtId="49" fontId="5" fillId="0" borderId="11" xfId="0" applyNumberFormat="1" applyFont="1" applyBorder="1" applyAlignment="1">
      <alignment horizontal="center" wrapText="1"/>
    </xf>
    <xf numFmtId="0" fontId="25" fillId="0" borderId="0" xfId="0" applyNumberFormat="1" applyFont="1" applyAlignment="1"/>
    <xf numFmtId="164" fontId="19" fillId="0" borderId="12" xfId="0" applyNumberFormat="1" applyFont="1" applyBorder="1" applyAlignment="1"/>
    <xf numFmtId="164" fontId="25" fillId="0" borderId="12" xfId="0" applyNumberFormat="1" applyFont="1" applyBorder="1" applyAlignment="1"/>
    <xf numFmtId="164" fontId="19" fillId="0" borderId="0" xfId="0" applyNumberFormat="1" applyFont="1" applyBorder="1" applyAlignment="1">
      <alignment horizontal="center" wrapText="1"/>
    </xf>
    <xf numFmtId="37" fontId="28" fillId="0" borderId="11" xfId="0" quotePrefix="1" applyNumberFormat="1" applyFont="1" applyBorder="1" applyAlignment="1" applyProtection="1">
      <alignment horizontal="center"/>
      <protection locked="0"/>
    </xf>
    <xf numFmtId="164" fontId="19" fillId="0" borderId="0" xfId="0" quotePrefix="1" applyNumberFormat="1" applyFont="1" applyBorder="1" applyAlignment="1">
      <alignment horizontal="center" wrapText="1"/>
    </xf>
    <xf numFmtId="164" fontId="5" fillId="0" borderId="11" xfId="0" applyNumberFormat="1" applyFont="1" applyBorder="1" applyAlignment="1">
      <alignment horizontal="center" wrapText="1"/>
    </xf>
    <xf numFmtId="164" fontId="5" fillId="0" borderId="0" xfId="0" applyNumberFormat="1" applyFont="1" applyBorder="1" applyAlignment="1">
      <alignment horizontal="center"/>
    </xf>
    <xf numFmtId="164" fontId="5" fillId="0" borderId="0" xfId="0" applyNumberFormat="1" applyFont="1" applyAlignment="1">
      <alignment horizontal="center"/>
    </xf>
    <xf numFmtId="37" fontId="28" fillId="0" borderId="11" xfId="0" applyNumberFormat="1" applyFont="1" applyBorder="1" applyAlignment="1" applyProtection="1">
      <protection locked="0"/>
    </xf>
    <xf numFmtId="164" fontId="5" fillId="0" borderId="12" xfId="0" applyNumberFormat="1" applyFont="1" applyBorder="1" applyAlignment="1">
      <alignment horizontal="center"/>
    </xf>
    <xf numFmtId="164" fontId="25" fillId="0" borderId="0" xfId="0" applyNumberFormat="1" applyFont="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
    </xf>
    <xf numFmtId="49" fontId="19" fillId="0" borderId="0" xfId="0" applyNumberFormat="1" applyFont="1" applyBorder="1" applyAlignment="1">
      <alignment horizontal="center" wrapText="1"/>
    </xf>
    <xf numFmtId="49" fontId="5" fillId="0" borderId="12" xfId="0" applyNumberFormat="1" applyFont="1" applyBorder="1" applyAlignment="1">
      <alignment horizontal="center"/>
    </xf>
    <xf numFmtId="49" fontId="25" fillId="0" borderId="0" xfId="0" applyNumberFormat="1" applyFont="1" applyBorder="1" applyAlignment="1">
      <alignment horizontal="center"/>
    </xf>
    <xf numFmtId="49" fontId="25" fillId="0" borderId="12" xfId="0" applyNumberFormat="1" applyFont="1" applyBorder="1" applyAlignment="1"/>
    <xf numFmtId="164" fontId="5" fillId="0" borderId="0" xfId="0" applyNumberFormat="1" applyFont="1" applyBorder="1" applyAlignment="1">
      <alignment horizontal="center" wrapText="1"/>
    </xf>
    <xf numFmtId="42" fontId="29" fillId="0" borderId="0" xfId="0" applyNumberFormat="1" applyFont="1" applyAlignment="1" applyProtection="1">
      <protection locked="0"/>
    </xf>
    <xf numFmtId="42" fontId="28" fillId="0" borderId="11" xfId="0" applyNumberFormat="1" applyFont="1" applyBorder="1" applyAlignment="1" applyProtection="1">
      <protection locked="0"/>
    </xf>
    <xf numFmtId="42" fontId="29" fillId="0" borderId="0" xfId="0" applyNumberFormat="1" applyFont="1" applyBorder="1" applyAlignment="1" applyProtection="1">
      <protection locked="0"/>
    </xf>
    <xf numFmtId="164" fontId="11" fillId="0" borderId="0" xfId="0" applyNumberFormat="1" applyFont="1" applyAlignment="1" applyProtection="1">
      <protection locked="0"/>
    </xf>
    <xf numFmtId="37" fontId="28" fillId="0" borderId="0" xfId="0" applyNumberFormat="1" applyFont="1" applyAlignment="1" applyProtection="1">
      <protection locked="0"/>
    </xf>
    <xf numFmtId="37" fontId="28" fillId="0" borderId="0" xfId="0" applyNumberFormat="1" applyFont="1" applyBorder="1" applyAlignment="1" applyProtection="1">
      <protection locked="0"/>
    </xf>
    <xf numFmtId="41" fontId="5" fillId="0" borderId="0" xfId="0" applyNumberFormat="1" applyFont="1" applyAlignment="1">
      <alignment horizontal="center"/>
    </xf>
    <xf numFmtId="37" fontId="28" fillId="0" borderId="0" xfId="0" quotePrefix="1" applyNumberFormat="1" applyFont="1" applyAlignment="1" applyProtection="1">
      <alignment horizontal="center"/>
      <protection locked="0"/>
    </xf>
    <xf numFmtId="164" fontId="11" fillId="0" borderId="0" xfId="0" quotePrefix="1" applyNumberFormat="1" applyFont="1" applyAlignment="1">
      <alignment horizontal="left"/>
    </xf>
    <xf numFmtId="37" fontId="29" fillId="0" borderId="0" xfId="0" applyNumberFormat="1" applyFont="1" applyBorder="1" applyAlignment="1" applyProtection="1">
      <protection locked="0"/>
    </xf>
    <xf numFmtId="164" fontId="11" fillId="0" borderId="0" xfId="0" applyNumberFormat="1" applyFont="1" applyAlignment="1">
      <alignment horizontal="left"/>
    </xf>
    <xf numFmtId="164" fontId="11" fillId="0" borderId="0" xfId="0" applyNumberFormat="1" applyFont="1" applyAlignment="1" applyProtection="1">
      <alignment horizontal="left"/>
      <protection locked="0"/>
    </xf>
    <xf numFmtId="37" fontId="28" fillId="0" borderId="0" xfId="0" quotePrefix="1" applyNumberFormat="1" applyFont="1" applyBorder="1" applyAlignment="1" applyProtection="1">
      <alignment horizontal="center"/>
      <protection locked="0"/>
    </xf>
    <xf numFmtId="37" fontId="29" fillId="0" borderId="0" xfId="0" quotePrefix="1" applyNumberFormat="1" applyFont="1" applyBorder="1" applyAlignment="1" applyProtection="1">
      <alignment horizontal="center"/>
      <protection locked="0"/>
    </xf>
    <xf numFmtId="164" fontId="11" fillId="0" borderId="0" xfId="0" applyNumberFormat="1" applyFont="1" applyBorder="1" applyAlignment="1" applyProtection="1">
      <protection locked="0"/>
    </xf>
    <xf numFmtId="42" fontId="10" fillId="0" borderId="0" xfId="0" applyNumberFormat="1" applyFont="1" applyAlignment="1">
      <alignment horizontal="left"/>
    </xf>
    <xf numFmtId="42" fontId="10" fillId="0" borderId="0" xfId="0" applyNumberFormat="1" applyFont="1" applyAlignment="1" applyProtection="1">
      <alignment horizontal="right"/>
      <protection locked="0"/>
    </xf>
    <xf numFmtId="42" fontId="29" fillId="0" borderId="11" xfId="0" applyNumberFormat="1" applyFont="1" applyBorder="1" applyAlignment="1" applyProtection="1">
      <protection locked="0"/>
    </xf>
    <xf numFmtId="37" fontId="21" fillId="0" borderId="0" xfId="0" applyNumberFormat="1" applyFont="1" applyBorder="1" applyAlignment="1" applyProtection="1">
      <protection locked="0"/>
    </xf>
    <xf numFmtId="0" fontId="5" fillId="0" borderId="0" xfId="0" quotePrefix="1" applyNumberFormat="1" applyFont="1" applyAlignment="1"/>
    <xf numFmtId="0" fontId="19" fillId="0" borderId="0" xfId="0" applyNumberFormat="1" applyFont="1" applyAlignment="1"/>
    <xf numFmtId="0" fontId="8" fillId="0" borderId="0" xfId="0" applyNumberFormat="1" applyFont="1"/>
    <xf numFmtId="0" fontId="19" fillId="0" borderId="0" xfId="0" applyNumberFormat="1" applyFont="1" applyAlignment="1">
      <alignment horizontal="right"/>
    </xf>
    <xf numFmtId="0" fontId="19" fillId="0" borderId="0" xfId="0" quotePrefix="1" applyNumberFormat="1" applyFont="1" applyAlignment="1">
      <alignment horizontal="left"/>
    </xf>
    <xf numFmtId="0" fontId="20" fillId="0" borderId="0" xfId="0" applyNumberFormat="1" applyFont="1" applyAlignment="1"/>
    <xf numFmtId="0" fontId="21" fillId="0" borderId="0" xfId="0" applyNumberFormat="1" applyFont="1" applyAlignment="1"/>
    <xf numFmtId="10" fontId="8" fillId="0" borderId="0" xfId="1" applyNumberFormat="1" applyFont="1" applyAlignment="1"/>
    <xf numFmtId="9" fontId="8" fillId="0" borderId="0" xfId="1" applyFont="1" applyAlignment="1"/>
    <xf numFmtId="0" fontId="8" fillId="0" borderId="0" xfId="0" applyNumberFormat="1" applyFont="1" applyBorder="1" applyAlignment="1"/>
    <xf numFmtId="0" fontId="21" fillId="0" borderId="0" xfId="0" applyNumberFormat="1" applyFont="1" applyBorder="1" applyAlignment="1">
      <alignment horizontal="center"/>
    </xf>
    <xf numFmtId="0" fontId="21" fillId="0" borderId="0" xfId="0" quotePrefix="1" applyNumberFormat="1" applyFont="1" applyAlignment="1">
      <alignment horizontal="left"/>
    </xf>
    <xf numFmtId="42" fontId="21" fillId="0" borderId="0" xfId="0" applyNumberFormat="1" applyFont="1" applyFill="1" applyAlignment="1"/>
    <xf numFmtId="166" fontId="21" fillId="0" borderId="0" xfId="0" applyNumberFormat="1" applyFont="1" applyFill="1" applyAlignment="1"/>
    <xf numFmtId="167" fontId="8" fillId="0" borderId="0" xfId="0" applyNumberFormat="1" applyFont="1" applyAlignment="1"/>
    <xf numFmtId="10" fontId="21" fillId="0" borderId="0" xfId="0" applyNumberFormat="1" applyFont="1" applyFill="1" applyAlignment="1"/>
    <xf numFmtId="10" fontId="21" fillId="0" borderId="0" xfId="1" applyNumberFormat="1" applyFont="1" applyFill="1" applyAlignment="1"/>
    <xf numFmtId="41" fontId="8" fillId="0" borderId="0" xfId="0" applyNumberFormat="1" applyFont="1" applyAlignment="1"/>
    <xf numFmtId="41" fontId="21" fillId="0" borderId="0" xfId="0" applyNumberFormat="1" applyFont="1" applyFill="1" applyAlignment="1"/>
    <xf numFmtId="0" fontId="8" fillId="0" borderId="0" xfId="0" applyNumberFormat="1" applyFont="1" applyFill="1" applyAlignment="1"/>
    <xf numFmtId="166" fontId="5" fillId="0" borderId="0" xfId="0" applyNumberFormat="1" applyFont="1" applyFill="1" applyAlignment="1"/>
    <xf numFmtId="0" fontId="21" fillId="0" borderId="0" xfId="0" applyNumberFormat="1" applyFont="1" applyBorder="1" applyAlignment="1"/>
    <xf numFmtId="0" fontId="8" fillId="0" borderId="2" xfId="0" applyNumberFormat="1" applyFont="1" applyFill="1" applyBorder="1" applyAlignment="1"/>
    <xf numFmtId="0" fontId="8" fillId="0" borderId="0" xfId="0" applyNumberFormat="1" applyFont="1" applyFill="1" applyBorder="1" applyAlignment="1"/>
    <xf numFmtId="0" fontId="8" fillId="0" borderId="13" xfId="0" applyNumberFormat="1" applyFont="1" applyFill="1" applyBorder="1" applyAlignment="1"/>
    <xf numFmtId="0" fontId="20" fillId="0" borderId="0" xfId="0" quotePrefix="1" applyNumberFormat="1" applyFont="1" applyAlignment="1">
      <alignment horizontal="left"/>
    </xf>
    <xf numFmtId="3" fontId="20" fillId="0" borderId="0" xfId="0" applyNumberFormat="1" applyFont="1" applyAlignment="1"/>
    <xf numFmtId="42" fontId="20" fillId="0" borderId="0" xfId="0" applyNumberFormat="1" applyFont="1" applyFill="1" applyAlignment="1"/>
    <xf numFmtId="10" fontId="20" fillId="0" borderId="0" xfId="0" applyNumberFormat="1" applyFont="1" applyFill="1" applyAlignment="1"/>
    <xf numFmtId="0" fontId="5" fillId="0" borderId="0" xfId="0" applyNumberFormat="1" applyFont="1" applyAlignment="1"/>
    <xf numFmtId="166" fontId="8" fillId="0" borderId="0" xfId="0" applyNumberFormat="1" applyFont="1" applyAlignment="1"/>
    <xf numFmtId="0" fontId="8" fillId="0" borderId="9" xfId="0" applyNumberFormat="1" applyFont="1" applyBorder="1" applyAlignment="1"/>
    <xf numFmtId="0" fontId="8" fillId="0" borderId="9" xfId="0" applyNumberFormat="1" applyFont="1" applyFill="1" applyBorder="1" applyAlignment="1"/>
    <xf numFmtId="0" fontId="8" fillId="0" borderId="0" xfId="0" applyNumberFormat="1" applyFont="1" applyBorder="1"/>
    <xf numFmtId="0" fontId="8" fillId="0" borderId="6" xfId="0" applyNumberFormat="1" applyFont="1" applyBorder="1"/>
    <xf numFmtId="0" fontId="8" fillId="0" borderId="0" xfId="0" applyNumberFormat="1" applyFont="1" applyAlignment="1">
      <alignment horizontal="left"/>
    </xf>
    <xf numFmtId="0" fontId="8" fillId="0" borderId="0" xfId="0" quotePrefix="1" applyNumberFormat="1" applyFont="1" applyAlignment="1"/>
    <xf numFmtId="6" fontId="8" fillId="0" borderId="0" xfId="0" applyNumberFormat="1" applyFont="1" applyAlignment="1"/>
    <xf numFmtId="10" fontId="8" fillId="0" borderId="0" xfId="0" applyNumberFormat="1" applyFont="1" applyAlignment="1"/>
    <xf numFmtId="164" fontId="10" fillId="0" borderId="0" xfId="7" applyNumberFormat="1" applyFont="1" applyAlignment="1"/>
    <xf numFmtId="164" fontId="6" fillId="0" borderId="0" xfId="7" applyNumberFormat="1" applyFont="1" applyAlignment="1"/>
    <xf numFmtId="164" fontId="8" fillId="0" borderId="0" xfId="7" applyNumberFormat="1" applyFont="1" applyAlignment="1"/>
    <xf numFmtId="164" fontId="10" fillId="0" borderId="0" xfId="7" applyNumberFormat="1" applyFont="1" applyAlignment="1">
      <alignment horizontal="right"/>
    </xf>
    <xf numFmtId="164" fontId="6" fillId="0" borderId="0" xfId="7" applyNumberFormat="1" applyFont="1" applyAlignment="1">
      <alignment horizontal="right"/>
    </xf>
    <xf numFmtId="164" fontId="10" fillId="0" borderId="0" xfId="7" quotePrefix="1" applyNumberFormat="1" applyFont="1" applyAlignment="1">
      <alignment horizontal="left"/>
    </xf>
    <xf numFmtId="164" fontId="6" fillId="0" borderId="0" xfId="7" quotePrefix="1" applyNumberFormat="1" applyFont="1" applyAlignment="1">
      <alignment horizontal="left"/>
    </xf>
    <xf numFmtId="164" fontId="8" fillId="0" borderId="0" xfId="7" quotePrefix="1" applyNumberFormat="1" applyFont="1" applyAlignment="1"/>
    <xf numFmtId="164" fontId="19" fillId="0" borderId="0" xfId="7" applyNumberFormat="1" applyFont="1" applyAlignment="1"/>
    <xf numFmtId="164" fontId="5" fillId="0" borderId="0" xfId="7" applyNumberFormat="1" applyFont="1" applyAlignment="1"/>
    <xf numFmtId="164" fontId="7" fillId="0" borderId="0" xfId="7" applyNumberFormat="1" applyFont="1" applyAlignment="1">
      <alignment horizontal="center"/>
    </xf>
    <xf numFmtId="164" fontId="8" fillId="0" borderId="4" xfId="7" applyNumberFormat="1" applyFont="1" applyBorder="1"/>
    <xf numFmtId="164" fontId="8" fillId="0" borderId="0" xfId="7" applyNumberFormat="1" applyFont="1" applyBorder="1"/>
    <xf numFmtId="49" fontId="5" fillId="0" borderId="0" xfId="7" quotePrefix="1" applyNumberFormat="1" applyFont="1" applyAlignment="1">
      <alignment horizontal="left"/>
    </xf>
    <xf numFmtId="164" fontId="5" fillId="0" borderId="0" xfId="0" applyNumberFormat="1" applyFont="1" applyAlignment="1">
      <alignment horizontal="fill"/>
    </xf>
    <xf numFmtId="42" fontId="5" fillId="0" borderId="0" xfId="7" applyNumberFormat="1" applyFont="1" applyAlignment="1"/>
    <xf numFmtId="42" fontId="5" fillId="0" borderId="0" xfId="7" applyNumberFormat="1" applyFont="1" applyAlignment="1">
      <alignment horizontal="right"/>
    </xf>
    <xf numFmtId="49" fontId="5" fillId="0" borderId="0" xfId="7" applyNumberFormat="1" applyAlignment="1"/>
    <xf numFmtId="164" fontId="0" fillId="0" borderId="0" xfId="0" applyNumberFormat="1" applyAlignment="1">
      <alignment horizontal="fill"/>
    </xf>
    <xf numFmtId="41" fontId="5" fillId="0" borderId="0" xfId="7" applyNumberFormat="1" applyFont="1" applyAlignment="1"/>
    <xf numFmtId="37" fontId="5" fillId="0" borderId="0" xfId="7" applyNumberFormat="1" applyFont="1" applyAlignment="1"/>
    <xf numFmtId="49" fontId="5" fillId="0" borderId="0" xfId="7" applyNumberFormat="1" applyFont="1" applyAlignment="1"/>
    <xf numFmtId="37" fontId="5" fillId="0" borderId="0" xfId="7" applyNumberFormat="1" applyFont="1" applyBorder="1" applyAlignment="1"/>
    <xf numFmtId="49" fontId="19" fillId="0" borderId="0" xfId="7" applyNumberFormat="1" applyFont="1" applyAlignment="1"/>
    <xf numFmtId="164" fontId="19" fillId="0" borderId="0" xfId="0" applyNumberFormat="1" applyFont="1" applyAlignment="1">
      <alignment horizontal="fill"/>
    </xf>
    <xf numFmtId="41" fontId="19" fillId="0" borderId="4" xfId="7" applyNumberFormat="1" applyFont="1" applyBorder="1" applyAlignment="1"/>
    <xf numFmtId="37" fontId="19" fillId="0" borderId="0" xfId="7" applyNumberFormat="1" applyFont="1" applyBorder="1" applyAlignment="1"/>
    <xf numFmtId="41" fontId="8" fillId="0" borderId="4" xfId="7" applyNumberFormat="1" applyFont="1" applyBorder="1"/>
    <xf numFmtId="37" fontId="8" fillId="0" borderId="0" xfId="7" applyNumberFormat="1" applyFont="1" applyBorder="1"/>
    <xf numFmtId="41" fontId="8" fillId="0" borderId="0" xfId="7" applyNumberFormat="1" applyFont="1" applyAlignment="1"/>
    <xf numFmtId="37" fontId="8" fillId="0" borderId="0" xfId="7" applyNumberFormat="1" applyFont="1" applyAlignment="1"/>
    <xf numFmtId="3" fontId="5" fillId="0" borderId="0" xfId="7" applyNumberFormat="1" applyFont="1" applyAlignment="1">
      <alignment vertical="center"/>
    </xf>
    <xf numFmtId="41" fontId="5" fillId="0" borderId="0" xfId="7" quotePrefix="1" applyNumberFormat="1" applyFont="1" applyBorder="1" applyAlignment="1">
      <alignment horizontal="center"/>
    </xf>
    <xf numFmtId="41" fontId="5" fillId="0" borderId="0" xfId="7" applyNumberFormat="1" applyFont="1" applyBorder="1" applyAlignment="1"/>
    <xf numFmtId="3" fontId="5" fillId="0" borderId="0" xfId="7" applyNumberFormat="1" applyFont="1" applyAlignment="1">
      <alignment horizontal="left" vertical="center"/>
    </xf>
    <xf numFmtId="41" fontId="5" fillId="0" borderId="0" xfId="7" quotePrefix="1" applyNumberFormat="1" applyFont="1" applyAlignment="1">
      <alignment horizontal="center" vertical="center"/>
    </xf>
    <xf numFmtId="164" fontId="7" fillId="0" borderId="0" xfId="7" applyNumberFormat="1" applyFont="1" applyAlignment="1"/>
    <xf numFmtId="37" fontId="8" fillId="0" borderId="0" xfId="7" applyNumberFormat="1" applyFont="1"/>
    <xf numFmtId="41" fontId="19" fillId="0" borderId="0" xfId="7" applyNumberFormat="1" applyFont="1" applyAlignment="1"/>
    <xf numFmtId="37" fontId="19" fillId="0" borderId="0" xfId="7" applyNumberFormat="1" applyFont="1" applyAlignment="1"/>
    <xf numFmtId="49" fontId="19" fillId="0" borderId="0" xfId="7" quotePrefix="1" applyNumberFormat="1" applyFont="1" applyAlignment="1">
      <alignment horizontal="left"/>
    </xf>
    <xf numFmtId="42" fontId="19" fillId="0" borderId="14" xfId="7" applyNumberFormat="1" applyFont="1" applyBorder="1" applyAlignment="1"/>
    <xf numFmtId="37" fontId="19" fillId="0" borderId="0" xfId="7" applyNumberFormat="1" applyFont="1" applyAlignment="1">
      <alignment horizontal="right"/>
    </xf>
    <xf numFmtId="168" fontId="19" fillId="0" borderId="0" xfId="7" applyNumberFormat="1" applyFont="1" applyAlignment="1">
      <alignment horizontal="right"/>
    </xf>
    <xf numFmtId="42" fontId="19" fillId="0" borderId="0" xfId="7" applyNumberFormat="1" applyFont="1" applyAlignment="1">
      <alignment horizontal="right"/>
    </xf>
    <xf numFmtId="168" fontId="8" fillId="0" borderId="0" xfId="7" applyNumberFormat="1" applyFont="1" applyAlignment="1"/>
    <xf numFmtId="164" fontId="34" fillId="0" borderId="0" xfId="8" applyNumberFormat="1" applyFont="1" applyAlignment="1"/>
    <xf numFmtId="0" fontId="34" fillId="0" borderId="0" xfId="7" applyFont="1"/>
    <xf numFmtId="164" fontId="10" fillId="0" borderId="0" xfId="11" applyNumberFormat="1" applyFont="1" applyAlignment="1"/>
    <xf numFmtId="164" fontId="5" fillId="0" borderId="0" xfId="11" applyNumberFormat="1" applyFont="1" applyAlignment="1"/>
    <xf numFmtId="164" fontId="8" fillId="0" borderId="0" xfId="11" applyNumberFormat="1" applyFont="1" applyAlignment="1"/>
    <xf numFmtId="164" fontId="10" fillId="0" borderId="0" xfId="11" applyNumberFormat="1" applyFont="1" applyAlignment="1">
      <alignment horizontal="right"/>
    </xf>
    <xf numFmtId="164" fontId="6" fillId="0" borderId="0" xfId="11" applyNumberFormat="1" applyFont="1" applyAlignment="1">
      <alignment horizontal="right"/>
    </xf>
    <xf numFmtId="169" fontId="6" fillId="0" borderId="0" xfId="11" applyNumberFormat="1" applyFont="1" applyFill="1" applyAlignment="1">
      <alignment horizontal="right"/>
    </xf>
    <xf numFmtId="169" fontId="10" fillId="0" borderId="0" xfId="11" applyNumberFormat="1" applyFont="1" applyFill="1" applyAlignment="1">
      <alignment horizontal="right"/>
    </xf>
    <xf numFmtId="164" fontId="10" fillId="0" borderId="0" xfId="11" quotePrefix="1" applyNumberFormat="1" applyFont="1" applyAlignment="1">
      <alignment horizontal="left"/>
    </xf>
    <xf numFmtId="164" fontId="8" fillId="0" borderId="0" xfId="11" quotePrefix="1" applyNumberFormat="1" applyFont="1" applyAlignment="1"/>
    <xf numFmtId="164" fontId="19" fillId="0" borderId="0" xfId="11" applyNumberFormat="1" applyFont="1" applyAlignment="1"/>
    <xf numFmtId="164" fontId="7" fillId="0" borderId="0" xfId="11" applyNumberFormat="1" applyFont="1" applyAlignment="1">
      <alignment horizontal="center"/>
    </xf>
    <xf numFmtId="164" fontId="5" fillId="0" borderId="0" xfId="11" quotePrefix="1" applyNumberFormat="1" applyFont="1" applyBorder="1" applyAlignment="1">
      <alignment horizontal="center"/>
    </xf>
    <xf numFmtId="164" fontId="8" fillId="0" borderId="4" xfId="11" applyNumberFormat="1" applyFont="1" applyBorder="1"/>
    <xf numFmtId="164" fontId="8" fillId="0" borderId="0" xfId="11" applyNumberFormat="1" applyFont="1" applyBorder="1"/>
    <xf numFmtId="164" fontId="8" fillId="16" borderId="0" xfId="11" applyNumberFormat="1" applyFont="1" applyFill="1" applyAlignment="1"/>
    <xf numFmtId="49" fontId="5" fillId="0" borderId="0" xfId="11" quotePrefix="1" applyNumberFormat="1" applyFont="1" applyAlignment="1">
      <alignment horizontal="left"/>
    </xf>
    <xf numFmtId="164" fontId="5" fillId="0" borderId="0" xfId="11" applyNumberFormat="1" applyFont="1" applyAlignment="1">
      <alignment horizontal="fill"/>
    </xf>
    <xf numFmtId="42" fontId="5" fillId="0" borderId="0" xfId="11" applyNumberFormat="1" applyFont="1" applyAlignment="1"/>
    <xf numFmtId="37" fontId="5" fillId="0" borderId="0" xfId="11" applyNumberFormat="1" applyFont="1" applyAlignment="1">
      <alignment horizontal="right"/>
    </xf>
    <xf numFmtId="49" fontId="5" fillId="0" borderId="0" xfId="11" applyNumberFormat="1" applyFont="1" applyAlignment="1"/>
    <xf numFmtId="41" fontId="5" fillId="0" borderId="0" xfId="11" applyNumberFormat="1" applyFont="1" applyAlignment="1"/>
    <xf numFmtId="37" fontId="5" fillId="0" borderId="0" xfId="11" applyNumberFormat="1" applyFont="1" applyAlignment="1"/>
    <xf numFmtId="37" fontId="5" fillId="0" borderId="0" xfId="11" applyNumberFormat="1" applyFont="1" applyBorder="1" applyAlignment="1"/>
    <xf numFmtId="49" fontId="19" fillId="0" borderId="0" xfId="11" applyNumberFormat="1" applyFont="1" applyAlignment="1"/>
    <xf numFmtId="164" fontId="19" fillId="0" borderId="0" xfId="11" applyNumberFormat="1" applyFont="1" applyAlignment="1">
      <alignment horizontal="fill"/>
    </xf>
    <xf numFmtId="41" fontId="19" fillId="0" borderId="4" xfId="11" applyNumberFormat="1" applyFont="1" applyBorder="1" applyAlignment="1"/>
    <xf numFmtId="37" fontId="19" fillId="0" borderId="0" xfId="11" applyNumberFormat="1" applyFont="1" applyBorder="1" applyAlignment="1"/>
    <xf numFmtId="41" fontId="8" fillId="0" borderId="4" xfId="11" applyNumberFormat="1" applyFont="1" applyBorder="1"/>
    <xf numFmtId="37" fontId="8" fillId="0" borderId="0" xfId="11" applyNumberFormat="1" applyFont="1" applyBorder="1"/>
    <xf numFmtId="41" fontId="8" fillId="0" borderId="0" xfId="11" applyNumberFormat="1" applyFont="1" applyAlignment="1"/>
    <xf numFmtId="37" fontId="8" fillId="0" borderId="0" xfId="11" applyNumberFormat="1" applyFont="1" applyAlignment="1"/>
    <xf numFmtId="3" fontId="5" fillId="0" borderId="0" xfId="11" applyNumberFormat="1" applyFont="1" applyAlignment="1">
      <alignment vertical="center"/>
    </xf>
    <xf numFmtId="41" fontId="5" fillId="0" borderId="0" xfId="11" quotePrefix="1" applyNumberFormat="1" applyFont="1" applyAlignment="1">
      <alignment horizontal="center"/>
    </xf>
    <xf numFmtId="41" fontId="19" fillId="0" borderId="8" xfId="11" applyNumberFormat="1" applyFont="1" applyBorder="1" applyAlignment="1"/>
    <xf numFmtId="37" fontId="8" fillId="0" borderId="0" xfId="11" applyNumberFormat="1" applyFont="1"/>
    <xf numFmtId="41" fontId="19" fillId="0" borderId="0" xfId="11" applyNumberFormat="1" applyFont="1" applyAlignment="1"/>
    <xf numFmtId="37" fontId="19" fillId="0" borderId="0" xfId="11" applyNumberFormat="1" applyFont="1" applyAlignment="1"/>
    <xf numFmtId="49" fontId="19" fillId="0" borderId="0" xfId="11" quotePrefix="1" applyNumberFormat="1" applyFont="1" applyAlignment="1">
      <alignment horizontal="left"/>
    </xf>
    <xf numFmtId="42" fontId="19" fillId="0" borderId="14" xfId="11" applyNumberFormat="1" applyFont="1" applyBorder="1" applyAlignment="1"/>
    <xf numFmtId="37" fontId="19" fillId="0" borderId="0" xfId="11" applyNumberFormat="1" applyFont="1" applyAlignment="1">
      <alignment horizontal="right"/>
    </xf>
    <xf numFmtId="164" fontId="19" fillId="0" borderId="0" xfId="11" quotePrefix="1" applyNumberFormat="1" applyFont="1" applyAlignment="1">
      <alignment horizontal="fill"/>
    </xf>
    <xf numFmtId="0" fontId="5" fillId="0" borderId="0" xfId="11" applyFont="1"/>
    <xf numFmtId="3" fontId="5" fillId="0" borderId="0" xfId="11" applyNumberFormat="1" applyFont="1" applyBorder="1"/>
    <xf numFmtId="3" fontId="5" fillId="0" borderId="0" xfId="11" applyNumberFormat="1" applyFont="1"/>
    <xf numFmtId="164" fontId="34" fillId="0" borderId="0" xfId="11" applyNumberFormat="1" applyFont="1" applyAlignment="1"/>
    <xf numFmtId="170" fontId="10" fillId="0" borderId="0" xfId="13" quotePrefix="1" applyNumberFormat="1" applyFont="1" applyFill="1" applyAlignment="1">
      <alignment horizontal="left" vertical="justify"/>
    </xf>
    <xf numFmtId="170" fontId="37" fillId="0" borderId="0" xfId="13" applyNumberFormat="1" applyFont="1" applyFill="1" applyAlignment="1">
      <alignment horizontal="center" vertical="justify"/>
    </xf>
    <xf numFmtId="170" fontId="38" fillId="0" borderId="0" xfId="13" applyNumberFormat="1" applyFont="1" applyFill="1" applyAlignment="1">
      <alignment horizontal="center" vertical="justify"/>
    </xf>
    <xf numFmtId="170" fontId="10" fillId="0" borderId="0" xfId="13" applyNumberFormat="1" applyFont="1" applyFill="1" applyAlignment="1">
      <alignment horizontal="center" vertical="top"/>
    </xf>
    <xf numFmtId="170" fontId="26" fillId="0" borderId="0" xfId="13" applyNumberFormat="1" applyFont="1" applyFill="1" applyAlignment="1">
      <alignment horizontal="center" vertical="justify"/>
    </xf>
    <xf numFmtId="170" fontId="37" fillId="0" borderId="0" xfId="13" applyNumberFormat="1" applyFont="1" applyFill="1" applyBorder="1" applyAlignment="1">
      <alignment horizontal="center" vertical="justify"/>
    </xf>
    <xf numFmtId="170" fontId="38" fillId="0" borderId="0" xfId="13" applyNumberFormat="1" applyFont="1" applyFill="1" applyBorder="1" applyAlignment="1">
      <alignment horizontal="center" vertical="justify"/>
    </xf>
    <xf numFmtId="170" fontId="26" fillId="0" borderId="0" xfId="13" applyNumberFormat="1" applyFont="1" applyFill="1" applyBorder="1" applyAlignment="1">
      <alignment horizontal="center" vertical="justify"/>
    </xf>
    <xf numFmtId="4" fontId="10" fillId="0" borderId="0" xfId="13" quotePrefix="1" applyNumberFormat="1" applyFont="1" applyFill="1" applyAlignment="1">
      <alignment horizontal="left" vertical="center" readingOrder="1"/>
    </xf>
    <xf numFmtId="0" fontId="38" fillId="0" borderId="0" xfId="13" applyFont="1" applyFill="1" applyAlignment="1">
      <alignment horizontal="center" vertical="justify"/>
    </xf>
    <xf numFmtId="0" fontId="26" fillId="0" borderId="0" xfId="13" applyFont="1" applyFill="1" applyAlignment="1">
      <alignment horizontal="center" vertical="justify"/>
    </xf>
    <xf numFmtId="0" fontId="5" fillId="0" borderId="0" xfId="13" applyFont="1" applyFill="1"/>
    <xf numFmtId="4" fontId="10" fillId="0" borderId="0" xfId="13" quotePrefix="1" applyNumberFormat="1" applyFont="1" applyFill="1" applyAlignment="1">
      <alignment horizontal="left" vertical="center"/>
    </xf>
    <xf numFmtId="4" fontId="39" fillId="0" borderId="0" xfId="13" applyNumberFormat="1" applyFont="1" applyFill="1" applyAlignment="1">
      <alignment horizontal="center" vertical="justify"/>
    </xf>
    <xf numFmtId="4" fontId="6" fillId="0" borderId="0" xfId="13" applyNumberFormat="1" applyFont="1" applyFill="1" applyAlignment="1">
      <alignment horizontal="center" vertical="justify"/>
    </xf>
    <xf numFmtId="4" fontId="40" fillId="0" borderId="0" xfId="13" applyNumberFormat="1" applyFont="1" applyFill="1" applyAlignment="1">
      <alignment horizontal="center" vertical="justify"/>
    </xf>
    <xf numFmtId="4" fontId="19" fillId="0" borderId="0" xfId="13" quotePrefix="1" applyNumberFormat="1" applyFont="1" applyFill="1" applyAlignment="1">
      <alignment horizontal="left" vertical="justify"/>
    </xf>
    <xf numFmtId="0" fontId="37" fillId="0" borderId="0" xfId="13" applyFont="1" applyFill="1" applyAlignment="1">
      <alignment horizontal="center" vertical="justify"/>
    </xf>
    <xf numFmtId="4" fontId="41" fillId="0" borderId="0" xfId="13" applyNumberFormat="1" applyFont="1" applyFill="1" applyAlignment="1"/>
    <xf numFmtId="0" fontId="8" fillId="0" borderId="0" xfId="13" applyNumberFormat="1" applyFont="1" applyFill="1" applyAlignment="1"/>
    <xf numFmtId="4" fontId="41" fillId="0" borderId="0" xfId="13" applyNumberFormat="1" applyFont="1" applyFill="1" applyAlignment="1">
      <alignment horizontal="center"/>
    </xf>
    <xf numFmtId="4" fontId="42" fillId="0" borderId="0" xfId="13" applyNumberFormat="1" applyFont="1" applyFill="1" applyAlignment="1"/>
    <xf numFmtId="4" fontId="41" fillId="0" borderId="2" xfId="13" applyNumberFormat="1" applyFont="1" applyFill="1" applyBorder="1" applyAlignment="1">
      <alignment horizontal="center"/>
    </xf>
    <xf numFmtId="3" fontId="41" fillId="0" borderId="2" xfId="13" applyNumberFormat="1" applyFont="1" applyFill="1" applyBorder="1" applyAlignment="1">
      <alignment horizontal="center"/>
    </xf>
    <xf numFmtId="3" fontId="41" fillId="0" borderId="0" xfId="13" applyNumberFormat="1" applyFont="1" applyFill="1" applyBorder="1" applyAlignment="1">
      <alignment horizontal="center"/>
    </xf>
    <xf numFmtId="4" fontId="41" fillId="0" borderId="2" xfId="13" quotePrefix="1" applyNumberFormat="1" applyFont="1" applyFill="1" applyBorder="1" applyAlignment="1">
      <alignment horizontal="center"/>
    </xf>
    <xf numFmtId="4" fontId="40" fillId="0" borderId="0" xfId="13" quotePrefix="1" applyNumberFormat="1" applyFont="1" applyFill="1" applyBorder="1" applyAlignment="1">
      <alignment horizontal="center"/>
    </xf>
    <xf numFmtId="4" fontId="43" fillId="0" borderId="0" xfId="13" applyNumberFormat="1" applyFont="1" applyFill="1" applyAlignment="1">
      <alignment horizontal="right"/>
    </xf>
    <xf numFmtId="4" fontId="43" fillId="0" borderId="0" xfId="13" applyNumberFormat="1" applyFont="1" applyFill="1" applyAlignment="1"/>
    <xf numFmtId="0" fontId="8" fillId="0" borderId="0" xfId="13" applyNumberFormat="1" applyFont="1" applyFill="1" applyAlignment="1">
      <alignment horizontal="center"/>
    </xf>
    <xf numFmtId="4" fontId="26" fillId="0" borderId="0" xfId="13" applyNumberFormat="1" applyFont="1" applyFill="1" applyAlignment="1"/>
    <xf numFmtId="4" fontId="43" fillId="0" borderId="0" xfId="13" applyNumberFormat="1" applyFont="1" applyFill="1" applyAlignment="1">
      <alignment horizontal="left"/>
    </xf>
    <xf numFmtId="4" fontId="43" fillId="0" borderId="0" xfId="13" applyNumberFormat="1" applyFont="1" applyFill="1" applyAlignment="1">
      <alignment horizontal="center"/>
    </xf>
    <xf numFmtId="42" fontId="43" fillId="0" borderId="0" xfId="13" applyNumberFormat="1" applyFont="1" applyFill="1" applyBorder="1" applyAlignment="1"/>
    <xf numFmtId="41" fontId="43" fillId="0" borderId="0" xfId="13" applyNumberFormat="1" applyFont="1" applyFill="1" applyAlignment="1">
      <alignment horizontal="right"/>
    </xf>
    <xf numFmtId="37" fontId="43" fillId="0" borderId="0" xfId="13" quotePrefix="1" applyNumberFormat="1" applyFont="1" applyFill="1" applyAlignment="1">
      <alignment horizontal="center"/>
    </xf>
    <xf numFmtId="41" fontId="43" fillId="0" borderId="0" xfId="13" quotePrefix="1" applyNumberFormat="1" applyFont="1" applyFill="1" applyAlignment="1">
      <alignment horizontal="center"/>
    </xf>
    <xf numFmtId="41" fontId="43" fillId="0" borderId="0" xfId="13" applyNumberFormat="1" applyFont="1" applyFill="1" applyBorder="1" applyAlignment="1"/>
    <xf numFmtId="37" fontId="43" fillId="0" borderId="0" xfId="13" applyNumberFormat="1" applyFont="1" applyFill="1" applyBorder="1" applyAlignment="1"/>
    <xf numFmtId="41" fontId="41" fillId="0" borderId="3" xfId="13" applyNumberFormat="1" applyFont="1" applyFill="1" applyBorder="1" applyAlignment="1">
      <alignment horizontal="right"/>
    </xf>
    <xf numFmtId="37" fontId="41" fillId="0" borderId="0" xfId="13" applyNumberFormat="1" applyFont="1" applyFill="1" applyBorder="1" applyAlignment="1">
      <alignment horizontal="center"/>
    </xf>
    <xf numFmtId="37" fontId="41" fillId="0" borderId="0" xfId="13" applyNumberFormat="1" applyFont="1" applyFill="1" applyBorder="1" applyAlignment="1"/>
    <xf numFmtId="41" fontId="43" fillId="0" borderId="0" xfId="13" applyNumberFormat="1" applyFont="1" applyFill="1" applyAlignment="1"/>
    <xf numFmtId="37" fontId="43" fillId="0" borderId="0" xfId="13" applyNumberFormat="1" applyFont="1" applyFill="1" applyAlignment="1">
      <alignment horizontal="center"/>
    </xf>
    <xf numFmtId="0" fontId="43" fillId="0" borderId="0" xfId="13" applyNumberFormat="1" applyFont="1" applyFill="1" applyAlignment="1"/>
    <xf numFmtId="4" fontId="41" fillId="0" borderId="0" xfId="13" applyNumberFormat="1" applyFont="1" applyFill="1" applyAlignment="1">
      <alignment horizontal="left"/>
    </xf>
    <xf numFmtId="41" fontId="41" fillId="0" borderId="7" xfId="13" applyNumberFormat="1" applyFont="1" applyFill="1" applyBorder="1" applyAlignment="1">
      <alignment horizontal="right"/>
    </xf>
    <xf numFmtId="41" fontId="43" fillId="0" borderId="0" xfId="13" applyNumberFormat="1" applyFont="1" applyFill="1" applyAlignment="1">
      <alignment horizontal="center"/>
    </xf>
    <xf numFmtId="41" fontId="41" fillId="0" borderId="3" xfId="13" quotePrefix="1" applyNumberFormat="1" applyFont="1" applyFill="1" applyBorder="1" applyAlignment="1">
      <alignment horizontal="right"/>
    </xf>
    <xf numFmtId="41" fontId="43" fillId="0" borderId="0" xfId="13" quotePrefix="1" applyNumberFormat="1" applyFont="1" applyFill="1" applyAlignment="1">
      <alignment horizontal="right"/>
    </xf>
    <xf numFmtId="37" fontId="5" fillId="0" borderId="0" xfId="13" applyNumberFormat="1" applyFont="1" applyFill="1" applyBorder="1"/>
    <xf numFmtId="4" fontId="41" fillId="0" borderId="0" xfId="13" quotePrefix="1" applyNumberFormat="1" applyFont="1" applyFill="1" applyAlignment="1">
      <alignment horizontal="left"/>
    </xf>
    <xf numFmtId="41" fontId="41" fillId="0" borderId="0" xfId="13" quotePrefix="1" applyNumberFormat="1" applyFont="1" applyFill="1" applyBorder="1" applyAlignment="1">
      <alignment horizontal="right"/>
    </xf>
    <xf numFmtId="41" fontId="41" fillId="0" borderId="0" xfId="13" applyNumberFormat="1" applyFont="1" applyFill="1" applyBorder="1" applyAlignment="1"/>
    <xf numFmtId="42" fontId="41" fillId="0" borderId="9" xfId="13" applyNumberFormat="1" applyFont="1" applyFill="1" applyBorder="1" applyAlignment="1">
      <alignment horizontal="right"/>
    </xf>
    <xf numFmtId="37" fontId="41" fillId="0" borderId="0" xfId="13" applyNumberFormat="1" applyFont="1" applyFill="1" applyBorder="1" applyAlignment="1">
      <alignment horizontal="right"/>
    </xf>
    <xf numFmtId="3" fontId="43" fillId="0" borderId="0" xfId="13" applyNumberFormat="1" applyFont="1" applyFill="1" applyAlignment="1"/>
    <xf numFmtId="0" fontId="5" fillId="0" borderId="0" xfId="13" quotePrefix="1" applyNumberFormat="1" applyFont="1" applyFill="1" applyAlignment="1">
      <alignment horizontal="left"/>
    </xf>
    <xf numFmtId="4" fontId="5" fillId="0" borderId="0" xfId="13" applyNumberFormat="1" applyFont="1" applyFill="1" applyAlignment="1"/>
    <xf numFmtId="0" fontId="5" fillId="0" borderId="0" xfId="13" applyNumberFormat="1" applyFont="1" applyFill="1" applyAlignment="1">
      <alignment horizontal="left"/>
    </xf>
    <xf numFmtId="0" fontId="5" fillId="0" borderId="0" xfId="13" applyNumberFormat="1" applyFont="1" applyFill="1" applyAlignment="1"/>
    <xf numFmtId="0" fontId="43" fillId="0" borderId="0" xfId="13" applyNumberFormat="1" applyFont="1" applyFill="1" applyAlignment="1">
      <alignment horizontal="center"/>
    </xf>
    <xf numFmtId="0" fontId="26" fillId="0" borderId="0" xfId="13" applyNumberFormat="1" applyFont="1" applyFill="1" applyAlignment="1"/>
    <xf numFmtId="0" fontId="5" fillId="0" borderId="0" xfId="13" applyFont="1" applyFill="1" applyAlignment="1">
      <alignment horizontal="left"/>
    </xf>
    <xf numFmtId="4" fontId="5" fillId="0" borderId="0" xfId="13" applyNumberFormat="1" applyFont="1" applyFill="1" applyAlignment="1">
      <alignment horizontal="left"/>
    </xf>
    <xf numFmtId="4" fontId="8" fillId="0" borderId="0" xfId="13" applyNumberFormat="1" applyFont="1" applyFill="1" applyAlignment="1"/>
    <xf numFmtId="0" fontId="11" fillId="0" borderId="0" xfId="13" applyNumberFormat="1" applyFont="1" applyFill="1" applyAlignment="1">
      <alignment horizontal="left"/>
    </xf>
    <xf numFmtId="0" fontId="11" fillId="0" borderId="0" xfId="13" applyNumberFormat="1" applyFont="1" applyFill="1" applyAlignment="1"/>
    <xf numFmtId="0" fontId="11" fillId="0" borderId="0" xfId="13" applyNumberFormat="1" applyFont="1" applyFill="1" applyAlignment="1">
      <alignment horizontal="center"/>
    </xf>
    <xf numFmtId="8" fontId="43" fillId="0" borderId="0" xfId="13" applyNumberFormat="1" applyFont="1" applyFill="1" applyAlignment="1"/>
    <xf numFmtId="166" fontId="43" fillId="0" borderId="0" xfId="13" applyNumberFormat="1" applyFont="1" applyFill="1" applyAlignment="1"/>
    <xf numFmtId="3" fontId="6" fillId="0" borderId="0" xfId="14" applyNumberFormat="1" applyFont="1" applyAlignment="1">
      <alignment horizontal="right"/>
    </xf>
    <xf numFmtId="3" fontId="6" fillId="0" borderId="0" xfId="14" applyNumberFormat="1" applyFont="1" applyBorder="1" applyAlignment="1">
      <alignment horizontal="left"/>
    </xf>
    <xf numFmtId="3" fontId="38" fillId="0" borderId="0" xfId="14" applyNumberFormat="1" applyFont="1" applyAlignment="1"/>
    <xf numFmtId="37" fontId="38" fillId="0" borderId="0" xfId="14" applyNumberFormat="1" applyFont="1" applyAlignment="1">
      <alignment horizontal="right"/>
    </xf>
    <xf numFmtId="3" fontId="6" fillId="0" borderId="0" xfId="14" quotePrefix="1" applyNumberFormat="1" applyFont="1" applyAlignment="1">
      <alignment horizontal="left"/>
    </xf>
    <xf numFmtId="3" fontId="19" fillId="0" borderId="0" xfId="14" applyNumberFormat="1" applyFont="1" applyAlignment="1"/>
    <xf numFmtId="3" fontId="5" fillId="0" borderId="0" xfId="14" applyNumberFormat="1" applyFont="1" applyFill="1" applyAlignment="1">
      <alignment horizontal="right"/>
    </xf>
    <xf numFmtId="3" fontId="5" fillId="0" borderId="0" xfId="14" applyNumberFormat="1" applyFont="1" applyAlignment="1"/>
    <xf numFmtId="3" fontId="5" fillId="0" borderId="0" xfId="14" applyNumberFormat="1" applyFont="1" applyAlignment="1">
      <alignment horizontal="right"/>
    </xf>
    <xf numFmtId="37" fontId="5" fillId="0" borderId="0" xfId="14" applyNumberFormat="1" applyFont="1" applyAlignment="1">
      <alignment horizontal="right"/>
    </xf>
    <xf numFmtId="41" fontId="5" fillId="0" borderId="0" xfId="18" applyNumberFormat="1" applyFont="1" applyFill="1" applyAlignment="1">
      <alignment horizontal="center"/>
    </xf>
    <xf numFmtId="41" fontId="5" fillId="0" borderId="0" xfId="18" applyNumberFormat="1" applyFont="1" applyFill="1" applyBorder="1" applyAlignment="1"/>
    <xf numFmtId="3" fontId="5" fillId="0" borderId="0" xfId="10" applyNumberFormat="1" applyFont="1" applyAlignment="1"/>
    <xf numFmtId="3" fontId="11" fillId="0" borderId="0" xfId="14" applyNumberFormat="1" applyFont="1" applyAlignment="1"/>
    <xf numFmtId="3" fontId="11" fillId="0" borderId="0" xfId="14" applyNumberFormat="1" applyFont="1" applyFill="1" applyAlignment="1">
      <alignment horizontal="right"/>
    </xf>
    <xf numFmtId="3" fontId="11" fillId="0" borderId="0" xfId="14" applyNumberFormat="1" applyFont="1" applyAlignment="1">
      <alignment horizontal="right"/>
    </xf>
    <xf numFmtId="44" fontId="36" fillId="0" borderId="0" xfId="21" applyFont="1"/>
    <xf numFmtId="3" fontId="6" fillId="0" borderId="0" xfId="0" applyNumberFormat="1" applyFont="1" applyFill="1" applyAlignment="1">
      <alignment horizontal="right"/>
    </xf>
    <xf numFmtId="3" fontId="6" fillId="0" borderId="0" xfId="0" applyNumberFormat="1" applyFont="1" applyFill="1" applyBorder="1" applyAlignment="1">
      <alignment horizontal="left"/>
    </xf>
    <xf numFmtId="0" fontId="6" fillId="0" borderId="0" xfId="0" applyFont="1" applyFill="1" applyAlignment="1">
      <alignment horizontal="right"/>
    </xf>
    <xf numFmtId="3" fontId="38" fillId="0" borderId="0" xfId="0" applyNumberFormat="1" applyFont="1" applyFill="1" applyAlignment="1"/>
    <xf numFmtId="3" fontId="19" fillId="0" borderId="0" xfId="0" applyNumberFormat="1" applyFont="1" applyFill="1" applyAlignment="1"/>
    <xf numFmtId="3" fontId="5" fillId="0" borderId="0" xfId="0" applyNumberFormat="1" applyFont="1" applyFill="1" applyAlignment="1">
      <alignment horizontal="right"/>
    </xf>
    <xf numFmtId="3" fontId="5" fillId="0" borderId="0" xfId="0" applyNumberFormat="1" applyFont="1" applyFill="1" applyAlignment="1"/>
    <xf numFmtId="3" fontId="19" fillId="0" borderId="0" xfId="0" applyNumberFormat="1" applyFont="1" applyFill="1" applyAlignment="1">
      <alignment horizontal="left"/>
    </xf>
    <xf numFmtId="3" fontId="5" fillId="0" borderId="0" xfId="0" applyNumberFormat="1" applyFont="1" applyFill="1" applyAlignment="1">
      <alignment horizontal="center"/>
    </xf>
    <xf numFmtId="3" fontId="19" fillId="0" borderId="0" xfId="0" applyNumberFormat="1" applyFont="1" applyFill="1" applyAlignment="1">
      <alignment horizontal="center"/>
    </xf>
    <xf numFmtId="0" fontId="5" fillId="0" borderId="0" xfId="0" applyNumberFormat="1" applyFont="1" applyFill="1" applyAlignment="1"/>
    <xf numFmtId="3" fontId="19" fillId="0" borderId="0" xfId="0" applyNumberFormat="1" applyFont="1" applyFill="1" applyAlignment="1">
      <alignment horizontal="right"/>
    </xf>
    <xf numFmtId="43" fontId="19" fillId="0" borderId="0" xfId="0" applyNumberFormat="1" applyFont="1" applyFill="1" applyAlignment="1">
      <alignment horizontal="center"/>
    </xf>
    <xf numFmtId="3" fontId="19" fillId="0" borderId="0" xfId="0" quotePrefix="1" applyNumberFormat="1" applyFont="1" applyFill="1" applyAlignment="1">
      <alignment horizontal="center"/>
    </xf>
    <xf numFmtId="0" fontId="19" fillId="0" borderId="0" xfId="0" applyNumberFormat="1" applyFont="1" applyFill="1" applyBorder="1" applyAlignment="1"/>
    <xf numFmtId="3" fontId="5"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0" fontId="5" fillId="0" borderId="0" xfId="0" applyNumberFormat="1" applyFont="1" applyFill="1" applyBorder="1" applyAlignment="1"/>
    <xf numFmtId="3" fontId="5" fillId="0" borderId="4" xfId="0" applyNumberFormat="1" applyFont="1" applyFill="1" applyBorder="1" applyAlignment="1"/>
    <xf numFmtId="0" fontId="10" fillId="0" borderId="0" xfId="0" applyNumberFormat="1" applyFont="1" applyFill="1" applyAlignment="1">
      <alignment horizontal="left"/>
    </xf>
    <xf numFmtId="37" fontId="5" fillId="0" borderId="0" xfId="0" applyNumberFormat="1" applyFont="1" applyFill="1" applyAlignment="1">
      <alignment horizontal="right"/>
    </xf>
    <xf numFmtId="37" fontId="5" fillId="0" borderId="0" xfId="0" applyNumberFormat="1" applyFont="1" applyFill="1" applyAlignment="1">
      <alignment horizontal="left"/>
    </xf>
    <xf numFmtId="3" fontId="5" fillId="0" borderId="0" xfId="0" applyNumberFormat="1" applyFont="1" applyFill="1" applyAlignment="1">
      <alignment horizontal="left"/>
    </xf>
    <xf numFmtId="3" fontId="5" fillId="0" borderId="0" xfId="0" quotePrefix="1" applyNumberFormat="1" applyFont="1" applyFill="1" applyBorder="1" applyAlignment="1">
      <alignment horizontal="right"/>
    </xf>
    <xf numFmtId="0" fontId="21" fillId="0" borderId="0" xfId="0" applyFont="1" applyFill="1" applyBorder="1" applyAlignment="1">
      <alignment horizontal="left" vertical="top"/>
    </xf>
    <xf numFmtId="42" fontId="5" fillId="0" borderId="0" xfId="0" quotePrefix="1" applyNumberFormat="1" applyFont="1" applyFill="1" applyBorder="1" applyAlignment="1">
      <alignment horizontal="right"/>
    </xf>
    <xf numFmtId="3" fontId="5" fillId="0" borderId="0" xfId="0" applyNumberFormat="1" applyFont="1" applyFill="1" applyBorder="1" applyAlignment="1"/>
    <xf numFmtId="41" fontId="5" fillId="0" borderId="0" xfId="18"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quotePrefix="1" applyNumberFormat="1" applyFont="1" applyFill="1" applyBorder="1" applyAlignment="1">
      <alignment horizontal="right"/>
    </xf>
    <xf numFmtId="41" fontId="19" fillId="0" borderId="0" xfId="0" applyNumberFormat="1" applyFont="1" applyFill="1" applyBorder="1" applyAlignment="1">
      <alignment horizontal="right"/>
    </xf>
    <xf numFmtId="42" fontId="19" fillId="0" borderId="0" xfId="0" quotePrefix="1" applyNumberFormat="1" applyFont="1" applyFill="1" applyBorder="1" applyAlignment="1">
      <alignment horizontal="right"/>
    </xf>
    <xf numFmtId="41" fontId="19" fillId="0" borderId="0" xfId="0" quotePrefix="1" applyNumberFormat="1" applyFont="1" applyFill="1" applyBorder="1" applyAlignment="1">
      <alignment horizontal="right"/>
    </xf>
    <xf numFmtId="42" fontId="5" fillId="0" borderId="0" xfId="0" quotePrefix="1" applyNumberFormat="1" applyFont="1" applyFill="1" applyBorder="1" applyAlignment="1"/>
    <xf numFmtId="41" fontId="5" fillId="0" borderId="0" xfId="0" applyNumberFormat="1" applyFont="1" applyFill="1" applyBorder="1" applyAlignment="1"/>
    <xf numFmtId="41" fontId="5" fillId="0" borderId="0" xfId="18" applyNumberFormat="1" applyFont="1" applyFill="1" applyBorder="1" applyAlignment="1">
      <alignment horizontal="center"/>
    </xf>
    <xf numFmtId="41" fontId="5" fillId="0" borderId="0" xfId="0" quotePrefix="1" applyNumberFormat="1" applyFont="1" applyFill="1" applyBorder="1" applyAlignment="1"/>
    <xf numFmtId="41" fontId="5" fillId="0" borderId="0" xfId="0" applyNumberFormat="1" applyFont="1" applyFill="1"/>
    <xf numFmtId="41" fontId="5" fillId="0" borderId="0" xfId="0" applyNumberFormat="1" applyFont="1" applyFill="1" applyBorder="1"/>
    <xf numFmtId="0" fontId="19" fillId="0" borderId="0" xfId="0" applyNumberFormat="1" applyFont="1" applyFill="1" applyBorder="1" applyAlignment="1">
      <alignment horizontal="left"/>
    </xf>
    <xf numFmtId="37" fontId="19" fillId="0" borderId="0" xfId="0" applyNumberFormat="1" applyFont="1" applyFill="1" applyBorder="1" applyAlignment="1" applyProtection="1">
      <protection locked="0"/>
    </xf>
    <xf numFmtId="41" fontId="19" fillId="0" borderId="0" xfId="0" applyNumberFormat="1" applyFont="1" applyFill="1" applyBorder="1" applyAlignment="1" applyProtection="1">
      <protection locked="0"/>
    </xf>
    <xf numFmtId="41" fontId="5" fillId="0" borderId="0" xfId="0" applyNumberFormat="1" applyFont="1" applyFill="1" applyBorder="1" applyAlignment="1" applyProtection="1">
      <protection locked="0"/>
    </xf>
    <xf numFmtId="43" fontId="5" fillId="0" borderId="0" xfId="0" applyNumberFormat="1" applyFont="1" applyFill="1" applyBorder="1" applyAlignment="1"/>
    <xf numFmtId="43" fontId="19" fillId="0" borderId="0" xfId="0" applyNumberFormat="1" applyFont="1" applyFill="1" applyBorder="1" applyAlignment="1">
      <alignment horizontal="left"/>
    </xf>
    <xf numFmtId="41" fontId="5" fillId="0" borderId="0" xfId="18" applyNumberFormat="1" applyFont="1" applyFill="1" applyBorder="1" applyAlignment="1" applyProtection="1">
      <alignment horizontal="right"/>
      <protection locked="0"/>
    </xf>
    <xf numFmtId="41" fontId="5" fillId="0" borderId="0" xfId="0" applyNumberFormat="1" applyFont="1" applyFill="1" applyBorder="1" applyAlignment="1" applyProtection="1">
      <alignment horizontal="right"/>
      <protection locked="0"/>
    </xf>
    <xf numFmtId="0" fontId="19" fillId="0" borderId="0" xfId="0" quotePrefix="1" applyNumberFormat="1" applyFont="1" applyFill="1" applyBorder="1" applyAlignment="1">
      <alignment horizontal="left"/>
    </xf>
    <xf numFmtId="0" fontId="5" fillId="0" borderId="0" xfId="0" applyFont="1" applyFill="1" applyBorder="1"/>
    <xf numFmtId="41" fontId="19" fillId="0" borderId="0" xfId="0" quotePrefix="1" applyNumberFormat="1" applyFont="1" applyFill="1" applyBorder="1" applyAlignment="1" applyProtection="1">
      <alignment horizontal="left"/>
      <protection locked="0"/>
    </xf>
    <xf numFmtId="41" fontId="5" fillId="0" borderId="0" xfId="18" applyNumberFormat="1" applyFont="1" applyFill="1" applyAlignment="1"/>
    <xf numFmtId="41" fontId="5" fillId="0" borderId="0" xfId="0" applyNumberFormat="1" applyFont="1" applyFill="1" applyAlignment="1">
      <alignment horizontal="right"/>
    </xf>
    <xf numFmtId="41" fontId="0" fillId="0" borderId="0" xfId="0" quotePrefix="1" applyNumberFormat="1" applyFont="1" applyFill="1" applyAlignment="1" applyProtection="1">
      <alignment horizontal="right"/>
      <protection locked="0"/>
    </xf>
    <xf numFmtId="0" fontId="21" fillId="0" borderId="0" xfId="0" applyNumberFormat="1" applyFont="1" applyFill="1" applyBorder="1" applyAlignment="1">
      <alignment horizontal="left" vertical="top"/>
    </xf>
    <xf numFmtId="3" fontId="11" fillId="0" borderId="0" xfId="0" applyNumberFormat="1" applyFont="1" applyFill="1" applyAlignment="1">
      <alignment horizontal="right"/>
    </xf>
    <xf numFmtId="41" fontId="11" fillId="0" borderId="0" xfId="0" applyNumberFormat="1" applyFont="1" applyFill="1" applyAlignment="1">
      <alignment horizontal="right"/>
    </xf>
    <xf numFmtId="3" fontId="11" fillId="0" borderId="0" xfId="0" applyNumberFormat="1" applyFont="1" applyFill="1" applyAlignment="1"/>
    <xf numFmtId="41" fontId="0" fillId="0" borderId="0" xfId="0" applyNumberFormat="1" applyFill="1"/>
    <xf numFmtId="3" fontId="5" fillId="0" borderId="0" xfId="18" applyNumberFormat="1" applyFont="1" applyFill="1" applyAlignment="1">
      <alignment horizontal="right"/>
    </xf>
    <xf numFmtId="38" fontId="5" fillId="0" borderId="0" xfId="0" applyNumberFormat="1" applyFont="1" applyFill="1" applyAlignment="1">
      <alignment horizontal="right"/>
    </xf>
    <xf numFmtId="3" fontId="0" fillId="0" borderId="0" xfId="0" quotePrefix="1" applyNumberFormat="1" applyFont="1" applyFill="1" applyAlignment="1" applyProtection="1">
      <alignment horizontal="center"/>
      <protection locked="0"/>
    </xf>
    <xf numFmtId="41" fontId="0" fillId="0" borderId="0" xfId="0" quotePrefix="1" applyNumberFormat="1" applyFont="1" applyFill="1" applyAlignment="1" applyProtection="1">
      <alignment horizontal="center"/>
      <protection locked="0"/>
    </xf>
    <xf numFmtId="0" fontId="19" fillId="0" borderId="0" xfId="0" applyNumberFormat="1" applyFont="1" applyFill="1" applyAlignment="1"/>
    <xf numFmtId="41" fontId="19" fillId="0" borderId="0" xfId="0" applyNumberFormat="1" applyFont="1" applyFill="1" applyBorder="1" applyAlignment="1"/>
    <xf numFmtId="41" fontId="5" fillId="0" borderId="0" xfId="0" applyNumberFormat="1" applyFont="1" applyFill="1" applyAlignment="1">
      <alignment horizontal="left"/>
    </xf>
    <xf numFmtId="3" fontId="5" fillId="0" borderId="0" xfId="0" applyNumberFormat="1" applyFont="1" applyFill="1" applyBorder="1"/>
    <xf numFmtId="41" fontId="19" fillId="0" borderId="0" xfId="17" applyNumberFormat="1" applyFont="1" applyFill="1" applyBorder="1" applyAlignment="1">
      <alignment wrapText="1"/>
    </xf>
    <xf numFmtId="41" fontId="5" fillId="0" borderId="0" xfId="0" applyNumberFormat="1" applyFont="1" applyFill="1" applyBorder="1" applyAlignment="1" applyProtection="1"/>
    <xf numFmtId="41" fontId="48" fillId="0" borderId="0" xfId="36093" applyNumberFormat="1" applyFont="1" applyFill="1" applyBorder="1"/>
    <xf numFmtId="41" fontId="48" fillId="0" borderId="0" xfId="36111" applyNumberFormat="1" applyFont="1" applyFill="1" applyBorder="1"/>
    <xf numFmtId="41" fontId="48" fillId="0" borderId="0" xfId="36106" applyNumberFormat="1" applyFont="1" applyFill="1" applyBorder="1"/>
    <xf numFmtId="41" fontId="19" fillId="0" borderId="0" xfId="0" quotePrefix="1" applyNumberFormat="1" applyFont="1" applyFill="1" applyBorder="1" applyAlignment="1"/>
    <xf numFmtId="41" fontId="5" fillId="0" borderId="0" xfId="0" quotePrefix="1" applyNumberFormat="1" applyFont="1" applyFill="1" applyBorder="1" applyAlignment="1">
      <alignment horizontal="center"/>
    </xf>
    <xf numFmtId="41" fontId="19" fillId="0" borderId="0" xfId="17" applyNumberFormat="1" applyFont="1" applyFill="1" applyBorder="1" applyAlignment="1"/>
    <xf numFmtId="41" fontId="5" fillId="0" borderId="0" xfId="0" quotePrefix="1" applyNumberFormat="1" applyFont="1" applyFill="1" applyAlignment="1" applyProtection="1">
      <alignment horizontal="right"/>
      <protection locked="0"/>
    </xf>
    <xf numFmtId="43" fontId="5" fillId="0" borderId="0" xfId="0" quotePrefix="1" applyNumberFormat="1" applyFont="1" applyFill="1" applyBorder="1" applyAlignment="1">
      <alignment horizontal="center"/>
    </xf>
    <xf numFmtId="41" fontId="5" fillId="0" borderId="0" xfId="0" quotePrefix="1" applyNumberFormat="1" applyFont="1" applyFill="1" applyAlignment="1" applyProtection="1">
      <alignment horizontal="center"/>
      <protection locked="0"/>
    </xf>
    <xf numFmtId="3" fontId="5" fillId="0" borderId="0" xfId="0" quotePrefix="1" applyNumberFormat="1" applyFont="1" applyFill="1" applyBorder="1" applyAlignment="1">
      <alignment horizontal="center"/>
    </xf>
    <xf numFmtId="41" fontId="11" fillId="0" borderId="0" xfId="0" applyNumberFormat="1" applyFont="1" applyFill="1" applyAlignment="1"/>
    <xf numFmtId="42" fontId="19" fillId="0" borderId="9" xfId="0" applyNumberFormat="1" applyFont="1" applyFill="1" applyBorder="1" applyAlignment="1"/>
    <xf numFmtId="42" fontId="19" fillId="0" borderId="9" xfId="0" applyNumberFormat="1" applyFont="1" applyFill="1" applyBorder="1" applyAlignment="1">
      <alignment horizontal="right"/>
    </xf>
    <xf numFmtId="41" fontId="5" fillId="0" borderId="0" xfId="0" applyNumberFormat="1" applyFont="1" applyFill="1" applyAlignment="1">
      <alignment horizontal="center"/>
    </xf>
    <xf numFmtId="3" fontId="19" fillId="0" borderId="0" xfId="0" quotePrefix="1" applyNumberFormat="1" applyFont="1" applyFill="1" applyAlignment="1">
      <alignment horizontal="left"/>
    </xf>
    <xf numFmtId="41" fontId="49" fillId="0" borderId="0" xfId="46099" applyNumberFormat="1" applyFont="1" applyFill="1" applyBorder="1"/>
    <xf numFmtId="0" fontId="10" fillId="0" borderId="0" xfId="0" quotePrefix="1" applyNumberFormat="1" applyFont="1" applyFill="1" applyAlignment="1">
      <alignment horizontal="left"/>
    </xf>
    <xf numFmtId="0" fontId="19" fillId="0" borderId="0" xfId="0" quotePrefix="1" applyNumberFormat="1" applyFont="1" applyFill="1" applyAlignment="1">
      <alignment horizontal="left"/>
    </xf>
    <xf numFmtId="42" fontId="19" fillId="0" borderId="9" xfId="18" applyNumberFormat="1" applyFont="1" applyFill="1" applyBorder="1" applyAlignment="1">
      <alignment horizontal="right"/>
    </xf>
    <xf numFmtId="41" fontId="19" fillId="0" borderId="0" xfId="18" applyNumberFormat="1" applyFont="1" applyFill="1" applyBorder="1" applyAlignment="1">
      <alignment horizontal="right"/>
    </xf>
    <xf numFmtId="41" fontId="19" fillId="0" borderId="0" xfId="0" quotePrefix="1" applyNumberFormat="1" applyFont="1" applyFill="1" applyBorder="1" applyAlignment="1">
      <alignment horizontal="center"/>
    </xf>
    <xf numFmtId="41" fontId="11" fillId="0" borderId="0" xfId="0" applyNumberFormat="1" applyFont="1" applyFill="1" applyBorder="1" applyAlignment="1"/>
    <xf numFmtId="41" fontId="11" fillId="0" borderId="0" xfId="0" applyNumberFormat="1" applyFont="1" applyFill="1" applyBorder="1" applyAlignment="1">
      <alignment horizontal="right"/>
    </xf>
    <xf numFmtId="37" fontId="5" fillId="0" borderId="0" xfId="0" applyNumberFormat="1" applyFont="1"/>
    <xf numFmtId="37" fontId="10" fillId="0" borderId="0" xfId="0" applyNumberFormat="1" applyFont="1" applyAlignment="1">
      <alignment horizontal="right"/>
    </xf>
    <xf numFmtId="37" fontId="10" fillId="0" borderId="0" xfId="0" quotePrefix="1" applyNumberFormat="1" applyFont="1" applyAlignment="1">
      <alignment horizontal="left"/>
    </xf>
    <xf numFmtId="37" fontId="19" fillId="0" borderId="0" xfId="0" applyNumberFormat="1" applyFont="1" applyAlignment="1">
      <alignment horizontal="center"/>
    </xf>
    <xf numFmtId="37" fontId="19" fillId="0" borderId="0" xfId="0" quotePrefix="1" applyNumberFormat="1" applyFont="1" applyAlignment="1">
      <alignment horizontal="center"/>
    </xf>
    <xf numFmtId="49" fontId="19" fillId="0" borderId="0" xfId="0" applyNumberFormat="1" applyFont="1" applyAlignment="1">
      <alignment horizontal="center"/>
    </xf>
    <xf numFmtId="37" fontId="5" fillId="0" borderId="0" xfId="0" quotePrefix="1" applyNumberFormat="1" applyFont="1" applyAlignment="1">
      <alignment horizontal="left"/>
    </xf>
    <xf numFmtId="42" fontId="5" fillId="0" borderId="0" xfId="0" applyNumberFormat="1" applyFont="1" applyAlignment="1">
      <alignment horizontal="center"/>
    </xf>
    <xf numFmtId="42" fontId="5" fillId="0" borderId="0" xfId="0" applyNumberFormat="1" applyFont="1" applyFill="1"/>
    <xf numFmtId="0" fontId="19" fillId="0" borderId="0" xfId="0" applyNumberFormat="1" applyFont="1" applyAlignment="1">
      <alignment horizontal="center"/>
    </xf>
    <xf numFmtId="37" fontId="19" fillId="0" borderId="0" xfId="0" quotePrefix="1" applyNumberFormat="1" applyFont="1" applyAlignment="1">
      <alignment horizontal="left"/>
    </xf>
    <xf numFmtId="41" fontId="19" fillId="0" borderId="4" xfId="0" applyNumberFormat="1" applyFont="1" applyBorder="1"/>
    <xf numFmtId="41" fontId="19" fillId="0" borderId="3" xfId="0" applyNumberFormat="1" applyFont="1" applyBorder="1"/>
    <xf numFmtId="37" fontId="5" fillId="0" borderId="0" xfId="0" applyNumberFormat="1" applyFont="1" applyBorder="1" applyAlignment="1"/>
    <xf numFmtId="37" fontId="5" fillId="0" borderId="0" xfId="0" quotePrefix="1" applyNumberFormat="1" applyFont="1" applyAlignment="1">
      <alignment horizontal="center"/>
    </xf>
    <xf numFmtId="37" fontId="5" fillId="0" borderId="0" xfId="0" applyNumberFormat="1" applyFont="1" applyFill="1"/>
    <xf numFmtId="37" fontId="19" fillId="0" borderId="0" xfId="0" applyNumberFormat="1" applyFont="1" applyBorder="1"/>
    <xf numFmtId="37" fontId="5" fillId="0" borderId="0" xfId="0" applyNumberFormat="1" applyFont="1" applyAlignment="1">
      <alignment horizontal="right"/>
    </xf>
    <xf numFmtId="0" fontId="5" fillId="0" borderId="0" xfId="59989" applyNumberFormat="1" applyFont="1" applyAlignment="1"/>
    <xf numFmtId="37" fontId="5" fillId="0" borderId="0" xfId="0" quotePrefix="1" applyNumberFormat="1" applyFont="1" applyAlignment="1"/>
    <xf numFmtId="42" fontId="19" fillId="0" borderId="14" xfId="0" applyNumberFormat="1" applyFont="1" applyBorder="1" applyAlignment="1"/>
    <xf numFmtId="37" fontId="19" fillId="0" borderId="0" xfId="0" applyNumberFormat="1" applyFont="1" applyBorder="1" applyAlignment="1">
      <alignment horizontal="right"/>
    </xf>
    <xf numFmtId="37" fontId="52" fillId="0" borderId="0" xfId="0" applyNumberFormat="1" applyFont="1" applyFill="1" applyAlignment="1"/>
    <xf numFmtId="0" fontId="5" fillId="0" borderId="0" xfId="0" applyNumberFormat="1" applyFont="1"/>
    <xf numFmtId="0" fontId="5" fillId="0" borderId="0" xfId="0" applyNumberFormat="1" applyFont="1" applyBorder="1"/>
    <xf numFmtId="0" fontId="53" fillId="0" borderId="0" xfId="59989" applyNumberFormat="1" applyFont="1" applyAlignment="1"/>
    <xf numFmtId="3" fontId="5" fillId="0" borderId="0" xfId="0" applyNumberFormat="1" applyFont="1"/>
    <xf numFmtId="4" fontId="5" fillId="0" borderId="0" xfId="0" applyNumberFormat="1" applyFont="1"/>
    <xf numFmtId="0" fontId="10" fillId="0" borderId="0" xfId="59989" applyNumberFormat="1" applyFont="1" applyAlignment="1"/>
    <xf numFmtId="0" fontId="54" fillId="0" borderId="0" xfId="59989" applyNumberFormat="1" applyFont="1"/>
    <xf numFmtId="0" fontId="54" fillId="0" borderId="0" xfId="59989" applyNumberFormat="1" applyFont="1" applyAlignment="1"/>
    <xf numFmtId="0" fontId="10" fillId="0" borderId="0" xfId="59989" applyNumberFormat="1" applyFont="1" applyAlignment="1">
      <alignment horizontal="right"/>
    </xf>
    <xf numFmtId="37" fontId="10" fillId="0" borderId="0" xfId="0" applyNumberFormat="1" applyFont="1" applyAlignment="1">
      <alignment horizontal="left"/>
    </xf>
    <xf numFmtId="0" fontId="10" fillId="0" borderId="0" xfId="59989" quotePrefix="1" applyNumberFormat="1" applyFont="1" applyAlignment="1">
      <alignment horizontal="left"/>
    </xf>
    <xf numFmtId="164" fontId="10" fillId="0" borderId="0" xfId="59989" applyNumberFormat="1" applyFont="1" applyAlignment="1"/>
    <xf numFmtId="0" fontId="19" fillId="0" borderId="0" xfId="59989" applyNumberFormat="1" applyFont="1" applyAlignment="1">
      <alignment horizontal="center"/>
    </xf>
    <xf numFmtId="0" fontId="19" fillId="0" borderId="0" xfId="59989" applyNumberFormat="1" applyFont="1" applyAlignment="1"/>
    <xf numFmtId="0" fontId="19" fillId="0" borderId="2" xfId="59989" quotePrefix="1" applyNumberFormat="1" applyFont="1" applyBorder="1" applyAlignment="1">
      <alignment horizontal="center"/>
    </xf>
    <xf numFmtId="0" fontId="19" fillId="0" borderId="2" xfId="59989" applyNumberFormat="1" applyFont="1" applyBorder="1" applyAlignment="1">
      <alignment horizontal="center"/>
    </xf>
    <xf numFmtId="3" fontId="5" fillId="0" borderId="0" xfId="59989" applyNumberFormat="1" applyFont="1" applyAlignment="1"/>
    <xf numFmtId="37" fontId="5" fillId="0" borderId="0" xfId="59989" applyNumberFormat="1" applyFont="1" applyAlignment="1"/>
    <xf numFmtId="37" fontId="54" fillId="0" borderId="0" xfId="59989" applyNumberFormat="1" applyFont="1"/>
    <xf numFmtId="37" fontId="5" fillId="0" borderId="0" xfId="59989" applyNumberFormat="1" applyFont="1" applyAlignment="1">
      <alignment horizontal="right"/>
    </xf>
    <xf numFmtId="0" fontId="5" fillId="0" borderId="0" xfId="59989" applyNumberFormat="1" applyFont="1" applyAlignment="1">
      <alignment horizontal="left" indent="3"/>
    </xf>
    <xf numFmtId="42" fontId="5" fillId="0" borderId="0" xfId="59989" applyNumberFormat="1" applyFont="1" applyAlignment="1"/>
    <xf numFmtId="37" fontId="5" fillId="0" borderId="0" xfId="59989" applyNumberFormat="1" applyFont="1" applyBorder="1" applyAlignment="1">
      <alignment horizontal="right"/>
    </xf>
    <xf numFmtId="42" fontId="5" fillId="0" borderId="0" xfId="59989" applyNumberFormat="1" applyFont="1" applyAlignment="1">
      <alignment horizontal="right"/>
    </xf>
    <xf numFmtId="0" fontId="19" fillId="0" borderId="0" xfId="59989" quotePrefix="1" applyNumberFormat="1" applyFont="1" applyAlignment="1">
      <alignment horizontal="left"/>
    </xf>
    <xf numFmtId="0" fontId="5" fillId="0" borderId="0" xfId="59989" applyNumberFormat="1" applyFont="1" applyBorder="1" applyAlignment="1"/>
    <xf numFmtId="0" fontId="19" fillId="0" borderId="0" xfId="59989" applyNumberFormat="1" applyFont="1" applyAlignment="1">
      <alignment horizontal="left"/>
    </xf>
    <xf numFmtId="41" fontId="19" fillId="0" borderId="8" xfId="59989" applyNumberFormat="1" applyFont="1" applyBorder="1" applyAlignment="1"/>
    <xf numFmtId="37" fontId="19" fillId="0" borderId="0" xfId="59989" applyNumberFormat="1" applyFont="1" applyBorder="1" applyAlignment="1"/>
    <xf numFmtId="42" fontId="19" fillId="0" borderId="9" xfId="59989" applyNumberFormat="1" applyFont="1" applyBorder="1" applyAlignment="1"/>
    <xf numFmtId="0" fontId="19" fillId="0" borderId="0" xfId="59989" applyNumberFormat="1" applyFont="1" applyAlignment="1">
      <alignment horizontal="right"/>
    </xf>
    <xf numFmtId="3" fontId="54" fillId="0" borderId="0" xfId="59989" applyNumberFormat="1" applyFont="1" applyAlignment="1"/>
    <xf numFmtId="3" fontId="54" fillId="0" borderId="0" xfId="59989" applyNumberFormat="1" applyFont="1"/>
    <xf numFmtId="49" fontId="19" fillId="0" borderId="2" xfId="59989" quotePrefix="1" applyNumberFormat="1" applyFont="1" applyBorder="1" applyAlignment="1">
      <alignment horizontal="center"/>
    </xf>
    <xf numFmtId="37" fontId="5" fillId="0" borderId="0" xfId="59989" applyNumberFormat="1" applyFont="1" applyBorder="1" applyAlignment="1"/>
    <xf numFmtId="3" fontId="5" fillId="0" borderId="0" xfId="59990" applyNumberFormat="1" applyFont="1" applyBorder="1" applyAlignment="1">
      <alignment horizontal="center"/>
    </xf>
    <xf numFmtId="41" fontId="5" fillId="0" borderId="0" xfId="25233" applyNumberFormat="1" applyFont="1" applyBorder="1" applyAlignment="1">
      <alignment horizontal="right"/>
    </xf>
    <xf numFmtId="0" fontId="5" fillId="0" borderId="0" xfId="59989" applyNumberFormat="1" applyFont="1" applyFill="1" applyAlignment="1">
      <alignment horizontal="left" indent="3"/>
    </xf>
    <xf numFmtId="170" fontId="5" fillId="0" borderId="0" xfId="59989" quotePrefix="1" applyNumberFormat="1" applyFont="1" applyAlignment="1">
      <alignment horizontal="right"/>
    </xf>
    <xf numFmtId="42" fontId="5" fillId="0" borderId="2" xfId="59990" applyNumberFormat="1" applyFont="1" applyBorder="1" applyAlignment="1">
      <alignment horizontal="right"/>
    </xf>
    <xf numFmtId="170" fontId="5" fillId="0" borderId="0" xfId="59989" applyNumberFormat="1" applyFont="1" applyAlignment="1">
      <alignment horizontal="right"/>
    </xf>
    <xf numFmtId="42" fontId="5" fillId="0" borderId="2" xfId="59990" applyNumberFormat="1" applyFont="1" applyBorder="1" applyAlignment="1">
      <alignment horizontal="center"/>
    </xf>
    <xf numFmtId="42" fontId="5" fillId="0" borderId="2" xfId="59989" applyNumberFormat="1" applyFont="1" applyBorder="1" applyAlignment="1">
      <alignment horizontal="right"/>
    </xf>
    <xf numFmtId="0" fontId="55" fillId="0" borderId="0" xfId="59989" applyNumberFormat="1" applyFont="1" applyAlignment="1">
      <alignment horizontal="left" indent="5"/>
    </xf>
    <xf numFmtId="0" fontId="5" fillId="0" borderId="0" xfId="59989" quotePrefix="1" applyNumberFormat="1" applyFont="1" applyAlignment="1"/>
    <xf numFmtId="41" fontId="19" fillId="0" borderId="3" xfId="59989" applyNumberFormat="1" applyFont="1" applyBorder="1" applyAlignment="1">
      <alignment horizontal="right"/>
    </xf>
    <xf numFmtId="37" fontId="19" fillId="0" borderId="0" xfId="59989" applyNumberFormat="1" applyFont="1" applyAlignment="1"/>
    <xf numFmtId="170" fontId="5" fillId="0" borderId="0" xfId="59989" applyNumberFormat="1" applyFont="1" applyBorder="1" applyAlignment="1">
      <alignment horizontal="right"/>
    </xf>
    <xf numFmtId="42" fontId="19" fillId="0" borderId="0" xfId="59989" applyNumberFormat="1" applyFont="1" applyBorder="1" applyAlignment="1">
      <alignment horizontal="right"/>
    </xf>
    <xf numFmtId="170" fontId="19" fillId="0" borderId="0" xfId="59989" applyNumberFormat="1" applyFont="1" applyAlignment="1">
      <alignment horizontal="right"/>
    </xf>
    <xf numFmtId="170" fontId="5" fillId="0" borderId="0" xfId="59989" applyNumberFormat="1" applyFont="1" applyAlignment="1"/>
    <xf numFmtId="170" fontId="5" fillId="0" borderId="6" xfId="59989" applyNumberFormat="1" applyFont="1" applyBorder="1" applyAlignment="1"/>
    <xf numFmtId="37" fontId="19" fillId="0" borderId="0" xfId="59989" applyNumberFormat="1" applyFont="1" applyBorder="1" applyAlignment="1">
      <alignment horizontal="right"/>
    </xf>
    <xf numFmtId="0" fontId="10" fillId="0" borderId="0" xfId="59990" quotePrefix="1" applyNumberFormat="1" applyFont="1" applyAlignment="1">
      <alignment horizontal="left"/>
    </xf>
    <xf numFmtId="0" fontId="5" fillId="0" borderId="0" xfId="59990" applyNumberFormat="1" applyFont="1" applyAlignment="1"/>
    <xf numFmtId="164" fontId="10" fillId="0" borderId="0" xfId="59990" quotePrefix="1" applyNumberFormat="1" applyFont="1" applyAlignment="1">
      <alignment horizontal="left"/>
    </xf>
    <xf numFmtId="0" fontId="19" fillId="0" borderId="0" xfId="59990" applyNumberFormat="1" applyFont="1" applyAlignment="1">
      <alignment horizontal="center"/>
    </xf>
    <xf numFmtId="0" fontId="19" fillId="0" borderId="0" xfId="59990" applyNumberFormat="1" applyFont="1" applyAlignment="1">
      <alignment horizontal="right"/>
    </xf>
    <xf numFmtId="0" fontId="19" fillId="0" borderId="0" xfId="59990" quotePrefix="1" applyNumberFormat="1" applyFont="1" applyAlignment="1">
      <alignment horizontal="center"/>
    </xf>
    <xf numFmtId="49" fontId="19" fillId="0" borderId="0" xfId="59990" applyNumberFormat="1" applyFont="1" applyAlignment="1">
      <alignment horizontal="center"/>
    </xf>
    <xf numFmtId="0" fontId="19" fillId="0" borderId="0" xfId="59990" applyNumberFormat="1" applyFont="1" applyAlignment="1"/>
    <xf numFmtId="37" fontId="5" fillId="0" borderId="0" xfId="59990" applyNumberFormat="1" applyFont="1" applyAlignment="1"/>
    <xf numFmtId="3" fontId="5" fillId="0" borderId="0" xfId="59990" applyNumberFormat="1" applyFont="1" applyAlignment="1"/>
    <xf numFmtId="37" fontId="54" fillId="0" borderId="0" xfId="59989" applyNumberFormat="1" applyFont="1" applyAlignment="1"/>
    <xf numFmtId="0" fontId="5" fillId="0" borderId="0" xfId="59990" quotePrefix="1" applyNumberFormat="1" applyFont="1" applyAlignment="1"/>
    <xf numFmtId="42" fontId="5" fillId="0" borderId="0" xfId="59990" applyNumberFormat="1" applyFont="1" applyFill="1" applyAlignment="1"/>
    <xf numFmtId="42" fontId="5" fillId="0" borderId="0" xfId="59990" applyNumberFormat="1" applyFont="1" applyFill="1" applyAlignment="1">
      <alignment horizontal="center"/>
    </xf>
    <xf numFmtId="37" fontId="54" fillId="0" borderId="0" xfId="59989" applyNumberFormat="1" applyFont="1" applyFill="1" applyAlignment="1"/>
    <xf numFmtId="0" fontId="54" fillId="0" borderId="0" xfId="59989" quotePrefix="1" applyNumberFormat="1" applyFont="1" applyAlignment="1"/>
    <xf numFmtId="41" fontId="5" fillId="0" borderId="0" xfId="59990" applyNumberFormat="1" applyFont="1" applyFill="1" applyAlignment="1">
      <alignment horizontal="center"/>
    </xf>
    <xf numFmtId="37" fontId="5" fillId="0" borderId="0" xfId="59990" applyNumberFormat="1" applyFont="1" applyFill="1" applyAlignment="1"/>
    <xf numFmtId="0" fontId="5" fillId="0" borderId="0" xfId="59990" quotePrefix="1" applyNumberFormat="1" applyFont="1" applyAlignment="1">
      <alignment horizontal="left"/>
    </xf>
    <xf numFmtId="3" fontId="5" fillId="0" borderId="0" xfId="59990" applyNumberFormat="1" applyFont="1" applyAlignment="1">
      <alignment horizontal="right"/>
    </xf>
    <xf numFmtId="0" fontId="54" fillId="0" borderId="0" xfId="59989" applyNumberFormat="1" applyFont="1" applyAlignment="1">
      <alignment horizontal="center"/>
    </xf>
    <xf numFmtId="37" fontId="19" fillId="0" borderId="8" xfId="59990" applyNumberFormat="1" applyFont="1" applyBorder="1" applyAlignment="1"/>
    <xf numFmtId="0" fontId="19" fillId="0" borderId="0" xfId="59990" quotePrefix="1" applyNumberFormat="1" applyFont="1" applyAlignment="1">
      <alignment horizontal="left"/>
    </xf>
    <xf numFmtId="0" fontId="55" fillId="0" borderId="0" xfId="59989" applyNumberFormat="1" applyFont="1" applyAlignment="1">
      <alignment horizontal="center"/>
    </xf>
    <xf numFmtId="37" fontId="5" fillId="0" borderId="0" xfId="59990" applyNumberFormat="1" applyFont="1" applyBorder="1" applyAlignment="1"/>
    <xf numFmtId="37" fontId="5" fillId="0" borderId="0" xfId="59989" applyNumberFormat="1" applyFont="1"/>
    <xf numFmtId="0" fontId="5" fillId="0" borderId="0" xfId="59990" applyNumberFormat="1" applyFont="1" applyBorder="1" applyAlignment="1">
      <alignment horizontal="right"/>
    </xf>
    <xf numFmtId="41" fontId="19" fillId="0" borderId="8" xfId="59990" applyNumberFormat="1" applyFont="1" applyBorder="1" applyAlignment="1"/>
    <xf numFmtId="37" fontId="19" fillId="0" borderId="0" xfId="59990" applyNumberFormat="1" applyFont="1" applyBorder="1" applyAlignment="1"/>
    <xf numFmtId="0" fontId="54" fillId="0" borderId="0" xfId="59989" applyNumberFormat="1" applyFont="1" applyAlignment="1">
      <alignment horizontal="right"/>
    </xf>
    <xf numFmtId="39" fontId="54" fillId="0" borderId="0" xfId="59989" applyNumberFormat="1" applyFont="1"/>
    <xf numFmtId="39" fontId="54" fillId="0" borderId="0" xfId="59989" applyNumberFormat="1" applyFont="1" applyAlignment="1"/>
    <xf numFmtId="0" fontId="5" fillId="0" borderId="0" xfId="59989" applyNumberFormat="1" applyFont="1" applyFill="1" applyAlignment="1"/>
    <xf numFmtId="0" fontId="5" fillId="0" borderId="0" xfId="36083" applyFont="1"/>
    <xf numFmtId="0" fontId="5" fillId="0" borderId="0" xfId="36083" applyFont="1" applyBorder="1"/>
    <xf numFmtId="43" fontId="5" fillId="0" borderId="0" xfId="36083" applyNumberFormat="1" applyFont="1" applyBorder="1"/>
    <xf numFmtId="0" fontId="8" fillId="0" borderId="0" xfId="36083" applyFont="1" applyFill="1"/>
    <xf numFmtId="0" fontId="10" fillId="0" borderId="0" xfId="0" applyFont="1" applyFill="1"/>
    <xf numFmtId="0" fontId="52" fillId="0" borderId="0" xfId="0" applyFont="1" applyFill="1"/>
    <xf numFmtId="0" fontId="5" fillId="0" borderId="0" xfId="0" applyFont="1" applyFill="1"/>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0" xfId="0" applyFont="1" applyFill="1" applyAlignment="1">
      <alignment horizontal="left"/>
    </xf>
    <xf numFmtId="0" fontId="19" fillId="0" borderId="2" xfId="0" applyFont="1" applyFill="1" applyBorder="1" applyAlignment="1">
      <alignment horizontal="center"/>
    </xf>
    <xf numFmtId="0" fontId="19" fillId="0" borderId="0" xfId="0" applyFont="1" applyFill="1"/>
    <xf numFmtId="0" fontId="21" fillId="0" borderId="0" xfId="0" applyFont="1" applyFill="1"/>
    <xf numFmtId="0" fontId="19" fillId="0" borderId="0" xfId="0" applyFont="1" applyFill="1" applyBorder="1"/>
    <xf numFmtId="0" fontId="5" fillId="0" borderId="0" xfId="0" applyFont="1" applyFill="1" applyAlignment="1">
      <alignment horizontal="center"/>
    </xf>
    <xf numFmtId="0" fontId="19" fillId="0" borderId="0" xfId="0" applyNumberFormat="1" applyFont="1" applyFill="1" applyAlignment="1">
      <alignment horizontal="right"/>
    </xf>
    <xf numFmtId="172" fontId="52" fillId="0" borderId="0" xfId="59991" applyNumberFormat="1" applyFont="1" applyFill="1"/>
    <xf numFmtId="0" fontId="52" fillId="0" borderId="0" xfId="0" applyFont="1" applyFill="1" applyBorder="1"/>
    <xf numFmtId="172" fontId="52" fillId="0" borderId="0" xfId="59991" applyNumberFormat="1" applyFont="1" applyFill="1" applyAlignment="1">
      <alignment horizontal="left"/>
    </xf>
    <xf numFmtId="0" fontId="21" fillId="0" borderId="0" xfId="0" applyFont="1" applyFill="1" applyBorder="1"/>
    <xf numFmtId="0" fontId="19" fillId="0" borderId="0" xfId="0" applyFont="1" applyFill="1" applyAlignment="1"/>
    <xf numFmtId="172" fontId="5" fillId="0" borderId="0" xfId="59991" applyNumberFormat="1" applyFont="1" applyFill="1" applyBorder="1"/>
    <xf numFmtId="0" fontId="5" fillId="0" borderId="0" xfId="0" applyNumberFormat="1" applyFont="1" applyFill="1"/>
    <xf numFmtId="0" fontId="5" fillId="0" borderId="0" xfId="0" applyFont="1"/>
    <xf numFmtId="0" fontId="10" fillId="0" borderId="0" xfId="0" applyFont="1" applyAlignment="1">
      <alignment horizontal="right"/>
    </xf>
    <xf numFmtId="0" fontId="19" fillId="0" borderId="0" xfId="0" applyFont="1"/>
    <xf numFmtId="0" fontId="57" fillId="0" borderId="0" xfId="0" applyFont="1" applyFill="1"/>
    <xf numFmtId="0" fontId="58" fillId="0" borderId="0" xfId="0" applyFont="1" applyFill="1" applyAlignment="1">
      <alignment horizontal="center"/>
    </xf>
    <xf numFmtId="0" fontId="58" fillId="0" borderId="0" xfId="0" quotePrefix="1" applyFont="1" applyFill="1" applyAlignment="1">
      <alignment horizontal="center"/>
    </xf>
    <xf numFmtId="0" fontId="58" fillId="0" borderId="0" xfId="0" applyFont="1" applyFill="1" applyAlignment="1">
      <alignment horizontal="centerContinuous"/>
    </xf>
    <xf numFmtId="0" fontId="58" fillId="0" borderId="2" xfId="0" applyFont="1" applyFill="1" applyBorder="1" applyAlignment="1">
      <alignment horizontal="centerContinuous"/>
    </xf>
    <xf numFmtId="0" fontId="58" fillId="0" borderId="0" xfId="0" applyFont="1" applyFill="1" applyBorder="1" applyAlignment="1">
      <alignment horizontal="centerContinuous"/>
    </xf>
    <xf numFmtId="0" fontId="58" fillId="0" borderId="2" xfId="0" applyFont="1" applyFill="1" applyBorder="1"/>
    <xf numFmtId="0" fontId="58" fillId="0" borderId="0" xfId="0" applyFont="1" applyFill="1" applyBorder="1"/>
    <xf numFmtId="0" fontId="58" fillId="0" borderId="2" xfId="0" quotePrefix="1" applyFont="1" applyFill="1" applyBorder="1" applyAlignment="1">
      <alignment horizontal="center"/>
    </xf>
    <xf numFmtId="0" fontId="58" fillId="0" borderId="0" xfId="0" quotePrefix="1" applyFont="1" applyFill="1" applyBorder="1" applyAlignment="1">
      <alignment horizontal="center"/>
    </xf>
    <xf numFmtId="49" fontId="58" fillId="0" borderId="2" xfId="0" applyNumberFormat="1" applyFont="1" applyFill="1" applyBorder="1" applyAlignment="1">
      <alignment horizontal="center"/>
    </xf>
    <xf numFmtId="49" fontId="58" fillId="0" borderId="2" xfId="0" quotePrefix="1" applyNumberFormat="1" applyFont="1" applyFill="1" applyBorder="1" applyAlignment="1">
      <alignment horizontal="center"/>
    </xf>
    <xf numFmtId="0" fontId="58" fillId="0" borderId="3" xfId="0" applyFont="1" applyFill="1" applyBorder="1" applyAlignment="1">
      <alignment horizontal="center"/>
    </xf>
    <xf numFmtId="0" fontId="58" fillId="0" borderId="0" xfId="0" applyFont="1" applyFill="1" applyBorder="1" applyAlignment="1">
      <alignment horizontal="center"/>
    </xf>
    <xf numFmtId="39" fontId="57" fillId="0" borderId="0" xfId="0" applyNumberFormat="1" applyFont="1" applyFill="1"/>
    <xf numFmtId="39" fontId="59" fillId="0" borderId="0" xfId="0" applyNumberFormat="1" applyFont="1" applyFill="1"/>
    <xf numFmtId="0" fontId="59" fillId="0" borderId="0" xfId="0" applyFont="1" applyFill="1"/>
    <xf numFmtId="42" fontId="59" fillId="0" borderId="0" xfId="0" applyNumberFormat="1" applyFont="1" applyFill="1" applyAlignment="1">
      <alignment horizontal="right"/>
    </xf>
    <xf numFmtId="41" fontId="59" fillId="0" borderId="0" xfId="0" applyNumberFormat="1" applyFont="1" applyFill="1" applyAlignment="1">
      <alignment horizontal="center"/>
    </xf>
    <xf numFmtId="41" fontId="59" fillId="0" borderId="0" xfId="0" applyNumberFormat="1" applyFont="1" applyFill="1" applyAlignment="1">
      <alignment horizontal="right"/>
    </xf>
    <xf numFmtId="41" fontId="57" fillId="0" borderId="0" xfId="0" applyNumberFormat="1" applyFont="1" applyFill="1" applyAlignment="1">
      <alignment horizontal="right"/>
    </xf>
    <xf numFmtId="41" fontId="57" fillId="0" borderId="0" xfId="0" applyNumberFormat="1" applyFont="1" applyFill="1" applyBorder="1" applyAlignment="1">
      <alignment horizontal="right"/>
    </xf>
    <xf numFmtId="41" fontId="59" fillId="0" borderId="0" xfId="0" applyNumberFormat="1" applyFont="1" applyFill="1"/>
    <xf numFmtId="41" fontId="57" fillId="0" borderId="0" xfId="0" applyNumberFormat="1" applyFont="1" applyFill="1"/>
    <xf numFmtId="41" fontId="59" fillId="0" borderId="0" xfId="0" quotePrefix="1" applyNumberFormat="1" applyFont="1" applyFill="1" applyAlignment="1">
      <alignment horizontal="right"/>
    </xf>
    <xf numFmtId="0" fontId="57" fillId="0" borderId="0" xfId="0" quotePrefix="1" applyFont="1" applyFill="1" applyBorder="1" applyAlignment="1">
      <alignment horizontal="left"/>
    </xf>
    <xf numFmtId="41" fontId="57" fillId="0" borderId="0" xfId="0" applyNumberFormat="1" applyFont="1" applyFill="1" applyBorder="1" applyAlignment="1">
      <alignment horizontal="center"/>
    </xf>
    <xf numFmtId="41" fontId="59" fillId="0" borderId="0" xfId="0" applyNumberFormat="1" applyFont="1" applyFill="1" applyBorder="1" applyAlignment="1">
      <alignment horizontal="right"/>
    </xf>
    <xf numFmtId="41" fontId="59" fillId="0" borderId="0" xfId="0" applyNumberFormat="1" applyFont="1" applyFill="1" applyBorder="1" applyAlignment="1">
      <alignment horizontal="center"/>
    </xf>
    <xf numFmtId="0" fontId="57" fillId="0" borderId="0" xfId="0" quotePrefix="1" applyFont="1" applyFill="1" applyAlignment="1">
      <alignment horizontal="left"/>
    </xf>
    <xf numFmtId="41" fontId="57" fillId="0" borderId="0" xfId="0" applyNumberFormat="1" applyFont="1" applyFill="1" applyAlignment="1">
      <alignment horizontal="center"/>
    </xf>
    <xf numFmtId="39" fontId="57" fillId="0" borderId="0" xfId="0" applyNumberFormat="1" applyFont="1" applyFill="1" applyAlignment="1">
      <alignment horizontal="right"/>
    </xf>
    <xf numFmtId="172" fontId="57" fillId="0" borderId="0" xfId="59991" applyNumberFormat="1" applyFont="1" applyFill="1" applyAlignment="1">
      <alignment horizontal="right"/>
    </xf>
    <xf numFmtId="37" fontId="57" fillId="0" borderId="0" xfId="0" applyNumberFormat="1" applyFont="1" applyFill="1" applyAlignment="1">
      <alignment horizontal="right"/>
    </xf>
    <xf numFmtId="0" fontId="58" fillId="0" borderId="0" xfId="0" quotePrefix="1" applyFont="1" applyFill="1" applyAlignment="1">
      <alignment horizontal="left"/>
    </xf>
    <xf numFmtId="42" fontId="58" fillId="0" borderId="10" xfId="0" applyNumberFormat="1" applyFont="1" applyFill="1" applyBorder="1" applyAlignment="1">
      <alignment horizontal="right"/>
    </xf>
    <xf numFmtId="42" fontId="57" fillId="0" borderId="0" xfId="0" applyNumberFormat="1" applyFont="1" applyFill="1" applyAlignment="1">
      <alignment horizontal="right"/>
    </xf>
    <xf numFmtId="0" fontId="5" fillId="0" borderId="0" xfId="0" quotePrefix="1" applyNumberFormat="1" applyFont="1" applyFill="1" applyAlignment="1">
      <alignment horizontal="left"/>
    </xf>
    <xf numFmtId="0" fontId="5" fillId="0" borderId="0" xfId="0" quotePrefix="1" applyNumberFormat="1" applyFont="1" applyAlignment="1">
      <alignment horizontal="left"/>
    </xf>
    <xf numFmtId="0" fontId="5" fillId="0" borderId="0" xfId="0" applyNumberFormat="1" applyFont="1" applyBorder="1" applyAlignment="1"/>
    <xf numFmtId="0" fontId="62" fillId="0" borderId="0" xfId="0" applyNumberFormat="1" applyFont="1" applyFill="1" applyAlignment="1"/>
    <xf numFmtId="0" fontId="7" fillId="0" borderId="0" xfId="0" applyNumberFormat="1" applyFont="1" applyFill="1" applyAlignment="1"/>
    <xf numFmtId="0" fontId="8" fillId="0" borderId="0" xfId="0" applyNumberFormat="1" applyFont="1" applyFill="1" applyAlignment="1">
      <alignment horizontal="right"/>
    </xf>
    <xf numFmtId="0" fontId="25" fillId="0" borderId="0" xfId="0" applyNumberFormat="1" applyFont="1" applyFill="1" applyAlignment="1"/>
    <xf numFmtId="0" fontId="40" fillId="0" borderId="0" xfId="0" applyNumberFormat="1" applyFont="1" applyFill="1" applyAlignment="1"/>
    <xf numFmtId="0" fontId="40" fillId="0" borderId="0" xfId="0" applyNumberFormat="1" applyFont="1" applyFill="1" applyAlignment="1">
      <alignment horizontal="centerContinuous"/>
    </xf>
    <xf numFmtId="0" fontId="65" fillId="0" borderId="0" xfId="0" applyNumberFormat="1" applyFont="1" applyFill="1" applyAlignment="1">
      <alignment horizontal="centerContinuous"/>
    </xf>
    <xf numFmtId="0" fontId="40" fillId="0" borderId="2" xfId="0" applyNumberFormat="1" applyFont="1" applyFill="1" applyBorder="1" applyAlignment="1">
      <alignment horizontal="centerContinuous"/>
    </xf>
    <xf numFmtId="0" fontId="40" fillId="0" borderId="0" xfId="0" applyNumberFormat="1" applyFont="1" applyFill="1" applyBorder="1" applyAlignment="1"/>
    <xf numFmtId="0" fontId="7" fillId="0" borderId="4" xfId="0" applyNumberFormat="1" applyFont="1" applyFill="1" applyBorder="1" applyAlignment="1"/>
    <xf numFmtId="0" fontId="40" fillId="0" borderId="0" xfId="0" applyNumberFormat="1" applyFont="1" applyFill="1" applyAlignment="1">
      <alignment horizontal="center"/>
    </xf>
    <xf numFmtId="0" fontId="7" fillId="0" borderId="4" xfId="0" applyNumberFormat="1" applyFont="1" applyFill="1" applyBorder="1" applyAlignment="1">
      <alignment horizontal="right"/>
    </xf>
    <xf numFmtId="0" fontId="7" fillId="0" borderId="0" xfId="0" applyNumberFormat="1" applyFont="1" applyFill="1" applyBorder="1" applyAlignment="1"/>
    <xf numFmtId="0" fontId="40" fillId="0" borderId="0" xfId="0" applyNumberFormat="1" applyFont="1" applyFill="1" applyAlignment="1">
      <alignment horizontal="right"/>
    </xf>
    <xf numFmtId="0" fontId="65" fillId="0" borderId="0" xfId="0" applyNumberFormat="1" applyFont="1" applyFill="1" applyBorder="1" applyAlignment="1"/>
    <xf numFmtId="0" fontId="40" fillId="0" borderId="2" xfId="0" applyNumberFormat="1" applyFont="1" applyFill="1" applyBorder="1" applyAlignment="1">
      <alignment horizontal="center"/>
    </xf>
    <xf numFmtId="0" fontId="40" fillId="0" borderId="0" xfId="0" quotePrefix="1" applyNumberFormat="1" applyFont="1" applyFill="1" applyAlignment="1">
      <alignment horizontal="center"/>
    </xf>
    <xf numFmtId="0" fontId="40" fillId="0" borderId="0" xfId="0" applyNumberFormat="1" applyFont="1" applyFill="1" applyBorder="1" applyAlignment="1">
      <alignment horizontal="center"/>
    </xf>
    <xf numFmtId="0" fontId="8" fillId="0" borderId="4" xfId="0" applyNumberFormat="1" applyFont="1" applyFill="1" applyBorder="1" applyAlignment="1"/>
    <xf numFmtId="0" fontId="8" fillId="0" borderId="4" xfId="0" applyNumberFormat="1" applyFont="1" applyFill="1" applyBorder="1" applyAlignment="1">
      <alignment horizontal="right"/>
    </xf>
    <xf numFmtId="0" fontId="62" fillId="0" borderId="0" xfId="0" applyNumberFormat="1" applyFont="1" applyFill="1" applyBorder="1" applyAlignment="1"/>
    <xf numFmtId="0" fontId="26" fillId="0" borderId="0" xfId="0" applyNumberFormat="1" applyFont="1" applyFill="1" applyBorder="1" applyAlignment="1"/>
    <xf numFmtId="0" fontId="26" fillId="0" borderId="0" xfId="0" applyNumberFormat="1" applyFont="1" applyFill="1" applyAlignment="1">
      <alignment horizontal="right"/>
    </xf>
    <xf numFmtId="42" fontId="26" fillId="0" borderId="0" xfId="0" quotePrefix="1" applyNumberFormat="1" applyFont="1" applyFill="1" applyAlignment="1">
      <alignment horizontal="center"/>
    </xf>
    <xf numFmtId="42" fontId="26" fillId="0" borderId="0" xfId="0" applyNumberFormat="1" applyFont="1" applyFill="1" applyAlignment="1">
      <alignment horizontal="right"/>
    </xf>
    <xf numFmtId="0" fontId="25" fillId="0" borderId="0" xfId="0" applyNumberFormat="1" applyFont="1" applyFill="1" applyBorder="1" applyAlignment="1"/>
    <xf numFmtId="0" fontId="26" fillId="0" borderId="0" xfId="0" applyNumberFormat="1" applyFont="1" applyFill="1" applyAlignment="1"/>
    <xf numFmtId="41" fontId="26" fillId="0" borderId="0" xfId="0" quotePrefix="1" applyNumberFormat="1" applyFont="1" applyFill="1" applyAlignment="1">
      <alignment horizontal="center"/>
    </xf>
    <xf numFmtId="41" fontId="26" fillId="0" borderId="0" xfId="0" applyNumberFormat="1" applyFont="1" applyFill="1" applyAlignment="1">
      <alignment horizontal="right"/>
    </xf>
    <xf numFmtId="0" fontId="25" fillId="0" borderId="0" xfId="0" applyNumberFormat="1" applyFont="1" applyFill="1" applyAlignment="1">
      <alignment horizontal="right"/>
    </xf>
    <xf numFmtId="0" fontId="26" fillId="0" borderId="0" xfId="0" applyNumberFormat="1" applyFont="1" applyFill="1" applyAlignment="1">
      <alignment horizontal="center"/>
    </xf>
    <xf numFmtId="0" fontId="26" fillId="0" borderId="0" xfId="0" applyNumberFormat="1" applyFont="1" applyFill="1" applyAlignment="1">
      <alignment horizontal="left"/>
    </xf>
    <xf numFmtId="0" fontId="26" fillId="0" borderId="0" xfId="0" quotePrefix="1" applyNumberFormat="1" applyFont="1" applyFill="1" applyAlignment="1">
      <alignment horizontal="left"/>
    </xf>
    <xf numFmtId="42" fontId="26" fillId="0" borderId="0" xfId="0" applyNumberFormat="1" applyFont="1" applyFill="1" applyAlignment="1"/>
    <xf numFmtId="41" fontId="26" fillId="0" borderId="0" xfId="0" applyNumberFormat="1" applyFont="1" applyFill="1" applyAlignment="1"/>
    <xf numFmtId="0" fontId="7" fillId="0" borderId="0" xfId="0" applyNumberFormat="1" applyFont="1" applyFill="1" applyAlignment="1">
      <alignment horizontal="right"/>
    </xf>
    <xf numFmtId="0" fontId="40" fillId="0" borderId="2" xfId="0" quotePrefix="1" applyNumberFormat="1" applyFont="1" applyFill="1" applyBorder="1" applyAlignment="1">
      <alignment horizontal="center"/>
    </xf>
    <xf numFmtId="0" fontId="40" fillId="0" borderId="17" xfId="0" applyNumberFormat="1" applyFont="1" applyFill="1" applyBorder="1" applyAlignment="1">
      <alignment horizontal="center"/>
    </xf>
    <xf numFmtId="0" fontId="40" fillId="0" borderId="17" xfId="0" applyNumberFormat="1" applyFont="1" applyFill="1" applyBorder="1" applyAlignment="1"/>
    <xf numFmtId="41" fontId="26" fillId="0" borderId="0" xfId="0" applyNumberFormat="1" applyFont="1" applyFill="1" applyAlignment="1">
      <alignment horizontal="center"/>
    </xf>
    <xf numFmtId="0" fontId="26" fillId="0" borderId="0" xfId="0" applyNumberFormat="1" applyFont="1" applyFill="1" applyBorder="1" applyAlignment="1">
      <alignment horizontal="right"/>
    </xf>
    <xf numFmtId="42" fontId="40" fillId="0" borderId="10" xfId="0" applyNumberFormat="1" applyFont="1" applyFill="1" applyBorder="1" applyAlignment="1"/>
    <xf numFmtId="42" fontId="40" fillId="0" borderId="0" xfId="0" applyNumberFormat="1" applyFont="1" applyFill="1" applyAlignment="1">
      <alignment horizontal="right"/>
    </xf>
    <xf numFmtId="42" fontId="40" fillId="0" borderId="0" xfId="0" applyNumberFormat="1" applyFont="1" applyFill="1" applyBorder="1" applyAlignment="1">
      <alignment horizontal="right"/>
    </xf>
    <xf numFmtId="3" fontId="26" fillId="0" borderId="0" xfId="0" applyNumberFormat="1" applyFont="1" applyFill="1" applyAlignment="1">
      <alignment horizontal="right"/>
    </xf>
    <xf numFmtId="3" fontId="26" fillId="0" borderId="0" xfId="0" applyNumberFormat="1" applyFont="1" applyFill="1" applyAlignment="1">
      <alignment horizontal="center"/>
    </xf>
    <xf numFmtId="3" fontId="26" fillId="0" borderId="0" xfId="0" applyNumberFormat="1" applyFont="1" applyFill="1" applyAlignment="1"/>
    <xf numFmtId="3" fontId="8" fillId="0" borderId="0" xfId="0" applyNumberFormat="1" applyFont="1" applyFill="1" applyBorder="1" applyAlignment="1"/>
    <xf numFmtId="0" fontId="66" fillId="0" borderId="0" xfId="0" applyNumberFormat="1" applyFont="1" applyFill="1" applyAlignment="1"/>
    <xf numFmtId="0" fontId="25" fillId="0" borderId="0" xfId="0" applyNumberFormat="1" applyFont="1" applyFill="1"/>
    <xf numFmtId="3" fontId="25" fillId="0" borderId="0" xfId="0" applyNumberFormat="1" applyFont="1" applyFill="1"/>
    <xf numFmtId="3" fontId="25" fillId="0" borderId="0" xfId="0" applyNumberFormat="1" applyFont="1" applyFill="1" applyAlignment="1">
      <alignment horizontal="right"/>
    </xf>
    <xf numFmtId="0" fontId="68" fillId="0" borderId="0" xfId="0" applyNumberFormat="1" applyFont="1" applyAlignment="1">
      <alignment horizontal="right"/>
    </xf>
    <xf numFmtId="0" fontId="40" fillId="0" borderId="0" xfId="60070" applyNumberFormat="1" applyFont="1" applyFill="1" applyAlignment="1">
      <alignment horizontal="center"/>
    </xf>
    <xf numFmtId="0" fontId="40" fillId="0" borderId="0" xfId="60070" applyNumberFormat="1" applyFont="1" applyFill="1" applyAlignment="1"/>
    <xf numFmtId="0" fontId="40" fillId="0" borderId="2" xfId="60070" applyNumberFormat="1" applyFont="1" applyFill="1" applyBorder="1" applyAlignment="1">
      <alignment horizontal="center"/>
    </xf>
    <xf numFmtId="0" fontId="72" fillId="0" borderId="0" xfId="0" applyNumberFormat="1" applyFont="1" applyFill="1" applyAlignment="1"/>
    <xf numFmtId="0" fontId="26" fillId="0" borderId="6" xfId="0" applyNumberFormat="1" applyFont="1" applyFill="1" applyBorder="1" applyAlignment="1">
      <alignment horizontal="right"/>
    </xf>
    <xf numFmtId="3" fontId="40" fillId="0" borderId="6" xfId="0" applyNumberFormat="1" applyFont="1" applyFill="1" applyBorder="1" applyAlignment="1"/>
    <xf numFmtId="3" fontId="40" fillId="0" borderId="0" xfId="0" applyNumberFormat="1" applyFont="1" applyFill="1" applyBorder="1" applyAlignment="1"/>
    <xf numFmtId="0" fontId="19" fillId="0" borderId="0" xfId="0" applyNumberFormat="1" applyFont="1" applyAlignment="1">
      <alignment horizontal="centerContinuous"/>
    </xf>
    <xf numFmtId="0" fontId="19" fillId="0" borderId="0" xfId="0" applyNumberFormat="1" applyFont="1" applyBorder="1" applyAlignment="1"/>
    <xf numFmtId="3" fontId="5" fillId="0" borderId="0" xfId="0" applyNumberFormat="1" applyFont="1" applyAlignment="1"/>
    <xf numFmtId="0" fontId="5" fillId="0" borderId="0" xfId="0" applyNumberFormat="1" applyFont="1" applyAlignment="1">
      <alignment horizontal="right"/>
    </xf>
    <xf numFmtId="0" fontId="5" fillId="0" borderId="6" xfId="0" applyNumberFormat="1" applyFont="1" applyBorder="1" applyAlignment="1"/>
    <xf numFmtId="4" fontId="5" fillId="0" borderId="0" xfId="0" applyNumberFormat="1" applyFont="1" applyAlignment="1"/>
    <xf numFmtId="3" fontId="5" fillId="0" borderId="0" xfId="0" applyNumberFormat="1" applyFont="1" applyBorder="1" applyAlignment="1"/>
    <xf numFmtId="0" fontId="68" fillId="0" borderId="0" xfId="0" applyNumberFormat="1" applyFont="1" applyAlignment="1"/>
    <xf numFmtId="0" fontId="34" fillId="0" borderId="0" xfId="0" applyNumberFormat="1" applyFont="1" applyAlignment="1"/>
    <xf numFmtId="0" fontId="68" fillId="0" borderId="0" xfId="0" quotePrefix="1" applyNumberFormat="1" applyFont="1" applyAlignment="1" applyProtection="1">
      <alignment horizontal="left"/>
      <protection locked="0"/>
    </xf>
    <xf numFmtId="0" fontId="68" fillId="0" borderId="0" xfId="0" applyNumberFormat="1" applyFont="1" applyAlignment="1">
      <alignment horizontal="center"/>
    </xf>
    <xf numFmtId="0" fontId="68" fillId="0" borderId="0" xfId="0" applyNumberFormat="1" applyFont="1" applyAlignment="1">
      <alignment horizontal="centerContinuous"/>
    </xf>
    <xf numFmtId="0" fontId="34" fillId="0" borderId="0" xfId="0" applyNumberFormat="1" applyFont="1" applyAlignment="1">
      <alignment horizontal="centerContinuous"/>
    </xf>
    <xf numFmtId="0" fontId="68" fillId="0" borderId="4" xfId="0" applyNumberFormat="1" applyFont="1" applyBorder="1" applyAlignment="1">
      <alignment horizontal="center"/>
    </xf>
    <xf numFmtId="0" fontId="34" fillId="0" borderId="4" xfId="0" applyNumberFormat="1" applyFont="1" applyBorder="1" applyAlignment="1"/>
    <xf numFmtId="0" fontId="85" fillId="0" borderId="0" xfId="0" applyNumberFormat="1" applyFont="1" applyBorder="1" applyAlignment="1"/>
    <xf numFmtId="0" fontId="34" fillId="0" borderId="0" xfId="0" applyNumberFormat="1" applyFont="1" applyBorder="1" applyAlignment="1"/>
    <xf numFmtId="0" fontId="34" fillId="0" borderId="0" xfId="0" applyNumberFormat="1" applyFont="1" applyBorder="1" applyAlignment="1" applyProtection="1">
      <protection locked="0"/>
    </xf>
    <xf numFmtId="175" fontId="34" fillId="0" borderId="0" xfId="0" applyNumberFormat="1" applyFont="1" applyBorder="1" applyAlignment="1" applyProtection="1">
      <protection locked="0"/>
    </xf>
    <xf numFmtId="175" fontId="34" fillId="0" borderId="0" xfId="0" applyNumberFormat="1" applyFont="1" applyBorder="1" applyAlignment="1"/>
    <xf numFmtId="3" fontId="34" fillId="0" borderId="0" xfId="0" applyNumberFormat="1" applyFont="1" applyBorder="1" applyAlignment="1"/>
    <xf numFmtId="3" fontId="86" fillId="0" borderId="0" xfId="0" applyNumberFormat="1" applyFont="1" applyBorder="1" applyAlignment="1" applyProtection="1">
      <protection locked="0"/>
    </xf>
    <xf numFmtId="0" fontId="5" fillId="0" borderId="0" xfId="0" applyNumberFormat="1" applyFont="1" applyBorder="1" applyAlignment="1" applyProtection="1">
      <protection locked="0"/>
    </xf>
    <xf numFmtId="175" fontId="5" fillId="0" borderId="0" xfId="0" applyNumberFormat="1" applyFont="1" applyBorder="1" applyAlignment="1" applyProtection="1">
      <protection locked="0"/>
    </xf>
    <xf numFmtId="175" fontId="5" fillId="0" borderId="0" xfId="0" applyNumberFormat="1" applyFont="1" applyBorder="1" applyAlignment="1"/>
    <xf numFmtId="3" fontId="21" fillId="0" borderId="0" xfId="0" applyNumberFormat="1" applyFont="1" applyBorder="1" applyAlignment="1" applyProtection="1">
      <protection locked="0"/>
    </xf>
    <xf numFmtId="41" fontId="87" fillId="0" borderId="0" xfId="0" applyNumberFormat="1" applyFont="1" applyAlignment="1"/>
    <xf numFmtId="37" fontId="87" fillId="0" borderId="0" xfId="0" applyNumberFormat="1" applyFont="1" applyAlignment="1"/>
    <xf numFmtId="42" fontId="34" fillId="0" borderId="0" xfId="0" applyNumberFormat="1" applyFont="1" applyAlignment="1" applyProtection="1">
      <alignment horizontal="right"/>
      <protection locked="0"/>
    </xf>
    <xf numFmtId="42" fontId="34" fillId="0" borderId="0" xfId="0" applyNumberFormat="1" applyFont="1" applyAlignment="1" applyProtection="1">
      <alignment horizontal="right"/>
    </xf>
    <xf numFmtId="0" fontId="34" fillId="0" borderId="0" xfId="0" quotePrefix="1" applyNumberFormat="1" applyFont="1" applyAlignment="1">
      <alignment horizontal="left"/>
    </xf>
    <xf numFmtId="41" fontId="34" fillId="0" borderId="0" xfId="0" applyNumberFormat="1" applyFont="1" applyAlignment="1" applyProtection="1">
      <alignment horizontal="right"/>
      <protection locked="0"/>
    </xf>
    <xf numFmtId="37" fontId="34" fillId="0" borderId="0" xfId="0" applyNumberFormat="1" applyFont="1" applyAlignment="1"/>
    <xf numFmtId="41" fontId="34" fillId="0" borderId="0" xfId="0" applyNumberFormat="1" applyFont="1" applyAlignment="1"/>
    <xf numFmtId="0" fontId="34" fillId="0" borderId="0" xfId="0" applyNumberFormat="1" applyFont="1" applyAlignment="1">
      <alignment horizontal="right"/>
    </xf>
    <xf numFmtId="41" fontId="34" fillId="0" borderId="0" xfId="0" applyNumberFormat="1" applyFont="1" applyAlignment="1" applyProtection="1">
      <protection locked="0"/>
    </xf>
    <xf numFmtId="41" fontId="86" fillId="0" borderId="0" xfId="0" applyNumberFormat="1" applyFont="1" applyAlignment="1" applyProtection="1">
      <alignment horizontal="right"/>
      <protection locked="0"/>
    </xf>
    <xf numFmtId="41" fontId="86" fillId="0" borderId="0" xfId="0" applyNumberFormat="1" applyFont="1" applyAlignment="1" applyProtection="1">
      <protection locked="0"/>
    </xf>
    <xf numFmtId="41" fontId="34" fillId="0" borderId="4" xfId="0" applyNumberFormat="1" applyFont="1" applyBorder="1" applyAlignment="1"/>
    <xf numFmtId="41" fontId="68" fillId="0" borderId="0" xfId="0" applyNumberFormat="1" applyFont="1" applyBorder="1" applyAlignment="1"/>
    <xf numFmtId="37" fontId="68" fillId="0" borderId="0" xfId="0" applyNumberFormat="1" applyFont="1" applyBorder="1" applyAlignment="1"/>
    <xf numFmtId="175" fontId="65" fillId="0" borderId="0" xfId="0" applyNumberFormat="1" applyFont="1" applyAlignment="1"/>
    <xf numFmtId="175" fontId="25" fillId="0" borderId="0" xfId="0" applyNumberFormat="1" applyFont="1" applyAlignment="1"/>
    <xf numFmtId="41" fontId="34" fillId="0" borderId="0" xfId="0" applyNumberFormat="1" applyFont="1" applyAlignment="1" applyProtection="1">
      <alignment horizontal="center"/>
      <protection locked="0"/>
    </xf>
    <xf numFmtId="175" fontId="9" fillId="0" borderId="0" xfId="0" applyNumberFormat="1" applyFont="1"/>
    <xf numFmtId="3" fontId="65" fillId="0" borderId="0" xfId="0" applyNumberFormat="1" applyFont="1" applyAlignment="1"/>
    <xf numFmtId="175" fontId="34" fillId="0" borderId="0" xfId="0" applyNumberFormat="1" applyFont="1" applyAlignment="1"/>
    <xf numFmtId="42" fontId="68" fillId="0" borderId="0" xfId="0" applyNumberFormat="1" applyFont="1" applyAlignment="1"/>
    <xf numFmtId="3" fontId="5" fillId="0" borderId="0" xfId="0" applyNumberFormat="1" applyFont="1" applyAlignment="1" applyProtection="1">
      <alignment horizontal="center"/>
      <protection locked="0"/>
    </xf>
    <xf numFmtId="175" fontId="5" fillId="0" borderId="0" xfId="0" applyNumberFormat="1" applyFont="1" applyAlignment="1">
      <alignment horizontal="right"/>
    </xf>
    <xf numFmtId="3" fontId="5" fillId="0" borderId="0" xfId="0" applyNumberFormat="1" applyFont="1" applyAlignment="1" applyProtection="1">
      <protection locked="0"/>
    </xf>
    <xf numFmtId="175" fontId="5" fillId="0" borderId="0" xfId="0" applyNumberFormat="1" applyFont="1" applyAlignment="1"/>
    <xf numFmtId="3" fontId="5" fillId="0" borderId="0" xfId="0" applyNumberFormat="1" applyFont="1" applyBorder="1" applyAlignment="1" applyProtection="1">
      <protection locked="0"/>
    </xf>
    <xf numFmtId="3" fontId="19" fillId="0" borderId="0" xfId="0" applyNumberFormat="1" applyFont="1" applyBorder="1" applyAlignment="1"/>
    <xf numFmtId="175" fontId="19" fillId="0" borderId="0" xfId="0" applyNumberFormat="1" applyFont="1" applyBorder="1" applyAlignment="1">
      <alignment horizontal="right"/>
    </xf>
    <xf numFmtId="3" fontId="9" fillId="0" borderId="0" xfId="0" applyNumberFormat="1" applyFont="1"/>
    <xf numFmtId="41" fontId="40" fillId="0" borderId="0" xfId="60070" applyNumberFormat="1" applyFont="1" applyFill="1" applyAlignment="1">
      <alignment horizontal="center"/>
    </xf>
    <xf numFmtId="41" fontId="40" fillId="0" borderId="0" xfId="60070" applyNumberFormat="1" applyFont="1" applyFill="1" applyAlignment="1"/>
    <xf numFmtId="41" fontId="40" fillId="0" borderId="2" xfId="60070" applyNumberFormat="1" applyFont="1" applyFill="1" applyBorder="1" applyAlignment="1">
      <alignment horizontal="center"/>
    </xf>
    <xf numFmtId="41" fontId="8" fillId="0" borderId="0" xfId="0" applyNumberFormat="1" applyFont="1" applyBorder="1" applyAlignment="1"/>
    <xf numFmtId="49" fontId="26" fillId="0" borderId="0" xfId="0" applyNumberFormat="1" applyFont="1" applyFill="1" applyAlignment="1"/>
    <xf numFmtId="3" fontId="20" fillId="0" borderId="0" xfId="0" quotePrefix="1" applyNumberFormat="1" applyFont="1" applyAlignment="1">
      <alignment horizontal="left"/>
    </xf>
    <xf numFmtId="3" fontId="20" fillId="0" borderId="0" xfId="0" applyNumberFormat="1" applyFont="1" applyAlignment="1">
      <alignment horizontal="right"/>
    </xf>
    <xf numFmtId="42" fontId="5" fillId="0" borderId="0" xfId="0" applyNumberFormat="1" applyFont="1"/>
    <xf numFmtId="41" fontId="5" fillId="0" borderId="2" xfId="0" applyNumberFormat="1" applyFont="1" applyBorder="1"/>
    <xf numFmtId="42" fontId="19" fillId="0" borderId="10" xfId="0" applyNumberFormat="1" applyFont="1" applyBorder="1"/>
    <xf numFmtId="3" fontId="0" fillId="0" borderId="0" xfId="0" applyNumberFormat="1" applyBorder="1"/>
    <xf numFmtId="41" fontId="0" fillId="0" borderId="0" xfId="0" applyNumberFormat="1"/>
    <xf numFmtId="42" fontId="0" fillId="0" borderId="0" xfId="0" applyNumberFormat="1"/>
    <xf numFmtId="41" fontId="0" fillId="0" borderId="2" xfId="0" applyNumberFormat="1" applyBorder="1"/>
    <xf numFmtId="42" fontId="19" fillId="0" borderId="10" xfId="0" quotePrefix="1" applyNumberFormat="1" applyFont="1" applyBorder="1" applyAlignment="1"/>
    <xf numFmtId="41" fontId="0" fillId="0" borderId="0" xfId="0" applyNumberFormat="1" applyBorder="1"/>
    <xf numFmtId="0" fontId="0" fillId="0" borderId="0" xfId="0" applyBorder="1"/>
    <xf numFmtId="0" fontId="8" fillId="0" borderId="0" xfId="0" applyFont="1"/>
    <xf numFmtId="3" fontId="88" fillId="0" borderId="0" xfId="0" quotePrefix="1" applyNumberFormat="1" applyFont="1" applyAlignment="1">
      <alignment horizontal="left"/>
    </xf>
    <xf numFmtId="3" fontId="88" fillId="0" borderId="0" xfId="0" applyNumberFormat="1" applyFont="1" applyAlignment="1"/>
    <xf numFmtId="3" fontId="88" fillId="0" borderId="0" xfId="0" quotePrefix="1" applyNumberFormat="1" applyFont="1" applyFill="1" applyBorder="1" applyAlignment="1">
      <alignment horizontal="left"/>
    </xf>
    <xf numFmtId="0" fontId="7" fillId="0" borderId="0" xfId="0" applyFont="1"/>
    <xf numFmtId="3" fontId="46" fillId="0" borderId="0" xfId="0" applyNumberFormat="1" applyFont="1" applyAlignment="1">
      <alignment horizontal="right"/>
    </xf>
    <xf numFmtId="41" fontId="7" fillId="0" borderId="0" xfId="0" applyNumberFormat="1" applyFont="1" applyBorder="1"/>
    <xf numFmtId="49" fontId="88" fillId="0" borderId="0" xfId="0" applyNumberFormat="1" applyFont="1" applyFill="1" applyBorder="1" applyAlignment="1"/>
    <xf numFmtId="3" fontId="46" fillId="0" borderId="0" xfId="0" quotePrefix="1" applyNumberFormat="1" applyFont="1" applyAlignment="1">
      <alignment horizontal="left"/>
    </xf>
    <xf numFmtId="41" fontId="46" fillId="0" borderId="0" xfId="0" applyNumberFormat="1" applyFont="1" applyAlignment="1"/>
    <xf numFmtId="0" fontId="8" fillId="0" borderId="0" xfId="0" quotePrefix="1" applyFont="1" applyAlignment="1">
      <alignment horizontal="left"/>
    </xf>
    <xf numFmtId="3" fontId="46" fillId="0" borderId="0" xfId="0" applyNumberFormat="1" applyFont="1" applyAlignment="1"/>
    <xf numFmtId="42" fontId="46" fillId="0" borderId="0" xfId="0" applyNumberFormat="1" applyFont="1" applyAlignment="1"/>
    <xf numFmtId="41" fontId="46" fillId="0" borderId="0" xfId="0" applyNumberFormat="1" applyFont="1" applyBorder="1" applyAlignment="1"/>
    <xf numFmtId="0" fontId="8" fillId="0" borderId="0" xfId="0" applyFont="1" applyBorder="1"/>
    <xf numFmtId="41" fontId="8" fillId="0" borderId="0" xfId="0" quotePrefix="1" applyNumberFormat="1" applyFont="1" applyBorder="1" applyAlignment="1"/>
    <xf numFmtId="3" fontId="88" fillId="0" borderId="0" xfId="0" applyNumberFormat="1" applyFont="1" applyFill="1" applyBorder="1" applyAlignment="1">
      <alignment horizontal="left"/>
    </xf>
    <xf numFmtId="3" fontId="88" fillId="0" borderId="0" xfId="0" applyNumberFormat="1" applyFont="1" applyAlignment="1">
      <alignment horizontal="right"/>
    </xf>
    <xf numFmtId="0" fontId="19" fillId="0" borderId="0" xfId="0" applyFont="1" applyAlignment="1">
      <alignment horizontal="right"/>
    </xf>
    <xf numFmtId="0" fontId="7" fillId="0" borderId="0" xfId="0" quotePrefix="1" applyFont="1" applyAlignment="1">
      <alignment horizontal="left"/>
    </xf>
    <xf numFmtId="0" fontId="8" fillId="0" borderId="0" xfId="0" applyFont="1" applyAlignment="1">
      <alignment horizontal="right"/>
    </xf>
    <xf numFmtId="42" fontId="8" fillId="0" borderId="0" xfId="0" applyNumberFormat="1" applyFont="1"/>
    <xf numFmtId="41" fontId="8" fillId="0" borderId="0" xfId="0" applyNumberFormat="1" applyFont="1"/>
    <xf numFmtId="41" fontId="8" fillId="0" borderId="2" xfId="0" applyNumberFormat="1" applyFont="1" applyBorder="1"/>
    <xf numFmtId="41" fontId="8" fillId="0" borderId="0" xfId="0" applyNumberFormat="1" applyFont="1" applyBorder="1"/>
    <xf numFmtId="0" fontId="10" fillId="0" borderId="0" xfId="0" quotePrefix="1" applyNumberFormat="1" applyFont="1" applyAlignment="1">
      <alignment horizontal="left"/>
    </xf>
    <xf numFmtId="167" fontId="5" fillId="0" borderId="0" xfId="0" applyNumberFormat="1" applyFont="1" applyAlignment="1"/>
    <xf numFmtId="176" fontId="5" fillId="0" borderId="0" xfId="0" applyNumberFormat="1" applyFont="1" applyAlignment="1"/>
    <xf numFmtId="167" fontId="0" fillId="0" borderId="0" xfId="0" applyNumberFormat="1"/>
    <xf numFmtId="183" fontId="5" fillId="0" borderId="0" xfId="0" applyNumberFormat="1" applyFont="1" applyAlignment="1"/>
    <xf numFmtId="176" fontId="0" fillId="0" borderId="0" xfId="0" applyNumberFormat="1"/>
    <xf numFmtId="176" fontId="0" fillId="0" borderId="0" xfId="0" applyNumberFormat="1" applyAlignment="1"/>
    <xf numFmtId="0" fontId="39" fillId="0" borderId="0" xfId="60074" applyNumberFormat="1" applyFont="1" applyAlignment="1"/>
    <xf numFmtId="0" fontId="5" fillId="0" borderId="0" xfId="60074" applyNumberFormat="1" applyFont="1" applyAlignment="1"/>
    <xf numFmtId="4" fontId="5" fillId="0" borderId="0" xfId="60074" applyNumberFormat="1" applyFont="1" applyAlignment="1"/>
    <xf numFmtId="4" fontId="9" fillId="0" borderId="0" xfId="60074" applyNumberFormat="1"/>
    <xf numFmtId="4" fontId="9" fillId="0" borderId="0" xfId="60074" applyNumberFormat="1" applyFont="1" applyAlignment="1" applyProtection="1">
      <protection locked="0"/>
    </xf>
    <xf numFmtId="0" fontId="10" fillId="0" borderId="0" xfId="60074" applyNumberFormat="1" applyFont="1" applyAlignment="1">
      <alignment horizontal="right"/>
    </xf>
    <xf numFmtId="0" fontId="39" fillId="0" borderId="0" xfId="60074" quotePrefix="1" applyNumberFormat="1" applyFont="1" applyAlignment="1">
      <alignment horizontal="left"/>
    </xf>
    <xf numFmtId="4" fontId="19" fillId="0" borderId="0" xfId="60074" applyNumberFormat="1" applyFont="1" applyAlignment="1"/>
    <xf numFmtId="4" fontId="19" fillId="0" borderId="0" xfId="60074" applyNumberFormat="1" applyFont="1" applyAlignment="1">
      <alignment horizontal="center"/>
    </xf>
    <xf numFmtId="4" fontId="19" fillId="0" borderId="0" xfId="60074" quotePrefix="1" applyNumberFormat="1" applyFont="1" applyAlignment="1">
      <alignment horizontal="center"/>
    </xf>
    <xf numFmtId="0" fontId="9" fillId="0" borderId="0" xfId="60074" applyNumberFormat="1"/>
    <xf numFmtId="4" fontId="60" fillId="0" borderId="0" xfId="60074" applyNumberFormat="1" applyFont="1" applyAlignment="1">
      <alignment horizontal="center"/>
    </xf>
    <xf numFmtId="4" fontId="19" fillId="0" borderId="0" xfId="60074" applyNumberFormat="1" applyFont="1" applyAlignment="1" applyProtection="1">
      <alignment horizontal="center"/>
      <protection locked="0"/>
    </xf>
    <xf numFmtId="0" fontId="5" fillId="0" borderId="4" xfId="60074" applyNumberFormat="1" applyFont="1" applyBorder="1" applyAlignment="1"/>
    <xf numFmtId="3" fontId="9" fillId="0" borderId="0" xfId="60074"/>
    <xf numFmtId="4" fontId="19" fillId="0" borderId="0" xfId="60074" applyNumberFormat="1" applyFont="1" applyAlignment="1">
      <alignment horizontal="right"/>
    </xf>
    <xf numFmtId="3" fontId="5" fillId="0" borderId="0" xfId="60074" applyFont="1" applyBorder="1" applyAlignment="1"/>
    <xf numFmtId="4" fontId="5" fillId="0" borderId="0" xfId="60074" applyNumberFormat="1" applyFont="1" applyBorder="1" applyAlignment="1"/>
    <xf numFmtId="3" fontId="9" fillId="0" borderId="0" xfId="60074" applyBorder="1"/>
    <xf numFmtId="4" fontId="8" fillId="0" borderId="0" xfId="0" applyNumberFormat="1" applyFont="1" applyAlignment="1"/>
    <xf numFmtId="4" fontId="10" fillId="0" borderId="0" xfId="0" quotePrefix="1" applyNumberFormat="1" applyFont="1" applyAlignment="1">
      <alignment horizontal="right"/>
    </xf>
    <xf numFmtId="0" fontId="34" fillId="0" borderId="0" xfId="0" applyNumberFormat="1" applyFont="1" applyBorder="1" applyAlignment="1">
      <alignment horizontal="right"/>
    </xf>
    <xf numFmtId="44" fontId="34" fillId="0" borderId="0" xfId="0" applyNumberFormat="1" applyFont="1" applyAlignment="1"/>
    <xf numFmtId="43" fontId="34" fillId="0" borderId="0" xfId="0" applyNumberFormat="1" applyFont="1" applyAlignment="1"/>
    <xf numFmtId="43" fontId="9" fillId="0" borderId="0" xfId="0" applyNumberFormat="1" applyFont="1" applyAlignment="1"/>
    <xf numFmtId="43" fontId="34" fillId="0" borderId="0" xfId="0" applyNumberFormat="1" applyFont="1" applyBorder="1" applyAlignment="1">
      <alignment horizontal="center"/>
    </xf>
    <xf numFmtId="43" fontId="9" fillId="0" borderId="0" xfId="0" applyNumberFormat="1" applyFont="1" applyBorder="1" applyAlignment="1"/>
    <xf numFmtId="0" fontId="7" fillId="0" borderId="0" xfId="0" applyNumberFormat="1" applyFont="1" applyAlignment="1">
      <alignment horizontal="right"/>
    </xf>
    <xf numFmtId="10" fontId="68" fillId="0" borderId="0" xfId="0" applyNumberFormat="1" applyFont="1" applyBorder="1" applyAlignment="1"/>
    <xf numFmtId="0" fontId="68" fillId="0" borderId="0" xfId="0" quotePrefix="1" applyNumberFormat="1" applyFont="1" applyAlignment="1">
      <alignment horizontal="left"/>
    </xf>
    <xf numFmtId="0" fontId="5" fillId="0" borderId="0" xfId="0" quotePrefix="1" applyNumberFormat="1" applyFont="1" applyAlignment="1">
      <alignment horizontal="justify" vertical="top"/>
    </xf>
    <xf numFmtId="0" fontId="25" fillId="0" borderId="0" xfId="0" applyNumberFormat="1" applyFont="1" applyAlignment="1">
      <alignment vertical="top"/>
    </xf>
    <xf numFmtId="4" fontId="10" fillId="0" borderId="0" xfId="0" applyNumberFormat="1" applyFont="1" applyFill="1" applyAlignment="1">
      <alignment horizontal="left"/>
    </xf>
    <xf numFmtId="4" fontId="11" fillId="0" borderId="0" xfId="0" applyNumberFormat="1" applyFont="1" applyFill="1" applyAlignment="1"/>
    <xf numFmtId="4" fontId="11" fillId="0" borderId="0" xfId="0" applyNumberFormat="1" applyFont="1" applyFill="1"/>
    <xf numFmtId="4" fontId="10" fillId="0" borderId="0" xfId="0" applyNumberFormat="1" applyFont="1" applyFill="1" applyAlignment="1">
      <alignment horizontal="right"/>
    </xf>
    <xf numFmtId="4" fontId="5" fillId="0" borderId="0" xfId="0" applyNumberFormat="1" applyFont="1" applyFill="1" applyAlignment="1"/>
    <xf numFmtId="4" fontId="10" fillId="0" borderId="0" xfId="0" quotePrefix="1" applyNumberFormat="1" applyFont="1" applyFill="1" applyAlignment="1">
      <alignment horizontal="left"/>
    </xf>
    <xf numFmtId="4" fontId="16" fillId="0" borderId="0" xfId="0" applyNumberFormat="1" applyFont="1" applyFill="1" applyAlignment="1">
      <alignment horizontal="center"/>
    </xf>
    <xf numFmtId="4" fontId="5" fillId="0" borderId="0" xfId="0" applyNumberFormat="1" applyFont="1" applyFill="1"/>
    <xf numFmtId="4" fontId="5" fillId="0" borderId="0" xfId="0" applyNumberFormat="1" applyFont="1" applyFill="1" applyAlignment="1">
      <alignment horizontal="left"/>
    </xf>
    <xf numFmtId="4" fontId="19" fillId="0" borderId="0" xfId="0" applyNumberFormat="1" applyFont="1" applyFill="1" applyAlignment="1">
      <alignment horizontal="right"/>
    </xf>
    <xf numFmtId="4" fontId="5" fillId="0" borderId="0" xfId="0" applyNumberFormat="1" applyFont="1" applyFill="1" applyAlignment="1">
      <alignment horizontal="center"/>
    </xf>
    <xf numFmtId="4" fontId="5" fillId="0" borderId="0" xfId="0" quotePrefix="1" applyNumberFormat="1" applyFont="1" applyFill="1" applyAlignment="1">
      <alignment horizontal="center"/>
    </xf>
    <xf numFmtId="49" fontId="5" fillId="0" borderId="0" xfId="0" applyNumberFormat="1" applyFont="1" applyFill="1" applyAlignment="1">
      <alignment horizontal="center"/>
    </xf>
    <xf numFmtId="4" fontId="5" fillId="0" borderId="0" xfId="0" quotePrefix="1" applyNumberFormat="1" applyFont="1" applyFill="1" applyAlignment="1">
      <alignment horizontal="left"/>
    </xf>
    <xf numFmtId="49" fontId="5" fillId="0" borderId="0" xfId="0" quotePrefix="1" applyNumberFormat="1" applyFont="1" applyFill="1" applyAlignment="1">
      <alignment horizontal="center"/>
    </xf>
    <xf numFmtId="4" fontId="5" fillId="0" borderId="0" xfId="0" applyNumberFormat="1" applyFont="1" applyFill="1" applyBorder="1" applyAlignment="1"/>
    <xf numFmtId="4" fontId="19" fillId="0" borderId="0" xfId="0" applyNumberFormat="1" applyFont="1" applyFill="1" applyAlignment="1"/>
    <xf numFmtId="4" fontId="5" fillId="0" borderId="0" xfId="0" applyNumberFormat="1" applyFont="1" applyFill="1" applyAlignment="1">
      <alignment horizontal="center" vertical="center"/>
    </xf>
    <xf numFmtId="0" fontId="25" fillId="0" borderId="0" xfId="0" applyNumberFormat="1" applyFont="1" applyFill="1" applyAlignment="1">
      <alignment vertical="top"/>
    </xf>
    <xf numFmtId="0" fontId="9" fillId="0" borderId="0" xfId="0" applyNumberFormat="1" applyFont="1" applyFill="1" applyAlignment="1"/>
    <xf numFmtId="3" fontId="5" fillId="0" borderId="0" xfId="0" quotePrefix="1" applyNumberFormat="1" applyFont="1" applyFill="1" applyAlignment="1">
      <alignment horizontal="center"/>
    </xf>
    <xf numFmtId="4" fontId="5" fillId="0" borderId="0" xfId="0" applyNumberFormat="1" applyFont="1" applyFill="1" applyBorder="1"/>
    <xf numFmtId="0" fontId="35" fillId="0" borderId="0" xfId="36083" applyFill="1"/>
    <xf numFmtId="0" fontId="5" fillId="0" borderId="0" xfId="36083" applyFont="1" applyFill="1"/>
    <xf numFmtId="0" fontId="91" fillId="0" borderId="0" xfId="36083" applyFont="1" applyFill="1" applyAlignment="1">
      <alignment horizontal="center"/>
    </xf>
    <xf numFmtId="0" fontId="35" fillId="0" borderId="0" xfId="36083" applyFill="1" applyAlignment="1">
      <alignment horizontal="center"/>
    </xf>
    <xf numFmtId="0" fontId="35" fillId="0" borderId="0" xfId="36083" applyFont="1" applyFill="1"/>
    <xf numFmtId="37" fontId="5" fillId="0" borderId="0" xfId="36083" applyNumberFormat="1" applyFont="1" applyFill="1"/>
    <xf numFmtId="0" fontId="35" fillId="0" borderId="0" xfId="36083" applyFont="1" applyFill="1" applyAlignment="1">
      <alignment vertical="top"/>
    </xf>
    <xf numFmtId="172" fontId="0" fillId="0" borderId="0" xfId="59991" applyNumberFormat="1" applyFont="1" applyFill="1" applyAlignment="1">
      <alignment vertical="top"/>
    </xf>
    <xf numFmtId="42" fontId="20" fillId="0" borderId="0" xfId="0" applyNumberFormat="1" applyFont="1" applyFill="1" applyAlignment="1" applyProtection="1">
      <alignment horizontal="right"/>
    </xf>
    <xf numFmtId="42" fontId="20" fillId="0" borderId="0" xfId="0" applyNumberFormat="1" applyFont="1" applyAlignment="1" applyProtection="1">
      <alignment horizontal="right"/>
    </xf>
    <xf numFmtId="42" fontId="5" fillId="0" borderId="0" xfId="0" applyNumberFormat="1" applyFont="1" applyAlignment="1" applyProtection="1"/>
    <xf numFmtId="41" fontId="21" fillId="0" borderId="0" xfId="0" applyNumberFormat="1" applyFont="1" applyFill="1" applyAlignment="1" applyProtection="1"/>
    <xf numFmtId="41" fontId="21" fillId="0" borderId="3" xfId="0" applyNumberFormat="1" applyFont="1" applyFill="1" applyBorder="1" applyAlignment="1" applyProtection="1"/>
    <xf numFmtId="37" fontId="20" fillId="0" borderId="0" xfId="0" applyNumberFormat="1" applyFont="1" applyAlignment="1" applyProtection="1"/>
    <xf numFmtId="37" fontId="20" fillId="0" borderId="4" xfId="0" applyNumberFormat="1" applyFont="1" applyBorder="1" applyAlignment="1" applyProtection="1"/>
    <xf numFmtId="37" fontId="19" fillId="0" borderId="0" xfId="0" applyNumberFormat="1" applyFont="1" applyAlignment="1" applyProtection="1"/>
    <xf numFmtId="37" fontId="19" fillId="0" borderId="4" xfId="0" applyNumberFormat="1" applyFont="1" applyBorder="1" applyAlignment="1" applyProtection="1"/>
    <xf numFmtId="37" fontId="20" fillId="0" borderId="0" xfId="0" applyNumberFormat="1" applyFont="1" applyBorder="1" applyAlignment="1" applyProtection="1"/>
    <xf numFmtId="37" fontId="19" fillId="0" borderId="0" xfId="0" applyNumberFormat="1" applyFont="1" applyBorder="1" applyAlignment="1" applyProtection="1"/>
    <xf numFmtId="41" fontId="5" fillId="0" borderId="0" xfId="0" applyNumberFormat="1" applyFont="1" applyAlignment="1" applyProtection="1"/>
    <xf numFmtId="42" fontId="20" fillId="0" borderId="0" xfId="0" applyNumberFormat="1" applyFont="1" applyAlignment="1" applyProtection="1"/>
    <xf numFmtId="44" fontId="20" fillId="0" borderId="0" xfId="0" applyNumberFormat="1" applyFont="1" applyAlignment="1" applyProtection="1">
      <alignment horizontal="right"/>
    </xf>
    <xf numFmtId="42" fontId="20" fillId="0" borderId="9" xfId="0" applyNumberFormat="1" applyFont="1" applyBorder="1" applyAlignment="1" applyProtection="1"/>
    <xf numFmtId="42" fontId="19" fillId="0" borderId="0" xfId="0" applyNumberFormat="1" applyFont="1" applyAlignment="1" applyProtection="1">
      <alignment horizontal="right"/>
    </xf>
    <xf numFmtId="41" fontId="21" fillId="0" borderId="0" xfId="0" applyNumberFormat="1" applyFont="1" applyAlignment="1" applyProtection="1"/>
    <xf numFmtId="41" fontId="5" fillId="0" borderId="3" xfId="0" applyNumberFormat="1" applyFont="1" applyBorder="1" applyAlignment="1" applyProtection="1"/>
    <xf numFmtId="41" fontId="5" fillId="0" borderId="0" xfId="0" applyNumberFormat="1" applyFont="1" applyFill="1" applyAlignment="1" applyProtection="1"/>
    <xf numFmtId="41" fontId="19" fillId="0" borderId="7" xfId="0" applyNumberFormat="1" applyFont="1" applyFill="1" applyBorder="1" applyAlignment="1" applyProtection="1"/>
    <xf numFmtId="41" fontId="20" fillId="0" borderId="0" xfId="0" applyNumberFormat="1" applyFont="1" applyFill="1" applyAlignment="1" applyProtection="1">
      <alignment horizontal="right"/>
    </xf>
    <xf numFmtId="41" fontId="19" fillId="0" borderId="0" xfId="0" applyNumberFormat="1" applyFont="1" applyAlignment="1" applyProtection="1">
      <alignment horizontal="right"/>
    </xf>
    <xf numFmtId="41" fontId="19" fillId="0" borderId="7" xfId="0" applyNumberFormat="1" applyFont="1" applyBorder="1" applyAlignment="1" applyProtection="1"/>
    <xf numFmtId="41" fontId="21" fillId="0" borderId="4" xfId="0" applyNumberFormat="1" applyFont="1" applyFill="1" applyBorder="1" applyAlignment="1" applyProtection="1"/>
    <xf numFmtId="41" fontId="5" fillId="0" borderId="4" xfId="0" applyNumberFormat="1" applyFont="1" applyBorder="1" applyAlignment="1" applyProtection="1"/>
    <xf numFmtId="41" fontId="20" fillId="0" borderId="4" xfId="0" applyNumberFormat="1" applyFont="1" applyFill="1" applyBorder="1" applyAlignment="1" applyProtection="1"/>
    <xf numFmtId="41" fontId="20" fillId="0" borderId="0" xfId="0" applyNumberFormat="1" applyFont="1" applyFill="1" applyAlignment="1" applyProtection="1"/>
    <xf numFmtId="41" fontId="20" fillId="0" borderId="0" xfId="0" applyNumberFormat="1" applyFont="1" applyAlignment="1" applyProtection="1"/>
    <xf numFmtId="41" fontId="19" fillId="0" borderId="0" xfId="0" applyNumberFormat="1" applyFont="1" applyAlignment="1" applyProtection="1"/>
    <xf numFmtId="41" fontId="19" fillId="0" borderId="4" xfId="0" applyNumberFormat="1" applyFont="1" applyBorder="1" applyAlignment="1" applyProtection="1"/>
    <xf numFmtId="41" fontId="19" fillId="0" borderId="8" xfId="0" applyNumberFormat="1" applyFont="1" applyBorder="1" applyAlignment="1" applyProtection="1"/>
    <xf numFmtId="41" fontId="19" fillId="0" borderId="0" xfId="0" applyNumberFormat="1" applyFont="1" applyBorder="1" applyAlignment="1" applyProtection="1"/>
    <xf numFmtId="41" fontId="21" fillId="0" borderId="0" xfId="0" applyNumberFormat="1" applyFont="1" applyFill="1" applyBorder="1" applyAlignment="1" applyProtection="1"/>
    <xf numFmtId="41" fontId="19" fillId="0" borderId="2" xfId="0" applyNumberFormat="1" applyFont="1" applyBorder="1" applyAlignment="1" applyProtection="1"/>
    <xf numFmtId="41" fontId="20" fillId="0" borderId="0" xfId="0" quotePrefix="1" applyNumberFormat="1" applyFont="1" applyFill="1" applyBorder="1" applyAlignment="1" applyProtection="1">
      <alignment horizontal="right"/>
    </xf>
    <xf numFmtId="41" fontId="5" fillId="0" borderId="4" xfId="0" applyNumberFormat="1" applyFont="1" applyFill="1" applyBorder="1" applyAlignment="1" applyProtection="1"/>
    <xf numFmtId="41" fontId="20" fillId="0" borderId="4" xfId="0" quotePrefix="1" applyNumberFormat="1" applyFont="1" applyFill="1" applyBorder="1" applyAlignment="1" applyProtection="1">
      <alignment horizontal="right"/>
    </xf>
    <xf numFmtId="41" fontId="19" fillId="0" borderId="4" xfId="0" quotePrefix="1" applyNumberFormat="1" applyFont="1" applyFill="1" applyBorder="1" applyAlignment="1" applyProtection="1">
      <alignment horizontal="right"/>
    </xf>
    <xf numFmtId="42" fontId="8" fillId="0" borderId="0" xfId="0" applyNumberFormat="1" applyFont="1" applyAlignment="1" applyProtection="1"/>
    <xf numFmtId="41" fontId="8" fillId="0" borderId="0" xfId="0" quotePrefix="1" applyNumberFormat="1" applyFont="1" applyFill="1" applyAlignment="1" applyProtection="1">
      <alignment horizontal="center"/>
    </xf>
    <xf numFmtId="41" fontId="8" fillId="0" borderId="0" xfId="0" applyNumberFormat="1" applyFont="1" applyAlignment="1" applyProtection="1"/>
    <xf numFmtId="42" fontId="29" fillId="0" borderId="0" xfId="0" applyNumberFormat="1" applyFont="1" applyAlignment="1" applyProtection="1"/>
    <xf numFmtId="42" fontId="28" fillId="0" borderId="11" xfId="0" applyNumberFormat="1" applyFont="1" applyBorder="1" applyAlignment="1" applyProtection="1"/>
    <xf numFmtId="42" fontId="29" fillId="0" borderId="0" xfId="0" quotePrefix="1" applyNumberFormat="1" applyFont="1" applyAlignment="1" applyProtection="1">
      <alignment horizontal="center"/>
    </xf>
    <xf numFmtId="42" fontId="10" fillId="0" borderId="0" xfId="0" applyNumberFormat="1" applyFont="1" applyBorder="1" applyAlignment="1" applyProtection="1"/>
    <xf numFmtId="42" fontId="29" fillId="0" borderId="0" xfId="0" applyNumberFormat="1" applyFont="1" applyBorder="1" applyAlignment="1" applyProtection="1"/>
    <xf numFmtId="37" fontId="28" fillId="0" borderId="4" xfId="0" applyNumberFormat="1" applyFont="1" applyBorder="1" applyAlignment="1" applyProtection="1"/>
    <xf numFmtId="37" fontId="28" fillId="0" borderId="11" xfId="0" applyNumberFormat="1" applyFont="1" applyBorder="1" applyAlignment="1" applyProtection="1"/>
    <xf numFmtId="37" fontId="28" fillId="0" borderId="0" xfId="0" applyNumberFormat="1" applyFont="1" applyAlignment="1" applyProtection="1"/>
    <xf numFmtId="164" fontId="19" fillId="0" borderId="0" xfId="0" applyNumberFormat="1" applyFont="1" applyBorder="1" applyAlignment="1" applyProtection="1">
      <alignment horizontal="center"/>
    </xf>
    <xf numFmtId="37" fontId="28" fillId="0" borderId="0" xfId="0" applyNumberFormat="1" applyFont="1" applyBorder="1" applyAlignment="1" applyProtection="1"/>
    <xf numFmtId="41" fontId="28" fillId="0" borderId="0" xfId="0" applyNumberFormat="1" applyFont="1" applyAlignment="1" applyProtection="1"/>
    <xf numFmtId="41" fontId="28" fillId="0" borderId="11" xfId="0" applyNumberFormat="1" applyFont="1" applyBorder="1" applyAlignment="1" applyProtection="1"/>
    <xf numFmtId="41" fontId="19" fillId="0" borderId="0" xfId="0" applyNumberFormat="1" applyFont="1" applyBorder="1" applyAlignment="1" applyProtection="1">
      <alignment horizontal="center"/>
    </xf>
    <xf numFmtId="41" fontId="28" fillId="0" borderId="0" xfId="0" quotePrefix="1" applyNumberFormat="1" applyFont="1" applyAlignment="1" applyProtection="1">
      <alignment horizontal="center"/>
    </xf>
    <xf numFmtId="41" fontId="5" fillId="0" borderId="0" xfId="0" applyNumberFormat="1" applyFont="1" applyAlignment="1" applyProtection="1">
      <alignment horizontal="center"/>
    </xf>
    <xf numFmtId="41" fontId="28" fillId="0" borderId="11" xfId="0" quotePrefix="1" applyNumberFormat="1" applyFont="1" applyBorder="1" applyAlignment="1" applyProtection="1">
      <alignment horizontal="center"/>
    </xf>
    <xf numFmtId="41" fontId="29" fillId="0" borderId="4" xfId="0" applyNumberFormat="1" applyFont="1" applyBorder="1" applyAlignment="1" applyProtection="1"/>
    <xf numFmtId="41" fontId="29" fillId="0" borderId="0" xfId="0" applyNumberFormat="1" applyFont="1" applyBorder="1" applyAlignment="1" applyProtection="1"/>
    <xf numFmtId="41" fontId="28" fillId="0" borderId="4" xfId="0" applyNumberFormat="1" applyFont="1" applyBorder="1" applyAlignment="1" applyProtection="1"/>
    <xf numFmtId="41" fontId="28" fillId="0" borderId="0" xfId="0" applyNumberFormat="1" applyFont="1" applyBorder="1" applyAlignment="1" applyProtection="1"/>
    <xf numFmtId="41" fontId="28" fillId="0" borderId="0" xfId="0" quotePrefix="1" applyNumberFormat="1" applyFont="1" applyBorder="1" applyAlignment="1" applyProtection="1">
      <alignment horizontal="center"/>
    </xf>
    <xf numFmtId="41" fontId="29" fillId="0" borderId="3" xfId="0" applyNumberFormat="1" applyFont="1" applyBorder="1" applyAlignment="1" applyProtection="1"/>
    <xf numFmtId="41" fontId="29" fillId="0" borderId="0" xfId="0" quotePrefix="1" applyNumberFormat="1" applyFont="1" applyBorder="1" applyAlignment="1" applyProtection="1">
      <alignment horizontal="center"/>
    </xf>
    <xf numFmtId="37" fontId="28" fillId="0" borderId="0" xfId="0" quotePrefix="1" applyNumberFormat="1" applyFont="1" applyBorder="1" applyAlignment="1" applyProtection="1">
      <alignment horizontal="center"/>
    </xf>
    <xf numFmtId="42" fontId="29" fillId="0" borderId="9" xfId="0" applyNumberFormat="1" applyFont="1" applyBorder="1" applyAlignment="1" applyProtection="1"/>
    <xf numFmtId="42" fontId="29" fillId="0" borderId="11" xfId="0" applyNumberFormat="1" applyFont="1" applyBorder="1" applyAlignment="1" applyProtection="1"/>
    <xf numFmtId="42" fontId="10" fillId="0" borderId="0" xfId="0" applyNumberFormat="1" applyFont="1" applyAlignment="1" applyProtection="1"/>
    <xf numFmtId="42" fontId="29" fillId="0" borderId="12" xfId="0" applyNumberFormat="1" applyFont="1" applyBorder="1" applyAlignment="1" applyProtection="1"/>
    <xf numFmtId="42" fontId="29" fillId="0" borderId="0" xfId="0" quotePrefix="1" applyNumberFormat="1" applyFont="1" applyBorder="1" applyAlignment="1" applyProtection="1">
      <alignment horizontal="center"/>
    </xf>
    <xf numFmtId="37" fontId="28" fillId="0" borderId="12" xfId="0" applyNumberFormat="1" applyFont="1" applyBorder="1" applyAlignment="1" applyProtection="1"/>
    <xf numFmtId="164" fontId="11" fillId="0" borderId="0" xfId="0" applyNumberFormat="1" applyFont="1" applyAlignment="1" applyProtection="1"/>
    <xf numFmtId="164" fontId="12" fillId="0" borderId="0" xfId="0" applyNumberFormat="1" applyFont="1" applyAlignment="1" applyProtection="1"/>
    <xf numFmtId="164" fontId="12" fillId="0" borderId="12" xfId="0" applyNumberFormat="1" applyFont="1" applyBorder="1" applyAlignment="1" applyProtection="1"/>
    <xf numFmtId="41" fontId="28" fillId="0" borderId="12" xfId="0" applyNumberFormat="1" applyFont="1" applyBorder="1" applyAlignment="1" applyProtection="1"/>
    <xf numFmtId="41" fontId="11" fillId="0" borderId="0" xfId="0" applyNumberFormat="1" applyFont="1" applyAlignment="1" applyProtection="1"/>
    <xf numFmtId="41" fontId="12" fillId="0" borderId="0" xfId="0" applyNumberFormat="1" applyFont="1" applyAlignment="1" applyProtection="1"/>
    <xf numFmtId="41" fontId="12" fillId="0" borderId="12" xfId="0" applyNumberFormat="1" applyFont="1" applyBorder="1" applyAlignment="1" applyProtection="1"/>
    <xf numFmtId="41" fontId="28" fillId="0" borderId="12" xfId="0" applyNumberFormat="1" applyFont="1" applyBorder="1" applyAlignment="1" applyProtection="1">
      <alignment horizontal="center"/>
    </xf>
    <xf numFmtId="41" fontId="28" fillId="0" borderId="0" xfId="0" applyNumberFormat="1" applyFont="1" applyAlignment="1" applyProtection="1">
      <alignment horizontal="center"/>
    </xf>
    <xf numFmtId="41" fontId="28" fillId="0" borderId="0" xfId="0" applyNumberFormat="1" applyFont="1" applyBorder="1" applyAlignment="1" applyProtection="1">
      <alignment horizontal="center"/>
    </xf>
    <xf numFmtId="41" fontId="29" fillId="0" borderId="0" xfId="0" quotePrefix="1" applyNumberFormat="1" applyFont="1" applyAlignment="1" applyProtection="1">
      <alignment horizontal="center"/>
    </xf>
    <xf numFmtId="41" fontId="28" fillId="0" borderId="0" xfId="0" applyNumberFormat="1" applyFont="1" applyFill="1" applyBorder="1" applyAlignment="1" applyProtection="1">
      <alignment horizontal="center"/>
    </xf>
    <xf numFmtId="164" fontId="11" fillId="0" borderId="0" xfId="0" applyNumberFormat="1" applyFont="1" applyBorder="1" applyAlignment="1" applyProtection="1"/>
    <xf numFmtId="164" fontId="12" fillId="0" borderId="0" xfId="0" applyNumberFormat="1" applyFont="1" applyBorder="1" applyAlignment="1" applyProtection="1"/>
    <xf numFmtId="42" fontId="10" fillId="0" borderId="12" xfId="0" applyNumberFormat="1" applyFont="1" applyBorder="1" applyAlignment="1" applyProtection="1"/>
    <xf numFmtId="0" fontId="19" fillId="0" borderId="0" xfId="0" applyNumberFormat="1" applyFont="1" applyAlignment="1">
      <alignment horizontal="right"/>
    </xf>
    <xf numFmtId="41" fontId="19" fillId="0" borderId="0" xfId="0" applyNumberFormat="1" applyFont="1" applyAlignment="1">
      <alignment horizontal="right"/>
    </xf>
    <xf numFmtId="49" fontId="0" fillId="0" borderId="0" xfId="11" applyNumberFormat="1" applyFont="1" applyAlignment="1"/>
    <xf numFmtId="3" fontId="0" fillId="0" borderId="0" xfId="11" applyNumberFormat="1" applyFont="1" applyAlignment="1">
      <alignment horizontal="left" vertical="center"/>
    </xf>
    <xf numFmtId="0" fontId="10" fillId="0" borderId="0" xfId="9" applyFont="1"/>
    <xf numFmtId="0" fontId="5" fillId="0" borderId="0" xfId="9" applyFont="1"/>
    <xf numFmtId="0" fontId="5" fillId="0" borderId="0" xfId="9" applyFont="1" applyBorder="1"/>
    <xf numFmtId="0" fontId="10" fillId="0" borderId="0" xfId="9" applyFont="1" applyAlignment="1">
      <alignment horizontal="right"/>
    </xf>
    <xf numFmtId="0" fontId="19" fillId="0" borderId="0" xfId="9" applyFont="1" applyAlignment="1">
      <alignment horizontal="center"/>
    </xf>
    <xf numFmtId="0" fontId="19" fillId="0" borderId="0" xfId="9" applyFont="1" applyBorder="1" applyAlignment="1">
      <alignment horizontal="center"/>
    </xf>
    <xf numFmtId="0" fontId="19" fillId="0" borderId="2" xfId="9" applyFont="1" applyBorder="1" applyAlignment="1">
      <alignment horizontal="center"/>
    </xf>
    <xf numFmtId="0" fontId="19" fillId="0" borderId="0" xfId="9" applyFont="1"/>
    <xf numFmtId="0" fontId="19" fillId="0" borderId="0" xfId="9" applyFont="1" applyBorder="1"/>
    <xf numFmtId="0" fontId="19" fillId="0" borderId="0" xfId="9" applyNumberFormat="1" applyFont="1" applyAlignment="1">
      <alignment horizontal="right"/>
    </xf>
    <xf numFmtId="41" fontId="19" fillId="0" borderId="0" xfId="9" applyNumberFormat="1" applyFont="1" applyAlignment="1">
      <alignment horizontal="right"/>
    </xf>
    <xf numFmtId="42" fontId="19" fillId="0" borderId="10" xfId="9" applyNumberFormat="1" applyFont="1" applyBorder="1"/>
    <xf numFmtId="0" fontId="19" fillId="0" borderId="2" xfId="0" applyFont="1" applyBorder="1" applyAlignment="1">
      <alignment horizontal="center"/>
    </xf>
    <xf numFmtId="41" fontId="5" fillId="0" borderId="0" xfId="0" applyNumberFormat="1" applyFont="1"/>
    <xf numFmtId="0" fontId="40" fillId="0" borderId="22" xfId="60070" applyNumberFormat="1" applyFont="1" applyFill="1" applyBorder="1" applyAlignment="1">
      <alignment horizontal="center"/>
    </xf>
    <xf numFmtId="164" fontId="95" fillId="0" borderId="0" xfId="0" applyNumberFormat="1" applyFont="1" applyFill="1" applyAlignment="1"/>
    <xf numFmtId="164" fontId="97" fillId="0" borderId="0" xfId="0" applyNumberFormat="1" applyFont="1" applyFill="1" applyAlignment="1"/>
    <xf numFmtId="164" fontId="7" fillId="0" borderId="0" xfId="0" applyNumberFormat="1" applyFont="1" applyFill="1" applyAlignment="1"/>
    <xf numFmtId="164" fontId="6" fillId="0" borderId="0" xfId="0" applyNumberFormat="1" applyFont="1" applyFill="1" applyAlignment="1"/>
    <xf numFmtId="37" fontId="101" fillId="0" borderId="0" xfId="0" applyNumberFormat="1" applyFont="1" applyFill="1" applyAlignment="1" applyProtection="1">
      <alignment horizontal="center"/>
      <protection locked="0"/>
    </xf>
    <xf numFmtId="37" fontId="99" fillId="0" borderId="0" xfId="0" applyNumberFormat="1" applyFont="1" applyFill="1" applyAlignment="1" applyProtection="1">
      <alignment horizontal="center"/>
      <protection locked="0"/>
    </xf>
    <xf numFmtId="41" fontId="11" fillId="0" borderId="0" xfId="0" applyNumberFormat="1" applyFont="1" applyAlignment="1"/>
    <xf numFmtId="164" fontId="5" fillId="0" borderId="0" xfId="0" applyNumberFormat="1" applyFont="1" applyAlignment="1" applyProtection="1"/>
    <xf numFmtId="0" fontId="5" fillId="0" borderId="0" xfId="0" applyFont="1" applyFill="1" applyBorder="1" applyAlignment="1">
      <alignment horizontal="center"/>
    </xf>
    <xf numFmtId="164" fontId="0" fillId="0" borderId="0" xfId="11" applyNumberFormat="1" applyFont="1" applyAlignment="1">
      <alignment horizontal="fill"/>
    </xf>
    <xf numFmtId="0" fontId="10" fillId="0" borderId="0" xfId="60086" applyFont="1" applyFill="1"/>
    <xf numFmtId="0" fontId="5" fillId="0" borderId="0" xfId="60086" applyFont="1" applyFill="1"/>
    <xf numFmtId="0" fontId="10" fillId="0" borderId="0" xfId="60086" applyFont="1" applyFill="1" applyAlignment="1">
      <alignment horizontal="right"/>
    </xf>
    <xf numFmtId="0" fontId="19" fillId="0" borderId="0" xfId="60086" applyFont="1" applyFill="1"/>
    <xf numFmtId="0" fontId="19" fillId="0" borderId="22" xfId="60086" applyFont="1" applyFill="1" applyBorder="1"/>
    <xf numFmtId="0" fontId="19" fillId="0" borderId="3" xfId="60086" applyFont="1" applyFill="1" applyBorder="1" applyAlignment="1">
      <alignment horizontal="center"/>
    </xf>
    <xf numFmtId="0" fontId="19" fillId="0" borderId="0" xfId="60086" applyFont="1" applyFill="1" applyBorder="1" applyAlignment="1">
      <alignment horizontal="center"/>
    </xf>
    <xf numFmtId="0" fontId="19" fillId="0" borderId="0" xfId="60086" applyFont="1" applyFill="1" applyAlignment="1">
      <alignment horizontal="center"/>
    </xf>
    <xf numFmtId="0" fontId="5" fillId="0" borderId="0" xfId="60086" applyFont="1" applyFill="1" applyBorder="1" applyAlignment="1">
      <alignment horizontal="center"/>
    </xf>
    <xf numFmtId="0" fontId="5" fillId="0" borderId="0" xfId="60086" applyFont="1" applyFill="1" applyAlignment="1">
      <alignment horizontal="center"/>
    </xf>
    <xf numFmtId="0" fontId="21" fillId="0" borderId="0" xfId="60086" applyFont="1" applyFill="1"/>
    <xf numFmtId="0" fontId="21" fillId="0" borderId="0" xfId="60086" applyFont="1" applyFill="1" applyAlignment="1">
      <alignment horizontal="right"/>
    </xf>
    <xf numFmtId="42" fontId="21" fillId="0" borderId="0" xfId="60076" applyNumberFormat="1" applyFont="1" applyFill="1"/>
    <xf numFmtId="0" fontId="22" fillId="0" borderId="0" xfId="60086" applyFont="1" applyFill="1" applyAlignment="1">
      <alignment horizontal="right"/>
    </xf>
    <xf numFmtId="41" fontId="21" fillId="0" borderId="0" xfId="60076" applyNumberFormat="1" applyFont="1" applyFill="1"/>
    <xf numFmtId="0" fontId="20" fillId="0" borderId="0" xfId="60086" applyFont="1" applyFill="1"/>
    <xf numFmtId="0" fontId="22" fillId="0" borderId="0" xfId="60086" applyFont="1" applyFill="1"/>
    <xf numFmtId="172" fontId="5" fillId="0" borderId="0" xfId="60076" applyNumberFormat="1" applyFont="1" applyFill="1"/>
    <xf numFmtId="41" fontId="5" fillId="0" borderId="0" xfId="60086" applyNumberFormat="1" applyFont="1" applyFill="1"/>
    <xf numFmtId="0" fontId="20" fillId="0" borderId="0" xfId="60086" quotePrefix="1" applyFont="1" applyFill="1" applyAlignment="1">
      <alignment horizontal="left"/>
    </xf>
    <xf numFmtId="0" fontId="20" fillId="0" borderId="0" xfId="60086" applyFont="1" applyFill="1" applyAlignment="1">
      <alignment horizontal="right"/>
    </xf>
    <xf numFmtId="42" fontId="20" fillId="0" borderId="10" xfId="60076" applyNumberFormat="1" applyFont="1" applyFill="1" applyBorder="1"/>
    <xf numFmtId="42" fontId="20" fillId="0" borderId="0" xfId="60086" applyNumberFormat="1" applyFont="1" applyFill="1" applyAlignment="1">
      <alignment horizontal="right"/>
    </xf>
    <xf numFmtId="0" fontId="5" fillId="0" borderId="0" xfId="60086" applyFont="1" applyFill="1" applyBorder="1"/>
    <xf numFmtId="0" fontId="5" fillId="0" borderId="0" xfId="60086" applyNumberFormat="1" applyFont="1" applyFill="1" applyAlignment="1"/>
    <xf numFmtId="0" fontId="34" fillId="0" borderId="0" xfId="60086" applyFont="1" applyFill="1"/>
    <xf numFmtId="172" fontId="21" fillId="0" borderId="0" xfId="60076" applyNumberFormat="1" applyFont="1" applyFill="1"/>
    <xf numFmtId="172" fontId="5" fillId="0" borderId="0" xfId="60076" quotePrefix="1" applyNumberFormat="1" applyFont="1" applyFill="1" applyAlignment="1">
      <alignment horizontal="center"/>
    </xf>
    <xf numFmtId="0" fontId="19" fillId="0" borderId="0" xfId="0" applyFont="1" applyFill="1" applyAlignment="1">
      <alignment horizontal="right"/>
    </xf>
    <xf numFmtId="0" fontId="19" fillId="0" borderId="3" xfId="0" applyFont="1" applyFill="1" applyBorder="1" applyAlignment="1">
      <alignment horizontal="center"/>
    </xf>
    <xf numFmtId="42" fontId="21" fillId="0" borderId="0" xfId="0" applyNumberFormat="1" applyFont="1" applyFill="1" applyAlignment="1">
      <alignment horizontal="right"/>
    </xf>
    <xf numFmtId="0" fontId="21" fillId="0" borderId="0" xfId="0" applyFont="1" applyFill="1" applyAlignment="1">
      <alignment horizontal="right"/>
    </xf>
    <xf numFmtId="42" fontId="20" fillId="0" borderId="0" xfId="0" applyNumberFormat="1" applyFont="1" applyFill="1" applyAlignment="1">
      <alignment horizontal="right"/>
    </xf>
    <xf numFmtId="0" fontId="0" fillId="0" borderId="0" xfId="0" applyAlignment="1">
      <alignment horizontal="right"/>
    </xf>
    <xf numFmtId="0" fontId="103" fillId="0" borderId="0" xfId="0" quotePrefix="1" applyNumberFormat="1" applyFont="1" applyBorder="1" applyAlignment="1">
      <alignment horizontal="center"/>
    </xf>
    <xf numFmtId="10" fontId="85" fillId="0" borderId="0" xfId="0" applyNumberFormat="1" applyFont="1" applyBorder="1" applyAlignment="1"/>
    <xf numFmtId="44" fontId="104" fillId="0" borderId="0" xfId="0" applyNumberFormat="1" applyFont="1" applyBorder="1" applyAlignment="1"/>
    <xf numFmtId="0" fontId="0" fillId="0" borderId="0" xfId="60086" applyNumberFormat="1" applyFont="1" applyFill="1" applyAlignment="1"/>
    <xf numFmtId="0" fontId="19" fillId="0" borderId="0" xfId="60086" applyNumberFormat="1" applyFont="1" applyFill="1" applyAlignment="1"/>
    <xf numFmtId="164" fontId="5" fillId="0" borderId="0" xfId="60087" applyNumberFormat="1" applyFont="1" applyAlignment="1" applyProtection="1">
      <protection locked="0"/>
    </xf>
    <xf numFmtId="0" fontId="18" fillId="0" borderId="0" xfId="60088" applyFont="1" applyFill="1"/>
    <xf numFmtId="0" fontId="5" fillId="0" borderId="0" xfId="60088" applyFont="1" applyFill="1"/>
    <xf numFmtId="0" fontId="18" fillId="0" borderId="0" xfId="60088" applyFont="1" applyFill="1" applyAlignment="1">
      <alignment horizontal="right"/>
    </xf>
    <xf numFmtId="0" fontId="19" fillId="0" borderId="0" xfId="60088" applyFont="1" applyFill="1"/>
    <xf numFmtId="0" fontId="5" fillId="0" borderId="0" xfId="60088" applyFont="1" applyFill="1" applyBorder="1"/>
    <xf numFmtId="0" fontId="21" fillId="0" borderId="0" xfId="60088" applyFont="1" applyFill="1"/>
    <xf numFmtId="0" fontId="94" fillId="0" borderId="0" xfId="60088" applyFont="1" applyFill="1"/>
    <xf numFmtId="0" fontId="5" fillId="0" borderId="0" xfId="60088" applyFont="1" applyFill="1" applyAlignment="1"/>
    <xf numFmtId="0" fontId="21" fillId="0" borderId="0" xfId="60088" applyFont="1" applyFill="1" applyBorder="1"/>
    <xf numFmtId="37" fontId="21" fillId="0" borderId="0" xfId="60088" applyNumberFormat="1" applyFont="1" applyFill="1" applyBorder="1"/>
    <xf numFmtId="5" fontId="5" fillId="0" borderId="0" xfId="60088" applyNumberFormat="1" applyFont="1" applyFill="1"/>
    <xf numFmtId="0" fontId="5" fillId="0" borderId="0" xfId="60088" applyNumberFormat="1" applyFont="1" applyFill="1" applyAlignment="1"/>
    <xf numFmtId="0" fontId="16" fillId="0" borderId="0" xfId="60088" applyFont="1" applyFill="1" applyAlignment="1">
      <alignment horizontal="right"/>
    </xf>
    <xf numFmtId="0" fontId="6" fillId="0" borderId="0" xfId="60088" applyFont="1" applyFill="1" applyAlignment="1">
      <alignment horizontal="right"/>
    </xf>
    <xf numFmtId="0" fontId="5" fillId="0" borderId="0" xfId="60088" applyFont="1" applyFill="1" applyBorder="1" applyAlignment="1"/>
    <xf numFmtId="37" fontId="5" fillId="0" borderId="0" xfId="60088" applyNumberFormat="1" applyFont="1" applyFill="1"/>
    <xf numFmtId="3" fontId="0" fillId="0" borderId="0" xfId="11" applyNumberFormat="1" applyFont="1" applyAlignment="1">
      <alignment vertical="center"/>
    </xf>
    <xf numFmtId="3" fontId="0" fillId="0" borderId="0" xfId="7" applyNumberFormat="1" applyFont="1" applyAlignment="1">
      <alignment vertical="center"/>
    </xf>
    <xf numFmtId="0" fontId="8" fillId="0" borderId="0" xfId="60089" applyNumberFormat="1" applyFont="1" applyAlignment="1">
      <alignment horizontal="centerContinuous"/>
    </xf>
    <xf numFmtId="0" fontId="7" fillId="0" borderId="0" xfId="60089" applyNumberFormat="1" applyFont="1" applyAlignment="1">
      <alignment horizontal="centerContinuous"/>
    </xf>
    <xf numFmtId="37" fontId="8" fillId="0" borderId="0" xfId="60089" applyNumberFormat="1" applyFont="1" applyAlignment="1">
      <alignment horizontal="centerContinuous"/>
    </xf>
    <xf numFmtId="0" fontId="8" fillId="0" borderId="0" xfId="60089" applyNumberFormat="1" applyFont="1" applyAlignment="1"/>
    <xf numFmtId="37" fontId="10" fillId="0" borderId="0" xfId="60089" applyNumberFormat="1" applyFont="1" applyAlignment="1">
      <alignment horizontal="centerContinuous"/>
    </xf>
    <xf numFmtId="0" fontId="7" fillId="0" borderId="23" xfId="60089" applyNumberFormat="1" applyFont="1" applyBorder="1" applyAlignment="1">
      <alignment horizontal="centerContinuous"/>
    </xf>
    <xf numFmtId="0" fontId="8" fillId="0" borderId="6" xfId="60089" applyNumberFormat="1" applyFont="1" applyBorder="1" applyAlignment="1">
      <alignment horizontal="centerContinuous"/>
    </xf>
    <xf numFmtId="37" fontId="10" fillId="0" borderId="24" xfId="60089" applyNumberFormat="1" applyFont="1" applyBorder="1" applyAlignment="1"/>
    <xf numFmtId="0" fontId="7" fillId="0" borderId="24" xfId="60089" applyNumberFormat="1" applyFont="1" applyBorder="1" applyAlignment="1">
      <alignment horizontal="centerContinuous"/>
    </xf>
    <xf numFmtId="0" fontId="7" fillId="0" borderId="6" xfId="60089" applyNumberFormat="1" applyFont="1" applyBorder="1" applyAlignment="1"/>
    <xf numFmtId="0" fontId="8" fillId="0" borderId="6" xfId="60089" applyNumberFormat="1" applyFont="1" applyBorder="1"/>
    <xf numFmtId="37" fontId="10" fillId="0" borderId="0" xfId="60089" applyNumberFormat="1" applyFont="1" applyAlignment="1"/>
    <xf numFmtId="37" fontId="8" fillId="0" borderId="0" xfId="60089" applyNumberFormat="1" applyFont="1" applyAlignment="1"/>
    <xf numFmtId="0" fontId="7" fillId="0" borderId="0" xfId="60089" applyNumberFormat="1" applyFont="1" applyAlignment="1"/>
    <xf numFmtId="0" fontId="8" fillId="0" borderId="0" xfId="60089" applyNumberFormat="1" applyFont="1"/>
    <xf numFmtId="37" fontId="8" fillId="0" borderId="0" xfId="60089" applyNumberFormat="1" applyFont="1"/>
    <xf numFmtId="0" fontId="26" fillId="0" borderId="0" xfId="60089" applyNumberFormat="1" applyFont="1" applyAlignment="1"/>
    <xf numFmtId="0" fontId="26" fillId="0" borderId="22" xfId="60089" applyNumberFormat="1" applyFont="1" applyBorder="1" applyAlignment="1"/>
    <xf numFmtId="37" fontId="8" fillId="0" borderId="0" xfId="60089" applyNumberFormat="1" applyFont="1" applyAlignment="1">
      <alignment horizontal="left"/>
    </xf>
    <xf numFmtId="0" fontId="26" fillId="0" borderId="3" xfId="60089" applyNumberFormat="1" applyFont="1" applyBorder="1" applyAlignment="1"/>
    <xf numFmtId="0" fontId="26" fillId="0" borderId="4" xfId="60089" applyNumberFormat="1" applyFont="1" applyBorder="1" applyAlignment="1"/>
    <xf numFmtId="0" fontId="26" fillId="0" borderId="8" xfId="60089" quotePrefix="1" applyNumberFormat="1" applyFont="1" applyBorder="1" applyAlignment="1">
      <alignment horizontal="left"/>
    </xf>
    <xf numFmtId="0" fontId="26" fillId="0" borderId="8" xfId="60089" applyNumberFormat="1" applyFont="1" applyBorder="1" applyAlignment="1"/>
    <xf numFmtId="0" fontId="26" fillId="0" borderId="0" xfId="60089" applyNumberFormat="1" applyFont="1" applyBorder="1" applyAlignment="1"/>
    <xf numFmtId="0" fontId="26" fillId="0" borderId="4" xfId="60089" quotePrefix="1" applyNumberFormat="1" applyFont="1" applyBorder="1" applyAlignment="1">
      <alignment horizontal="left"/>
    </xf>
    <xf numFmtId="0" fontId="26" fillId="0" borderId="0" xfId="60089" quotePrefix="1" applyNumberFormat="1" applyFont="1" applyAlignment="1">
      <alignment horizontal="left"/>
    </xf>
    <xf numFmtId="0" fontId="26" fillId="0" borderId="3" xfId="60089" quotePrefix="1" applyNumberFormat="1" applyFont="1" applyBorder="1" applyAlignment="1">
      <alignment horizontal="left"/>
    </xf>
    <xf numFmtId="0" fontId="26" fillId="0" borderId="0" xfId="60089" applyNumberFormat="1" applyFont="1" applyBorder="1" applyAlignment="1">
      <alignment horizontal="left"/>
    </xf>
    <xf numFmtId="0" fontId="26" fillId="0" borderId="22" xfId="60089" applyNumberFormat="1" applyFont="1" applyBorder="1" applyAlignment="1">
      <alignment horizontal="left"/>
    </xf>
    <xf numFmtId="0" fontId="40" fillId="0" borderId="0" xfId="60089" applyNumberFormat="1" applyFont="1" applyAlignment="1"/>
    <xf numFmtId="0" fontId="26" fillId="0" borderId="5" xfId="60089" applyNumberFormat="1" applyFont="1" applyBorder="1" applyAlignment="1"/>
    <xf numFmtId="0" fontId="26" fillId="0" borderId="2" xfId="60089" applyNumberFormat="1" applyFont="1" applyFill="1" applyBorder="1" applyAlignment="1"/>
    <xf numFmtId="0" fontId="26" fillId="0" borderId="3" xfId="60089" applyNumberFormat="1" applyFont="1" applyFill="1" applyBorder="1" applyAlignment="1"/>
    <xf numFmtId="0" fontId="40" fillId="0" borderId="4" xfId="60089" applyNumberFormat="1" applyFont="1" applyBorder="1" applyAlignment="1"/>
    <xf numFmtId="0" fontId="8" fillId="0" borderId="5" xfId="60089" applyNumberFormat="1" applyFont="1" applyBorder="1" applyAlignment="1"/>
    <xf numFmtId="0" fontId="107" fillId="0" borderId="0" xfId="59992" applyNumberFormat="1" applyFont="1" applyAlignment="1" applyProtection="1"/>
    <xf numFmtId="0" fontId="80" fillId="0" borderId="0" xfId="60090" applyNumberFormat="1" applyFont="1" applyAlignment="1"/>
    <xf numFmtId="0" fontId="72" fillId="0" borderId="0" xfId="60090" applyNumberFormat="1" applyFont="1" applyAlignment="1"/>
    <xf numFmtId="0" fontId="9" fillId="0" borderId="0" xfId="60090" applyNumberFormat="1" applyFont="1" applyAlignment="1"/>
    <xf numFmtId="0" fontId="109" fillId="0" borderId="0" xfId="60090" applyNumberFormat="1" applyFont="1" applyAlignment="1"/>
    <xf numFmtId="0" fontId="80" fillId="0" borderId="0" xfId="60090" applyNumberFormat="1" applyFont="1" applyAlignment="1">
      <alignment horizontal="right"/>
    </xf>
    <xf numFmtId="0" fontId="80" fillId="0" borderId="0" xfId="60090" applyNumberFormat="1" applyFont="1" applyAlignment="1">
      <alignment horizontal="center"/>
    </xf>
    <xf numFmtId="0" fontId="80" fillId="0" borderId="22" xfId="60090" applyNumberFormat="1" applyFont="1" applyBorder="1" applyAlignment="1">
      <alignment horizontal="center"/>
    </xf>
    <xf numFmtId="0" fontId="80" fillId="0" borderId="0" xfId="60090" applyNumberFormat="1" applyFont="1" applyBorder="1" applyAlignment="1">
      <alignment horizontal="center"/>
    </xf>
    <xf numFmtId="3" fontId="72" fillId="0" borderId="0" xfId="60090" applyNumberFormat="1" applyFont="1" applyAlignment="1"/>
    <xf numFmtId="0" fontId="8" fillId="0" borderId="0" xfId="60090" applyNumberFormat="1" applyFont="1" applyAlignment="1"/>
    <xf numFmtId="0" fontId="7" fillId="0" borderId="0" xfId="60088" applyNumberFormat="1" applyFont="1" applyAlignment="1">
      <alignment horizontal="centerContinuous"/>
    </xf>
    <xf numFmtId="0" fontId="7" fillId="0" borderId="0" xfId="60088" applyNumberFormat="1" applyFont="1" applyAlignment="1">
      <alignment horizontal="right"/>
    </xf>
    <xf numFmtId="0" fontId="8" fillId="0" borderId="0" xfId="60088" applyNumberFormat="1" applyFont="1" applyAlignment="1">
      <alignment horizontal="centerContinuous"/>
    </xf>
    <xf numFmtId="41" fontId="8" fillId="0" borderId="0" xfId="0" quotePrefix="1" applyNumberFormat="1" applyFont="1" applyFill="1" applyBorder="1" applyAlignment="1">
      <alignment horizontal="center"/>
    </xf>
    <xf numFmtId="41" fontId="8" fillId="0" borderId="0" xfId="0" applyNumberFormat="1" applyFont="1" applyFill="1" applyAlignment="1"/>
    <xf numFmtId="41" fontId="6" fillId="0" borderId="0" xfId="0" applyNumberFormat="1" applyFont="1" applyFill="1" applyAlignment="1"/>
    <xf numFmtId="41" fontId="8" fillId="0" borderId="0" xfId="0" applyNumberFormat="1" applyFont="1" applyFill="1"/>
    <xf numFmtId="41" fontId="10" fillId="0" borderId="0" xfId="0" applyNumberFormat="1" applyFont="1" applyAlignment="1"/>
    <xf numFmtId="41" fontId="6" fillId="0" borderId="0" xfId="0" quotePrefix="1" applyNumberFormat="1" applyFont="1" applyFill="1" applyAlignment="1">
      <alignment horizontal="left"/>
    </xf>
    <xf numFmtId="41" fontId="16" fillId="0" borderId="0" xfId="0" applyNumberFormat="1" applyFont="1" applyFill="1" applyAlignment="1">
      <alignment horizontal="right"/>
    </xf>
    <xf numFmtId="41" fontId="19" fillId="0" borderId="0" xfId="0" applyNumberFormat="1" applyFont="1" applyFill="1" applyAlignment="1"/>
    <xf numFmtId="41" fontId="19" fillId="0" borderId="2" xfId="0" applyNumberFormat="1" applyFont="1" applyFill="1" applyBorder="1" applyAlignment="1">
      <alignment horizontal="centerContinuous"/>
    </xf>
    <xf numFmtId="41" fontId="19" fillId="0" borderId="0" xfId="0" applyNumberFormat="1" applyFont="1" applyFill="1" applyBorder="1" applyAlignment="1">
      <alignment horizontal="centerContinuous"/>
    </xf>
    <xf numFmtId="41" fontId="19" fillId="0" borderId="0" xfId="60070" applyNumberFormat="1" applyFont="1" applyFill="1" applyAlignment="1">
      <alignment horizontal="center"/>
    </xf>
    <xf numFmtId="41" fontId="19" fillId="0" borderId="0" xfId="0" applyNumberFormat="1" applyFont="1" applyFill="1" applyAlignment="1">
      <alignment horizontal="center"/>
    </xf>
    <xf numFmtId="41" fontId="8" fillId="0" borderId="0" xfId="0" applyNumberFormat="1" applyFont="1" applyFill="1" applyBorder="1" applyAlignment="1"/>
    <xf numFmtId="41" fontId="19" fillId="0" borderId="0" xfId="60070" applyNumberFormat="1" applyFont="1" applyFill="1" applyAlignment="1"/>
    <xf numFmtId="41" fontId="19" fillId="0" borderId="2" xfId="60070" applyNumberFormat="1" applyFont="1" applyFill="1" applyBorder="1" applyAlignment="1">
      <alignment horizontal="center"/>
    </xf>
    <xf numFmtId="41" fontId="5" fillId="0" borderId="4" xfId="0" applyNumberFormat="1" applyFont="1" applyFill="1" applyBorder="1" applyAlignment="1"/>
    <xf numFmtId="41" fontId="5" fillId="0" borderId="6" xfId="0" applyNumberFormat="1" applyFont="1" applyFill="1" applyBorder="1" applyAlignment="1"/>
    <xf numFmtId="41" fontId="0" fillId="0" borderId="4" xfId="0" applyNumberFormat="1" applyFont="1" applyFill="1" applyBorder="1" applyAlignment="1"/>
    <xf numFmtId="41" fontId="0" fillId="0" borderId="6" xfId="0" applyNumberFormat="1" applyFont="1" applyFill="1" applyBorder="1" applyAlignment="1"/>
    <xf numFmtId="41" fontId="0" fillId="0" borderId="0" xfId="0" applyNumberFormat="1" applyFont="1" applyFill="1" applyBorder="1" applyAlignment="1"/>
    <xf numFmtId="4" fontId="0" fillId="0" borderId="0" xfId="0" applyNumberFormat="1" applyFont="1" applyFill="1" applyAlignment="1"/>
    <xf numFmtId="41" fontId="5" fillId="0" borderId="22" xfId="59991" applyNumberFormat="1" applyFont="1" applyFill="1" applyBorder="1"/>
    <xf numFmtId="41" fontId="5" fillId="0" borderId="0" xfId="59991" applyNumberFormat="1" applyFont="1" applyFill="1"/>
    <xf numFmtId="41" fontId="52" fillId="0" borderId="0" xfId="59991" applyNumberFormat="1" applyFont="1" applyFill="1"/>
    <xf numFmtId="41" fontId="52" fillId="0" borderId="0" xfId="60091" applyNumberFormat="1" applyFont="1" applyFill="1"/>
    <xf numFmtId="42" fontId="21" fillId="0" borderId="0" xfId="59991" applyNumberFormat="1" applyFont="1" applyFill="1"/>
    <xf numFmtId="42" fontId="19" fillId="0" borderId="10" xfId="59991" applyNumberFormat="1" applyFont="1" applyFill="1" applyBorder="1"/>
    <xf numFmtId="0" fontId="10" fillId="0" borderId="0" xfId="0" applyNumberFormat="1" applyFont="1" applyAlignment="1">
      <alignment horizontal="right"/>
    </xf>
    <xf numFmtId="0" fontId="0" fillId="0" borderId="0" xfId="0" applyAlignment="1">
      <alignment horizontal="right"/>
    </xf>
    <xf numFmtId="167" fontId="5" fillId="0" borderId="0" xfId="0" applyNumberFormat="1" applyFont="1" applyFill="1" applyAlignment="1"/>
    <xf numFmtId="177" fontId="5" fillId="0" borderId="0" xfId="0" applyNumberFormat="1" applyFont="1" applyFill="1" applyAlignment="1"/>
    <xf numFmtId="176" fontId="5" fillId="0" borderId="0" xfId="0" applyNumberFormat="1" applyFont="1" applyFill="1" applyAlignment="1"/>
    <xf numFmtId="0" fontId="5" fillId="0" borderId="4" xfId="0" applyNumberFormat="1" applyFont="1" applyFill="1" applyBorder="1" applyAlignment="1"/>
    <xf numFmtId="0" fontId="90" fillId="0" borderId="0" xfId="0" applyFont="1" applyFill="1" applyBorder="1" applyAlignment="1"/>
    <xf numFmtId="0" fontId="0" fillId="0" borderId="0" xfId="0" applyFill="1" applyBorder="1" applyAlignment="1"/>
    <xf numFmtId="167" fontId="0" fillId="0" borderId="0" xfId="0" applyNumberFormat="1" applyFill="1" applyAlignment="1"/>
    <xf numFmtId="182" fontId="5" fillId="0" borderId="0" xfId="0" applyNumberFormat="1" applyFont="1" applyFill="1" applyAlignment="1"/>
    <xf numFmtId="182" fontId="0" fillId="0" borderId="0" xfId="0" applyNumberFormat="1" applyFill="1" applyAlignment="1"/>
    <xf numFmtId="4" fontId="60" fillId="0" borderId="22" xfId="60074" applyNumberFormat="1" applyFont="1" applyBorder="1" applyAlignment="1"/>
    <xf numFmtId="4" fontId="19" fillId="0" borderId="22" xfId="60074" quotePrefix="1" applyNumberFormat="1" applyFont="1" applyBorder="1" applyAlignment="1">
      <alignment horizontal="center"/>
    </xf>
    <xf numFmtId="0" fontId="5" fillId="0" borderId="22" xfId="60074" applyNumberFormat="1" applyFont="1" applyBorder="1"/>
    <xf numFmtId="4" fontId="19" fillId="0" borderId="22" xfId="60074" applyNumberFormat="1" applyFont="1" applyBorder="1" applyAlignment="1">
      <alignment horizontal="center"/>
    </xf>
    <xf numFmtId="42" fontId="5" fillId="0" borderId="0" xfId="60074" quotePrefix="1" applyNumberFormat="1" applyFont="1" applyFill="1" applyAlignment="1">
      <alignment horizontal="center"/>
    </xf>
    <xf numFmtId="42" fontId="5" fillId="0" borderId="0" xfId="60074" applyNumberFormat="1" applyFont="1" applyFill="1" applyAlignment="1">
      <alignment horizontal="right"/>
    </xf>
    <xf numFmtId="42" fontId="5" fillId="0" borderId="0" xfId="60074" applyNumberFormat="1" applyFont="1" applyFill="1" applyAlignment="1"/>
    <xf numFmtId="41" fontId="5" fillId="0" borderId="0" xfId="60074" applyNumberFormat="1" applyFont="1" applyFill="1" applyAlignment="1"/>
    <xf numFmtId="41" fontId="5" fillId="0" borderId="0" xfId="60074" quotePrefix="1" applyNumberFormat="1" applyFont="1" applyFill="1" applyAlignment="1">
      <alignment horizontal="center"/>
    </xf>
    <xf numFmtId="41" fontId="5" fillId="0" borderId="0" xfId="60074" quotePrefix="1" applyNumberFormat="1" applyFont="1" applyFill="1" applyAlignment="1">
      <alignment horizontal="right"/>
    </xf>
    <xf numFmtId="41" fontId="5" fillId="0" borderId="0" xfId="60074" applyNumberFormat="1" applyFont="1" applyFill="1" applyAlignment="1">
      <alignment horizontal="center"/>
    </xf>
    <xf numFmtId="41" fontId="5" fillId="0" borderId="0" xfId="60074" applyNumberFormat="1" applyFont="1" applyFill="1" applyAlignment="1">
      <alignment horizontal="right"/>
    </xf>
    <xf numFmtId="41" fontId="5" fillId="0" borderId="0" xfId="60074" quotePrefix="1" applyNumberFormat="1" applyFont="1" applyFill="1" applyBorder="1" applyAlignment="1">
      <alignment horizontal="center"/>
    </xf>
    <xf numFmtId="41" fontId="5" fillId="0" borderId="22" xfId="60074" quotePrefix="1" applyNumberFormat="1" applyFont="1" applyFill="1" applyBorder="1" applyAlignment="1">
      <alignment horizontal="center"/>
    </xf>
    <xf numFmtId="0" fontId="110" fillId="0" borderId="0" xfId="60091"/>
    <xf numFmtId="0" fontId="5" fillId="0" borderId="0" xfId="60091" applyFont="1" applyFill="1"/>
    <xf numFmtId="0" fontId="19" fillId="0" borderId="22" xfId="60091" applyFont="1" applyFill="1" applyBorder="1" applyAlignment="1">
      <alignment horizontal="center"/>
    </xf>
    <xf numFmtId="0" fontId="19" fillId="0" borderId="0" xfId="60091" applyFont="1" applyFill="1"/>
    <xf numFmtId="0" fontId="19" fillId="0" borderId="0" xfId="60091" applyFont="1" applyFill="1" applyBorder="1"/>
    <xf numFmtId="0" fontId="5" fillId="0" borderId="0" xfId="60091" applyFont="1" applyFill="1" applyBorder="1"/>
    <xf numFmtId="0" fontId="19" fillId="0" borderId="0" xfId="60091" applyFont="1" applyFill="1" applyBorder="1" applyAlignment="1">
      <alignment horizontal="center"/>
    </xf>
    <xf numFmtId="0" fontId="21" fillId="0" borderId="0" xfId="60091" applyFont="1" applyFill="1"/>
    <xf numFmtId="165" fontId="19" fillId="0" borderId="0" xfId="60091" applyNumberFormat="1" applyFont="1" applyFill="1" applyBorder="1" applyAlignment="1">
      <alignment horizontal="center"/>
    </xf>
    <xf numFmtId="0" fontId="110" fillId="0" borderId="0" xfId="60099"/>
    <xf numFmtId="0" fontId="5" fillId="0" borderId="0" xfId="60099" applyFont="1" applyFill="1"/>
    <xf numFmtId="0" fontId="19" fillId="0" borderId="22" xfId="60099" applyFont="1" applyFill="1" applyBorder="1" applyAlignment="1">
      <alignment horizontal="center"/>
    </xf>
    <xf numFmtId="0" fontId="19" fillId="0" borderId="0" xfId="60099" applyFont="1" applyFill="1"/>
    <xf numFmtId="0" fontId="19" fillId="0" borderId="0" xfId="60099" applyFont="1" applyFill="1" applyBorder="1"/>
    <xf numFmtId="0" fontId="5" fillId="0" borderId="0" xfId="60099" applyFont="1" applyFill="1" applyBorder="1"/>
    <xf numFmtId="0" fontId="19" fillId="0" borderId="0" xfId="60099" applyFont="1" applyFill="1" applyBorder="1" applyAlignment="1">
      <alignment horizontal="center"/>
    </xf>
    <xf numFmtId="0" fontId="21" fillId="0" borderId="0" xfId="60099" applyFont="1" applyFill="1"/>
    <xf numFmtId="165" fontId="19" fillId="0" borderId="0" xfId="60099" applyNumberFormat="1" applyFont="1" applyFill="1" applyBorder="1" applyAlignment="1">
      <alignment horizontal="center"/>
    </xf>
    <xf numFmtId="0" fontId="5" fillId="0" borderId="0" xfId="60099" applyFont="1" applyFill="1" applyBorder="1" applyAlignment="1"/>
    <xf numFmtId="41" fontId="0" fillId="0" borderId="0" xfId="0" applyNumberFormat="1" applyFill="1" applyAlignment="1"/>
    <xf numFmtId="41" fontId="0" fillId="0" borderId="0" xfId="0" applyNumberFormat="1" applyFont="1" applyFill="1" applyAlignment="1">
      <alignment horizontal="center"/>
    </xf>
    <xf numFmtId="0" fontId="0" fillId="0" borderId="0" xfId="0" applyFont="1" applyFill="1"/>
    <xf numFmtId="0" fontId="40" fillId="0" borderId="22" xfId="0" applyNumberFormat="1" applyFont="1" applyFill="1" applyBorder="1" applyAlignment="1">
      <alignment horizontal="center"/>
    </xf>
    <xf numFmtId="3" fontId="26" fillId="0" borderId="6" xfId="0" applyNumberFormat="1" applyFont="1" applyFill="1" applyBorder="1" applyAlignment="1"/>
    <xf numFmtId="3" fontId="26" fillId="0" borderId="0" xfId="0" applyNumberFormat="1" applyFont="1" applyFill="1" applyBorder="1" applyAlignment="1"/>
    <xf numFmtId="164" fontId="5" fillId="0" borderId="0" xfId="60087" applyNumberFormat="1" applyFont="1" applyFill="1" applyAlignment="1" applyProtection="1">
      <protection locked="0"/>
    </xf>
    <xf numFmtId="0" fontId="68" fillId="0" borderId="0" xfId="0" applyNumberFormat="1" applyFont="1" applyFill="1" applyAlignment="1">
      <alignment horizontal="right"/>
    </xf>
    <xf numFmtId="0" fontId="65" fillId="0" borderId="0" xfId="0" applyNumberFormat="1" applyFont="1" applyFill="1" applyAlignment="1"/>
    <xf numFmtId="0" fontId="40" fillId="0" borderId="22" xfId="0" quotePrefix="1" applyNumberFormat="1" applyFont="1" applyFill="1" applyBorder="1" applyAlignment="1">
      <alignment horizontal="center"/>
    </xf>
    <xf numFmtId="41" fontId="26" fillId="0" borderId="0" xfId="0" applyNumberFormat="1" applyFont="1" applyFill="1" applyBorder="1" applyAlignment="1"/>
    <xf numFmtId="0" fontId="26" fillId="0" borderId="6" xfId="0" applyNumberFormat="1" applyFont="1" applyFill="1" applyBorder="1" applyAlignment="1"/>
    <xf numFmtId="164" fontId="10" fillId="0" borderId="0" xfId="60103" applyNumberFormat="1" applyFont="1" applyAlignment="1"/>
    <xf numFmtId="164" fontId="5" fillId="0" borderId="0" xfId="60103" applyNumberFormat="1" applyFont="1" applyAlignment="1"/>
    <xf numFmtId="0" fontId="10" fillId="0" borderId="0" xfId="60103" applyNumberFormat="1" applyFont="1" applyAlignment="1">
      <alignment horizontal="left"/>
    </xf>
    <xf numFmtId="176" fontId="113" fillId="0" borderId="0" xfId="60103" applyAlignment="1">
      <alignment horizontal="left"/>
    </xf>
    <xf numFmtId="0" fontId="10" fillId="0" borderId="0" xfId="60103" applyNumberFormat="1" applyFont="1" applyAlignment="1">
      <alignment horizontal="right"/>
    </xf>
    <xf numFmtId="164" fontId="8" fillId="0" borderId="0" xfId="60103" applyNumberFormat="1" applyFont="1" applyAlignment="1"/>
    <xf numFmtId="0" fontId="5" fillId="0" borderId="0" xfId="60103" applyNumberFormat="1" applyFont="1" applyAlignment="1" applyProtection="1">
      <protection locked="0"/>
    </xf>
    <xf numFmtId="164" fontId="8" fillId="0" borderId="0" xfId="60103" applyNumberFormat="1" applyFont="1"/>
    <xf numFmtId="164" fontId="10" fillId="0" borderId="0" xfId="60103" applyNumberFormat="1" applyFont="1" applyAlignment="1">
      <alignment horizontal="right"/>
    </xf>
    <xf numFmtId="164" fontId="6" fillId="0" borderId="0" xfId="60103" applyNumberFormat="1" applyFont="1" applyAlignment="1">
      <alignment horizontal="right"/>
    </xf>
    <xf numFmtId="164" fontId="10" fillId="0" borderId="0" xfId="60103" quotePrefix="1" applyNumberFormat="1" applyFont="1" applyAlignment="1">
      <alignment horizontal="left"/>
    </xf>
    <xf numFmtId="164" fontId="8" fillId="0" borderId="0" xfId="60103" quotePrefix="1" applyNumberFormat="1" applyFont="1" applyAlignment="1"/>
    <xf numFmtId="164" fontId="11" fillId="0" borderId="0" xfId="60103" applyNumberFormat="1" applyFont="1" applyAlignment="1"/>
    <xf numFmtId="164" fontId="34" fillId="0" borderId="0" xfId="60103" applyNumberFormat="1" applyFont="1" applyAlignment="1"/>
    <xf numFmtId="164" fontId="68" fillId="0" borderId="0" xfId="60103" applyNumberFormat="1" applyFont="1" applyAlignment="1">
      <alignment horizontal="center"/>
    </xf>
    <xf numFmtId="0" fontId="85" fillId="0" borderId="0" xfId="60103" applyNumberFormat="1" applyFont="1" applyAlignment="1" applyProtection="1">
      <alignment horizontal="right"/>
      <protection locked="0"/>
    </xf>
    <xf numFmtId="0" fontId="34" fillId="0" borderId="0" xfId="60103" applyNumberFormat="1" applyFont="1" applyAlignment="1" applyProtection="1">
      <protection locked="0"/>
    </xf>
    <xf numFmtId="164" fontId="68" fillId="0" borderId="0" xfId="60103" applyNumberFormat="1" applyFont="1" applyAlignment="1"/>
    <xf numFmtId="164" fontId="34" fillId="0" borderId="0" xfId="60103" applyNumberFormat="1" applyFont="1"/>
    <xf numFmtId="164" fontId="8" fillId="0" borderId="0" xfId="60103" applyNumberFormat="1" applyFont="1" applyBorder="1"/>
    <xf numFmtId="167" fontId="34" fillId="0" borderId="0" xfId="60103" applyNumberFormat="1" applyFont="1" applyAlignment="1" applyProtection="1">
      <alignment horizontal="center" vertical="center"/>
      <protection locked="0"/>
    </xf>
    <xf numFmtId="167" fontId="34" fillId="0" borderId="0" xfId="60103" applyNumberFormat="1" applyFont="1" applyAlignment="1" applyProtection="1">
      <alignment vertical="center"/>
      <protection locked="0"/>
    </xf>
    <xf numFmtId="167" fontId="34" fillId="0" borderId="0" xfId="60103" applyNumberFormat="1" applyFont="1" applyAlignment="1" applyProtection="1">
      <alignment horizontal="center"/>
      <protection locked="0"/>
    </xf>
    <xf numFmtId="167" fontId="5" fillId="0" borderId="0" xfId="60103" applyNumberFormat="1" applyFont="1" applyAlignment="1" applyProtection="1">
      <protection locked="0"/>
    </xf>
    <xf numFmtId="0" fontId="34" fillId="0" borderId="0" xfId="60103" applyNumberFormat="1" applyFont="1" applyAlignment="1" applyProtection="1">
      <alignment horizontal="center"/>
      <protection locked="0"/>
    </xf>
    <xf numFmtId="177" fontId="34" fillId="0" borderId="0" xfId="60103" applyNumberFormat="1" applyFont="1" applyAlignment="1" applyProtection="1">
      <alignment vertical="center"/>
      <protection locked="0"/>
    </xf>
    <xf numFmtId="7" fontId="34" fillId="0" borderId="0" xfId="60103" applyNumberFormat="1" applyFont="1" applyAlignment="1" applyProtection="1">
      <alignment horizontal="center"/>
      <protection locked="0"/>
    </xf>
    <xf numFmtId="178" fontId="34" fillId="0" borderId="0" xfId="60103" applyNumberFormat="1" applyFont="1" applyAlignment="1" applyProtection="1">
      <alignment horizontal="center" vertical="center"/>
      <protection locked="0"/>
    </xf>
    <xf numFmtId="179" fontId="34" fillId="0" borderId="0" xfId="60103" applyNumberFormat="1" applyFont="1" applyAlignment="1" applyProtection="1">
      <alignment horizontal="center"/>
      <protection locked="0"/>
    </xf>
    <xf numFmtId="179" fontId="34" fillId="0" borderId="0" xfId="60103" applyNumberFormat="1" applyFont="1" applyAlignment="1" applyProtection="1">
      <protection locked="0"/>
    </xf>
    <xf numFmtId="179" fontId="5" fillId="0" borderId="0" xfId="60103" applyNumberFormat="1" applyFont="1" applyAlignment="1" applyProtection="1">
      <protection locked="0"/>
    </xf>
    <xf numFmtId="0" fontId="34" fillId="0" borderId="0" xfId="60103" quotePrefix="1" applyNumberFormat="1" applyFont="1" applyAlignment="1">
      <alignment horizontal="left"/>
    </xf>
    <xf numFmtId="0" fontId="5" fillId="0" borderId="0" xfId="60103" applyNumberFormat="1" applyFont="1" applyAlignment="1"/>
    <xf numFmtId="176" fontId="113" fillId="0" borderId="0" xfId="60103"/>
    <xf numFmtId="176" fontId="113" fillId="0" borderId="0" xfId="60103" applyAlignment="1"/>
    <xf numFmtId="176" fontId="34" fillId="0" borderId="0" xfId="60103" quotePrefix="1" applyFont="1" applyAlignment="1">
      <alignment horizontal="left"/>
    </xf>
    <xf numFmtId="37" fontId="21" fillId="0" borderId="0" xfId="60104" applyNumberFormat="1" applyFont="1" applyFill="1"/>
    <xf numFmtId="37" fontId="21" fillId="0" borderId="0" xfId="60104" applyNumberFormat="1" applyFont="1" applyFill="1" applyAlignment="1"/>
    <xf numFmtId="0" fontId="19" fillId="0" borderId="0" xfId="60104" applyNumberFormat="1" applyFont="1" applyFill="1" applyAlignment="1">
      <alignment horizontal="right"/>
    </xf>
    <xf numFmtId="41" fontId="21" fillId="0" borderId="0" xfId="60104" quotePrefix="1" applyNumberFormat="1" applyFont="1" applyFill="1" applyAlignment="1">
      <alignment horizontal="center"/>
    </xf>
    <xf numFmtId="42" fontId="20" fillId="0" borderId="10" xfId="60104" applyNumberFormat="1" applyFont="1" applyFill="1" applyBorder="1"/>
    <xf numFmtId="42" fontId="21" fillId="0" borderId="0" xfId="60104" applyNumberFormat="1" applyFont="1" applyFill="1" applyAlignment="1"/>
    <xf numFmtId="0" fontId="19" fillId="0" borderId="0" xfId="60104" applyFont="1" applyFill="1" applyAlignment="1">
      <alignment horizontal="right"/>
    </xf>
    <xf numFmtId="0" fontId="19" fillId="0" borderId="0" xfId="60106" applyNumberFormat="1" applyFont="1" applyFill="1" applyAlignment="1">
      <alignment horizontal="right"/>
    </xf>
    <xf numFmtId="42" fontId="20" fillId="0" borderId="10" xfId="60106" applyNumberFormat="1" applyFont="1" applyFill="1" applyBorder="1"/>
    <xf numFmtId="0" fontId="20" fillId="0" borderId="0" xfId="60106" applyNumberFormat="1" applyFont="1" applyFill="1" applyAlignment="1">
      <alignment horizontal="right"/>
    </xf>
    <xf numFmtId="41" fontId="9" fillId="0" borderId="0" xfId="0" applyNumberFormat="1" applyFont="1" applyAlignment="1"/>
    <xf numFmtId="41" fontId="8" fillId="0" borderId="4" xfId="0" applyNumberFormat="1" applyFont="1" applyBorder="1" applyAlignment="1" applyProtection="1"/>
    <xf numFmtId="41" fontId="7" fillId="0" borderId="4" xfId="0" applyNumberFormat="1" applyFont="1" applyBorder="1" applyAlignment="1" applyProtection="1"/>
    <xf numFmtId="164" fontId="27" fillId="0" borderId="0" xfId="0" applyNumberFormat="1" applyFont="1" applyAlignment="1">
      <alignment horizontal="left"/>
    </xf>
    <xf numFmtId="49" fontId="0" fillId="0" borderId="0" xfId="7" quotePrefix="1" applyNumberFormat="1" applyFont="1" applyAlignment="1">
      <alignment horizontal="left"/>
    </xf>
    <xf numFmtId="0" fontId="26" fillId="0" borderId="25" xfId="60089" applyNumberFormat="1" applyFont="1" applyBorder="1" applyAlignment="1"/>
    <xf numFmtId="3" fontId="19" fillId="0" borderId="22" xfId="0" quotePrefix="1" applyNumberFormat="1" applyFont="1" applyFill="1" applyBorder="1" applyAlignment="1">
      <alignment horizontal="center"/>
    </xf>
    <xf numFmtId="37" fontId="0" fillId="0" borderId="0" xfId="0" applyNumberFormat="1" applyAlignment="1"/>
    <xf numFmtId="41" fontId="5" fillId="0" borderId="0" xfId="59990" applyNumberFormat="1" applyFont="1" applyAlignment="1">
      <alignment horizontal="right"/>
    </xf>
    <xf numFmtId="0" fontId="19" fillId="0" borderId="0" xfId="0" applyFont="1" applyAlignment="1">
      <alignment horizontal="center"/>
    </xf>
    <xf numFmtId="3" fontId="0" fillId="0" borderId="0" xfId="0" applyNumberFormat="1" applyFill="1" applyAlignment="1"/>
    <xf numFmtId="0" fontId="0" fillId="0" borderId="0" xfId="0" applyFill="1"/>
    <xf numFmtId="0" fontId="19" fillId="0" borderId="0" xfId="0" quotePrefix="1" applyFont="1" applyFill="1" applyAlignment="1">
      <alignment horizontal="left"/>
    </xf>
    <xf numFmtId="165" fontId="19" fillId="0" borderId="0" xfId="0" applyNumberFormat="1" applyFont="1" applyFill="1" applyAlignment="1"/>
    <xf numFmtId="0" fontId="91" fillId="0" borderId="0" xfId="0" applyFont="1" applyFill="1" applyAlignment="1">
      <alignment horizontal="center"/>
    </xf>
    <xf numFmtId="0" fontId="91" fillId="0" borderId="0" xfId="0" applyFont="1" applyFill="1" applyBorder="1" applyAlignment="1"/>
    <xf numFmtId="0" fontId="19" fillId="0" borderId="0" xfId="0" applyFont="1" applyFill="1" applyBorder="1" applyAlignment="1"/>
    <xf numFmtId="0" fontId="19" fillId="0" borderId="22" xfId="0" applyFont="1" applyFill="1" applyBorder="1" applyAlignment="1">
      <alignment horizontal="centerContinuous"/>
    </xf>
    <xf numFmtId="0" fontId="92" fillId="0" borderId="22" xfId="0" applyFont="1" applyFill="1" applyBorder="1" applyAlignment="1">
      <alignment horizontal="centerContinuous"/>
    </xf>
    <xf numFmtId="14" fontId="19" fillId="0" borderId="22" xfId="0" applyNumberFormat="1" applyFont="1" applyFill="1" applyBorder="1" applyAlignment="1">
      <alignment horizontal="center"/>
    </xf>
    <xf numFmtId="14" fontId="19" fillId="0" borderId="0" xfId="0" applyNumberFormat="1" applyFont="1" applyFill="1" applyBorder="1" applyAlignment="1">
      <alignment horizontal="center"/>
    </xf>
    <xf numFmtId="0" fontId="132" fillId="0" borderId="0" xfId="0" applyFont="1" applyFill="1"/>
    <xf numFmtId="41" fontId="35" fillId="0" borderId="0" xfId="0" applyNumberFormat="1" applyFont="1" applyFill="1"/>
    <xf numFmtId="0" fontId="91" fillId="0" borderId="0" xfId="0" applyFont="1" applyFill="1"/>
    <xf numFmtId="44" fontId="19" fillId="0" borderId="0" xfId="0" applyNumberFormat="1" applyFont="1" applyFill="1" applyAlignment="1">
      <alignment horizontal="right"/>
    </xf>
    <xf numFmtId="42" fontId="19" fillId="0" borderId="10" xfId="0" applyNumberFormat="1" applyFont="1" applyFill="1" applyBorder="1"/>
    <xf numFmtId="42" fontId="19" fillId="0" borderId="0" xfId="0" applyNumberFormat="1" applyFont="1" applyFill="1" applyAlignment="1">
      <alignment horizontal="right"/>
    </xf>
    <xf numFmtId="37" fontId="10" fillId="0" borderId="0" xfId="11" applyNumberFormat="1" applyFont="1" applyAlignment="1"/>
    <xf numFmtId="0" fontId="5" fillId="0" borderId="0" xfId="11" applyAlignment="1"/>
    <xf numFmtId="0" fontId="19" fillId="0" borderId="22" xfId="59989" quotePrefix="1" applyNumberFormat="1" applyFont="1" applyBorder="1" applyAlignment="1">
      <alignment horizontal="center"/>
    </xf>
    <xf numFmtId="0" fontId="19" fillId="0" borderId="22" xfId="59989" applyNumberFormat="1" applyFont="1" applyBorder="1" applyAlignment="1">
      <alignment horizontal="center"/>
    </xf>
    <xf numFmtId="0" fontId="5" fillId="0" borderId="0" xfId="59989" applyNumberFormat="1" applyFont="1" applyAlignment="1">
      <alignment horizontal="left" indent="1"/>
    </xf>
    <xf numFmtId="37" fontId="13" fillId="0" borderId="0" xfId="59989" applyNumberFormat="1" applyFont="1" applyAlignment="1">
      <alignment horizontal="right"/>
    </xf>
    <xf numFmtId="0" fontId="5" fillId="0" borderId="0" xfId="59989" applyNumberFormat="1" applyFont="1" applyAlignment="1">
      <alignment horizontal="left" indent="2"/>
    </xf>
    <xf numFmtId="41" fontId="5" fillId="0" borderId="0" xfId="59989" applyNumberFormat="1" applyFont="1" applyAlignment="1"/>
    <xf numFmtId="41" fontId="5" fillId="0" borderId="0" xfId="59989" applyNumberFormat="1" applyFont="1" applyAlignment="1">
      <alignment horizontal="right"/>
    </xf>
    <xf numFmtId="0" fontId="19" fillId="0" borderId="0" xfId="59989" quotePrefix="1" applyNumberFormat="1" applyFont="1" applyAlignment="1">
      <alignment horizontal="left" indent="4"/>
    </xf>
    <xf numFmtId="41" fontId="19" fillId="0" borderId="4" xfId="59989" applyNumberFormat="1" applyFont="1" applyBorder="1" applyAlignment="1"/>
    <xf numFmtId="41" fontId="5" fillId="0" borderId="4" xfId="59989" applyNumberFormat="1" applyFont="1" applyBorder="1" applyAlignment="1"/>
    <xf numFmtId="41" fontId="5" fillId="0" borderId="0" xfId="59989" applyNumberFormat="1" applyFont="1" applyBorder="1" applyAlignment="1">
      <alignment horizontal="right"/>
    </xf>
    <xf numFmtId="3" fontId="19" fillId="0" borderId="0" xfId="59989" quotePrefix="1" applyNumberFormat="1" applyFont="1" applyBorder="1" applyAlignment="1">
      <alignment horizontal="center"/>
    </xf>
    <xf numFmtId="0" fontId="19" fillId="0" borderId="0" xfId="59989" quotePrefix="1" applyNumberFormat="1" applyFont="1" applyAlignment="1">
      <alignment horizontal="right"/>
    </xf>
    <xf numFmtId="41" fontId="21" fillId="0" borderId="0" xfId="60104" applyNumberFormat="1" applyFont="1" applyFill="1"/>
    <xf numFmtId="41" fontId="5" fillId="0" borderId="0" xfId="60104" applyNumberFormat="1" applyFont="1" applyFill="1"/>
    <xf numFmtId="41" fontId="21" fillId="0" borderId="0" xfId="60104" applyNumberFormat="1" applyFont="1" applyFill="1" applyAlignment="1"/>
    <xf numFmtId="41" fontId="52" fillId="0" borderId="0" xfId="60104" applyNumberFormat="1" applyFont="1" applyFill="1"/>
    <xf numFmtId="41" fontId="21" fillId="0" borderId="0" xfId="60104" quotePrefix="1" applyNumberFormat="1" applyFont="1" applyFill="1" applyAlignment="1">
      <alignment horizontal="right"/>
    </xf>
    <xf numFmtId="41" fontId="19" fillId="0" borderId="7" xfId="0" applyNumberFormat="1" applyFont="1" applyFill="1" applyBorder="1" applyAlignment="1" applyProtection="1">
      <alignment horizontal="right"/>
    </xf>
    <xf numFmtId="2" fontId="10" fillId="0" borderId="0" xfId="0" quotePrefix="1" applyNumberFormat="1" applyFont="1" applyAlignment="1">
      <alignment horizontal="left"/>
    </xf>
    <xf numFmtId="0" fontId="11" fillId="0" borderId="0" xfId="60912" applyNumberFormat="1" applyFont="1" applyFill="1" applyAlignment="1"/>
    <xf numFmtId="0" fontId="19" fillId="0" borderId="0" xfId="60912" applyNumberFormat="1" applyFont="1" applyFill="1" applyAlignment="1"/>
    <xf numFmtId="42" fontId="10" fillId="0" borderId="10" xfId="60912" applyNumberFormat="1" applyFont="1" applyFill="1" applyBorder="1" applyAlignment="1"/>
    <xf numFmtId="42" fontId="19" fillId="0" borderId="0" xfId="60912" applyNumberFormat="1" applyFont="1" applyFill="1" applyAlignment="1"/>
    <xf numFmtId="42" fontId="10" fillId="0" borderId="0" xfId="60912" applyNumberFormat="1" applyFont="1" applyFill="1" applyAlignment="1"/>
    <xf numFmtId="0" fontId="10" fillId="0" borderId="0" xfId="60912" applyNumberFormat="1" applyFont="1" applyFill="1" applyAlignment="1">
      <alignment horizontal="left"/>
    </xf>
    <xf numFmtId="0" fontId="10" fillId="0" borderId="0" xfId="60912" applyNumberFormat="1" applyFont="1" applyFill="1" applyAlignment="1"/>
    <xf numFmtId="0" fontId="5" fillId="0" borderId="0" xfId="60912" applyNumberFormat="1" applyFont="1" applyFill="1" applyAlignment="1"/>
    <xf numFmtId="41" fontId="11" fillId="0" borderId="22" xfId="60076" applyNumberFormat="1" applyFont="1" applyFill="1" applyBorder="1" applyAlignment="1"/>
    <xf numFmtId="41" fontId="5" fillId="0" borderId="0" xfId="60912" applyNumberFormat="1" applyFont="1" applyFill="1" applyAlignment="1"/>
    <xf numFmtId="41" fontId="11" fillId="0" borderId="0" xfId="60076" applyNumberFormat="1" applyFont="1" applyFill="1"/>
    <xf numFmtId="41" fontId="11" fillId="0" borderId="0" xfId="60076" applyNumberFormat="1" applyFont="1" applyFill="1" applyAlignment="1"/>
    <xf numFmtId="0" fontId="133" fillId="0" borderId="0" xfId="60912" applyNumberFormat="1" applyFont="1" applyFill="1" applyAlignment="1"/>
    <xf numFmtId="41" fontId="10" fillId="0" borderId="0" xfId="60912" applyNumberFormat="1" applyFont="1" applyFill="1" applyAlignment="1"/>
    <xf numFmtId="0" fontId="11" fillId="0" borderId="0" xfId="60912" applyNumberFormat="1" applyFont="1" applyFill="1" applyBorder="1" applyAlignment="1"/>
    <xf numFmtId="41" fontId="11" fillId="0" borderId="22" xfId="60912" applyNumberFormat="1" applyFont="1" applyFill="1" applyBorder="1" applyAlignment="1">
      <alignment horizontal="center"/>
    </xf>
    <xf numFmtId="41" fontId="11" fillId="0" borderId="0" xfId="60912" applyNumberFormat="1" applyFont="1" applyFill="1" applyBorder="1" applyAlignment="1"/>
    <xf numFmtId="41" fontId="11" fillId="0" borderId="0" xfId="60912" applyNumberFormat="1" applyFont="1" applyFill="1" applyBorder="1"/>
    <xf numFmtId="41" fontId="11" fillId="0" borderId="0" xfId="60912" applyNumberFormat="1" applyFont="1" applyFill="1" applyBorder="1" applyAlignment="1">
      <alignment horizontal="center"/>
    </xf>
    <xf numFmtId="41" fontId="11" fillId="0" borderId="0" xfId="60912" quotePrefix="1" applyNumberFormat="1" applyFont="1" applyFill="1" applyBorder="1" applyAlignment="1"/>
    <xf numFmtId="41" fontId="11" fillId="0" borderId="0" xfId="60912" applyNumberFormat="1" applyFont="1" applyFill="1" applyBorder="1" applyAlignment="1">
      <alignment horizontal="right"/>
    </xf>
    <xf numFmtId="41" fontId="11" fillId="0" borderId="0" xfId="60076" applyNumberFormat="1" applyFont="1" applyFill="1" applyAlignment="1">
      <alignment horizontal="right"/>
    </xf>
    <xf numFmtId="3" fontId="11" fillId="0" borderId="0" xfId="60076" applyNumberFormat="1" applyFont="1" applyFill="1" applyAlignment="1"/>
    <xf numFmtId="3" fontId="11" fillId="0" borderId="0" xfId="60912" applyNumberFormat="1" applyFont="1" applyFill="1" applyAlignment="1"/>
    <xf numFmtId="0" fontId="10" fillId="0" borderId="0" xfId="60912" applyNumberFormat="1" applyFont="1" applyAlignment="1"/>
    <xf numFmtId="41" fontId="10" fillId="0" borderId="0" xfId="60912" applyNumberFormat="1" applyFont="1" applyFill="1"/>
    <xf numFmtId="0" fontId="19" fillId="0" borderId="0" xfId="60912" applyNumberFormat="1" applyFont="1" applyAlignment="1"/>
    <xf numFmtId="0" fontId="11" fillId="0" borderId="0" xfId="60912" applyNumberFormat="1" applyFont="1" applyAlignment="1"/>
    <xf numFmtId="41" fontId="11" fillId="0" borderId="22" xfId="60912" applyNumberFormat="1" applyFont="1" applyFill="1" applyBorder="1" applyAlignment="1"/>
    <xf numFmtId="41" fontId="11" fillId="0" borderId="0" xfId="60912" applyNumberFormat="1" applyFont="1" applyFill="1" applyAlignment="1"/>
    <xf numFmtId="41" fontId="11" fillId="0" borderId="0" xfId="60912" applyNumberFormat="1" applyFont="1" applyFill="1"/>
    <xf numFmtId="42" fontId="11" fillId="0" borderId="0" xfId="60912" applyNumberFormat="1" applyFont="1" applyFill="1" applyAlignment="1"/>
    <xf numFmtId="0" fontId="11" fillId="0" borderId="0" xfId="60912" quotePrefix="1" applyNumberFormat="1" applyFont="1" applyFill="1" applyAlignment="1">
      <alignment horizontal="left"/>
    </xf>
    <xf numFmtId="0" fontId="11" fillId="0" borderId="0" xfId="60912" applyNumberFormat="1" applyFont="1" applyFill="1"/>
    <xf numFmtId="0" fontId="133" fillId="0" borderId="0" xfId="60912" applyNumberFormat="1" applyFont="1" applyFill="1" applyAlignment="1">
      <alignment horizontal="left"/>
    </xf>
    <xf numFmtId="0" fontId="10" fillId="0" borderId="0" xfId="60912" quotePrefix="1" applyNumberFormat="1" applyFont="1" applyFill="1" applyAlignment="1">
      <alignment horizontal="left"/>
    </xf>
    <xf numFmtId="0" fontId="5" fillId="0" borderId="0" xfId="60912" applyNumberFormat="1" applyFont="1" applyFill="1"/>
    <xf numFmtId="0" fontId="19" fillId="0" borderId="0" xfId="60912" applyFont="1"/>
    <xf numFmtId="0" fontId="19" fillId="0" borderId="0" xfId="60912" applyNumberFormat="1" applyFont="1" applyFill="1" applyAlignment="1">
      <alignment horizontal="centerContinuous"/>
    </xf>
    <xf numFmtId="0" fontId="5" fillId="0" borderId="0" xfId="60912" applyNumberFormat="1" applyFont="1" applyFill="1" applyAlignment="1">
      <alignment horizontal="centerContinuous"/>
    </xf>
    <xf numFmtId="0" fontId="5" fillId="0" borderId="0" xfId="60912" applyNumberFormat="1" applyFont="1" applyAlignment="1">
      <alignment horizontal="left"/>
    </xf>
    <xf numFmtId="0" fontId="5" fillId="0" borderId="0" xfId="60912" applyNumberFormat="1" applyFont="1" applyFill="1" applyBorder="1" applyAlignment="1"/>
    <xf numFmtId="0" fontId="5" fillId="0" borderId="0" xfId="60912" applyNumberFormat="1" applyFont="1" applyFill="1" applyBorder="1"/>
    <xf numFmtId="0" fontId="19" fillId="0" borderId="0" xfId="60912" applyNumberFormat="1" applyFont="1" applyFill="1" applyBorder="1" applyAlignment="1"/>
    <xf numFmtId="0" fontId="5" fillId="0" borderId="6" xfId="60912" applyNumberFormat="1" applyFont="1" applyFill="1" applyBorder="1"/>
    <xf numFmtId="0" fontId="19" fillId="0" borderId="6" xfId="60912" applyNumberFormat="1" applyFont="1" applyFill="1" applyBorder="1" applyAlignment="1"/>
    <xf numFmtId="0" fontId="5" fillId="0" borderId="0" xfId="60912" quotePrefix="1" applyNumberFormat="1" applyFont="1" applyFill="1" applyAlignment="1">
      <alignment horizontal="left"/>
    </xf>
    <xf numFmtId="0" fontId="5" fillId="0" borderId="9" xfId="60912" applyNumberFormat="1" applyFont="1" applyFill="1" applyBorder="1" applyAlignment="1"/>
    <xf numFmtId="0" fontId="19" fillId="0" borderId="9" xfId="60912" applyNumberFormat="1" applyFont="1" applyFill="1" applyBorder="1" applyAlignment="1"/>
    <xf numFmtId="0" fontId="5" fillId="0" borderId="9" xfId="60912" quotePrefix="1" applyNumberFormat="1" applyFont="1" applyFill="1" applyBorder="1" applyAlignment="1">
      <alignment horizontal="left"/>
    </xf>
    <xf numFmtId="42" fontId="19" fillId="0" borderId="0" xfId="19" applyNumberFormat="1" applyFont="1" applyFill="1" applyAlignment="1"/>
    <xf numFmtId="42" fontId="19" fillId="0" borderId="0" xfId="19" applyNumberFormat="1" applyFont="1" applyFill="1"/>
    <xf numFmtId="0" fontId="19" fillId="0" borderId="0" xfId="60912" quotePrefix="1" applyNumberFormat="1" applyFont="1" applyFill="1" applyAlignment="1">
      <alignment horizontal="left"/>
    </xf>
    <xf numFmtId="10" fontId="19" fillId="0" borderId="0" xfId="19" applyNumberFormat="1" applyFont="1" applyFill="1" applyAlignment="1"/>
    <xf numFmtId="0" fontId="19" fillId="0" borderId="0" xfId="19" applyNumberFormat="1" applyFont="1" applyFill="1" applyAlignment="1"/>
    <xf numFmtId="0" fontId="19" fillId="0" borderId="0" xfId="19" applyNumberFormat="1" applyFont="1" applyFill="1"/>
    <xf numFmtId="10" fontId="19" fillId="0" borderId="0" xfId="60912" applyNumberFormat="1" applyFont="1" applyFill="1" applyAlignment="1"/>
    <xf numFmtId="41" fontId="19" fillId="0" borderId="0" xfId="19" applyNumberFormat="1" applyFont="1" applyFill="1" applyAlignment="1"/>
    <xf numFmtId="0" fontId="60" fillId="0" borderId="0" xfId="60912" applyNumberFormat="1" applyFont="1" applyFill="1" applyAlignment="1"/>
    <xf numFmtId="0" fontId="5" fillId="0" borderId="4" xfId="60912" applyNumberFormat="1" applyFont="1" applyFill="1" applyBorder="1"/>
    <xf numFmtId="0" fontId="5" fillId="0" borderId="4" xfId="60912" applyNumberFormat="1" applyFont="1" applyFill="1" applyBorder="1" applyAlignment="1"/>
    <xf numFmtId="0" fontId="5" fillId="0" borderId="22" xfId="60912" applyNumberFormat="1" applyFont="1" applyFill="1" applyBorder="1" applyAlignment="1"/>
    <xf numFmtId="0" fontId="19" fillId="0" borderId="22" xfId="60912" applyNumberFormat="1" applyFont="1" applyFill="1" applyBorder="1" applyAlignment="1"/>
    <xf numFmtId="41" fontId="5" fillId="0" borderId="0" xfId="19" applyNumberFormat="1" applyFont="1" applyFill="1" applyAlignment="1"/>
    <xf numFmtId="42" fontId="5" fillId="0" borderId="0" xfId="19" applyNumberFormat="1" applyFont="1" applyFill="1" applyAlignment="1"/>
    <xf numFmtId="10" fontId="5" fillId="0" borderId="0" xfId="19" applyNumberFormat="1" applyFont="1" applyFill="1" applyAlignment="1"/>
    <xf numFmtId="0" fontId="5" fillId="0" borderId="0" xfId="19" applyNumberFormat="1" applyFont="1" applyFill="1" applyAlignment="1"/>
    <xf numFmtId="0" fontId="5" fillId="0" borderId="0" xfId="19" applyNumberFormat="1" applyFont="1" applyFill="1"/>
    <xf numFmtId="0" fontId="5" fillId="0" borderId="0" xfId="60912" applyNumberFormat="1" applyFont="1" applyFill="1" applyAlignment="1">
      <alignment horizontal="center"/>
    </xf>
    <xf numFmtId="166" fontId="5" fillId="0" borderId="0" xfId="60912" applyNumberFormat="1" applyFont="1" applyFill="1" applyAlignment="1"/>
    <xf numFmtId="42" fontId="5" fillId="0" borderId="0" xfId="60912" applyNumberFormat="1" applyFont="1" applyFill="1" applyAlignment="1"/>
    <xf numFmtId="42" fontId="5" fillId="0" borderId="0" xfId="59992" applyNumberFormat="1" applyFont="1" applyFill="1" applyAlignment="1" applyProtection="1"/>
    <xf numFmtId="0" fontId="5" fillId="0" borderId="0" xfId="60912" applyNumberFormat="1" applyFont="1" applyFill="1" applyBorder="1" applyAlignment="1">
      <alignment horizontal="center"/>
    </xf>
    <xf numFmtId="0" fontId="5" fillId="0" borderId="0" xfId="60912" quotePrefix="1" applyNumberFormat="1" applyFont="1" applyFill="1" applyBorder="1" applyAlignment="1">
      <alignment horizontal="center"/>
    </xf>
    <xf numFmtId="0" fontId="5" fillId="0" borderId="0" xfId="60912" applyBorder="1" applyAlignment="1"/>
    <xf numFmtId="0" fontId="5" fillId="0" borderId="0" xfId="60912" applyBorder="1" applyAlignment="1">
      <alignment horizontal="center"/>
    </xf>
    <xf numFmtId="10" fontId="19" fillId="0" borderId="0" xfId="60912" applyNumberFormat="1" applyFont="1" applyFill="1" applyBorder="1" applyAlignment="1"/>
    <xf numFmtId="10" fontId="19" fillId="0" borderId="0" xfId="19" applyNumberFormat="1" applyFont="1" applyFill="1" applyBorder="1" applyAlignment="1"/>
    <xf numFmtId="41" fontId="0" fillId="0" borderId="0" xfId="60912" applyNumberFormat="1" applyFont="1" applyFill="1" applyAlignment="1"/>
    <xf numFmtId="10" fontId="5" fillId="0" borderId="0" xfId="60912" applyNumberFormat="1" applyFont="1" applyFill="1" applyAlignment="1"/>
    <xf numFmtId="10" fontId="0" fillId="0" borderId="0" xfId="60912" applyNumberFormat="1" applyFont="1" applyFill="1" applyAlignment="1"/>
    <xf numFmtId="42" fontId="0" fillId="0" borderId="0" xfId="60912" applyNumberFormat="1" applyFont="1" applyFill="1" applyAlignment="1"/>
    <xf numFmtId="0" fontId="60" fillId="0" borderId="0" xfId="60912" applyNumberFormat="1" applyFont="1" applyFill="1" applyBorder="1" applyAlignment="1"/>
    <xf numFmtId="0" fontId="5" fillId="0" borderId="0" xfId="60912" applyFont="1" applyBorder="1" applyAlignment="1">
      <alignment horizontal="center"/>
    </xf>
    <xf numFmtId="0" fontId="5" fillId="0" borderId="0" xfId="60912"/>
    <xf numFmtId="0" fontId="19" fillId="0" borderId="0" xfId="19" applyNumberFormat="1" applyFont="1" applyFill="1" applyBorder="1"/>
    <xf numFmtId="0" fontId="19" fillId="0" borderId="0" xfId="19" applyNumberFormat="1" applyFont="1" applyFill="1" applyBorder="1" applyAlignment="1"/>
    <xf numFmtId="0" fontId="5" fillId="0" borderId="17" xfId="60912" applyNumberFormat="1" applyFont="1" applyFill="1" applyBorder="1" applyAlignment="1"/>
    <xf numFmtId="0" fontId="5" fillId="0" borderId="0" xfId="60912" applyNumberFormat="1" applyFont="1" applyAlignment="1"/>
    <xf numFmtId="166" fontId="5" fillId="0" borderId="22" xfId="60912" applyNumberFormat="1" applyFont="1" applyFill="1" applyBorder="1" applyAlignment="1"/>
    <xf numFmtId="0" fontId="5" fillId="0" borderId="22" xfId="60912" applyNumberFormat="1" applyFont="1" applyBorder="1" applyAlignment="1"/>
    <xf numFmtId="0" fontId="5" fillId="0" borderId="22" xfId="60912" applyNumberFormat="1" applyFont="1" applyFill="1" applyBorder="1"/>
    <xf numFmtId="0" fontId="5" fillId="0" borderId="0" xfId="60912" applyNumberFormat="1" applyFont="1" applyBorder="1" applyAlignment="1"/>
    <xf numFmtId="0" fontId="5" fillId="0" borderId="22" xfId="60912" quotePrefix="1" applyNumberFormat="1" applyFont="1" applyBorder="1" applyAlignment="1">
      <alignment horizontal="left"/>
    </xf>
    <xf numFmtId="10" fontId="5" fillId="0" borderId="0" xfId="59993" applyNumberFormat="1" applyFont="1" applyFill="1" applyAlignment="1"/>
    <xf numFmtId="42" fontId="5" fillId="0" borderId="0" xfId="60912" applyNumberFormat="1" applyFont="1" applyFill="1" applyBorder="1" applyAlignment="1"/>
    <xf numFmtId="42" fontId="0" fillId="0" borderId="0" xfId="60912" applyNumberFormat="1" applyFont="1" applyFill="1" applyBorder="1" applyAlignment="1"/>
    <xf numFmtId="0" fontId="26" fillId="0" borderId="7" xfId="60089" quotePrefix="1" applyNumberFormat="1" applyFont="1" applyBorder="1" applyAlignment="1">
      <alignment horizontal="left"/>
    </xf>
    <xf numFmtId="0" fontId="26" fillId="0" borderId="7" xfId="60089" applyNumberFormat="1" applyFont="1" applyBorder="1" applyAlignment="1"/>
    <xf numFmtId="0" fontId="26" fillId="0" borderId="4" xfId="60089" applyNumberFormat="1" applyFont="1" applyBorder="1" applyAlignment="1">
      <alignment horizontal="left"/>
    </xf>
    <xf numFmtId="0" fontId="0" fillId="0" borderId="0" xfId="60912" applyNumberFormat="1" applyFont="1" applyFill="1" applyBorder="1" applyAlignment="1"/>
    <xf numFmtId="0" fontId="0" fillId="0" borderId="0" xfId="60912" applyNumberFormat="1" applyFont="1" applyFill="1" applyAlignment="1"/>
    <xf numFmtId="49" fontId="0" fillId="0" borderId="0" xfId="11" quotePrefix="1" applyNumberFormat="1" applyFont="1" applyAlignment="1">
      <alignment horizontal="left"/>
    </xf>
    <xf numFmtId="49" fontId="0" fillId="0" borderId="0" xfId="7" applyNumberFormat="1" applyFont="1" applyAlignment="1">
      <alignment horizontal="left"/>
    </xf>
    <xf numFmtId="49" fontId="0" fillId="0" borderId="0" xfId="11" applyNumberFormat="1" applyFont="1" applyAlignment="1">
      <alignment horizontal="left"/>
    </xf>
    <xf numFmtId="0" fontId="0" fillId="0" borderId="0" xfId="9" applyFont="1"/>
    <xf numFmtId="0" fontId="0" fillId="0" borderId="0" xfId="60099" applyFont="1" applyFill="1"/>
    <xf numFmtId="0" fontId="0" fillId="0" borderId="0" xfId="60091" applyFont="1" applyFill="1"/>
    <xf numFmtId="3" fontId="6" fillId="0" borderId="0" xfId="14" applyNumberFormat="1" applyFont="1" applyAlignment="1">
      <alignment horizontal="left"/>
    </xf>
    <xf numFmtId="3" fontId="38" fillId="0" borderId="0" xfId="14" applyNumberFormat="1" applyFont="1" applyAlignment="1">
      <alignment horizontal="right"/>
    </xf>
    <xf numFmtId="0" fontId="38" fillId="0" borderId="0" xfId="14" applyFont="1" applyBorder="1" applyAlignment="1"/>
    <xf numFmtId="3" fontId="5" fillId="37" borderId="0" xfId="0" applyNumberFormat="1" applyFont="1" applyFill="1" applyAlignment="1">
      <alignment horizontal="right"/>
    </xf>
    <xf numFmtId="3" fontId="19" fillId="0" borderId="0" xfId="0" applyNumberFormat="1" applyFont="1" applyAlignment="1">
      <alignment horizontal="center"/>
    </xf>
    <xf numFmtId="0" fontId="134" fillId="0" borderId="0" xfId="0" applyFont="1" applyAlignment="1">
      <alignment horizontal="center"/>
    </xf>
    <xf numFmtId="3" fontId="19" fillId="0" borderId="22" xfId="0" applyNumberFormat="1" applyFont="1" applyFill="1" applyBorder="1" applyAlignment="1">
      <alignment horizontal="center"/>
    </xf>
    <xf numFmtId="3" fontId="19" fillId="0" borderId="22" xfId="0" quotePrefix="1" applyNumberFormat="1" applyFont="1" applyBorder="1" applyAlignment="1">
      <alignment horizontal="center"/>
    </xf>
    <xf numFmtId="42" fontId="5" fillId="37" borderId="0" xfId="0" quotePrefix="1" applyNumberFormat="1" applyFont="1" applyFill="1" applyBorder="1" applyAlignment="1">
      <alignment horizontal="right"/>
    </xf>
    <xf numFmtId="43" fontId="19" fillId="0" borderId="22" xfId="0" applyNumberFormat="1" applyFont="1" applyFill="1" applyBorder="1" applyAlignment="1">
      <alignment horizontal="center"/>
    </xf>
    <xf numFmtId="41" fontId="5" fillId="37" borderId="0" xfId="0" applyNumberFormat="1" applyFont="1" applyFill="1" applyBorder="1" applyAlignment="1">
      <alignment horizontal="right"/>
    </xf>
    <xf numFmtId="41" fontId="19" fillId="37" borderId="0" xfId="0" applyNumberFormat="1" applyFont="1" applyFill="1" applyBorder="1" applyAlignment="1">
      <alignment horizontal="right"/>
    </xf>
    <xf numFmtId="41" fontId="5" fillId="37" borderId="0" xfId="0" quotePrefix="1" applyNumberFormat="1" applyFont="1" applyFill="1" applyBorder="1" applyAlignment="1"/>
    <xf numFmtId="41" fontId="19" fillId="37" borderId="0" xfId="0" applyNumberFormat="1" applyFont="1" applyFill="1" applyBorder="1" applyAlignment="1" applyProtection="1">
      <protection locked="0"/>
    </xf>
    <xf numFmtId="41" fontId="5" fillId="37" borderId="0" xfId="0" applyNumberFormat="1" applyFont="1" applyFill="1" applyBorder="1"/>
    <xf numFmtId="41" fontId="5" fillId="37" borderId="0" xfId="0" applyNumberFormat="1" applyFont="1" applyFill="1" applyAlignment="1">
      <alignment horizontal="right"/>
    </xf>
    <xf numFmtId="41" fontId="5" fillId="37" borderId="0" xfId="0" quotePrefix="1" applyNumberFormat="1" applyFont="1" applyFill="1" applyBorder="1" applyAlignment="1">
      <alignment horizontal="right"/>
    </xf>
    <xf numFmtId="41" fontId="11" fillId="37" borderId="0" xfId="0" applyNumberFormat="1" applyFont="1" applyFill="1" applyAlignment="1">
      <alignment horizontal="right"/>
    </xf>
    <xf numFmtId="41" fontId="5" fillId="0" borderId="22" xfId="0" applyNumberFormat="1" applyFont="1" applyFill="1" applyBorder="1" applyAlignment="1">
      <alignment horizontal="right"/>
    </xf>
    <xf numFmtId="41" fontId="19" fillId="37" borderId="0" xfId="0" quotePrefix="1" applyNumberFormat="1" applyFont="1" applyFill="1" applyBorder="1" applyAlignment="1"/>
    <xf numFmtId="41" fontId="5" fillId="37" borderId="0" xfId="0" applyNumberFormat="1" applyFont="1" applyFill="1" applyBorder="1" applyAlignment="1"/>
    <xf numFmtId="41" fontId="5" fillId="0" borderId="22" xfId="0" quotePrefix="1" applyNumberFormat="1" applyFont="1" applyFill="1" applyBorder="1" applyAlignment="1"/>
    <xf numFmtId="49" fontId="0" fillId="0" borderId="0" xfId="7" applyNumberFormat="1" applyFont="1" applyAlignment="1"/>
    <xf numFmtId="41" fontId="10" fillId="0" borderId="4" xfId="0" applyNumberFormat="1" applyFont="1" applyBorder="1" applyAlignment="1"/>
    <xf numFmtId="41" fontId="11" fillId="0" borderId="4" xfId="0" applyNumberFormat="1" applyFont="1" applyBorder="1" applyAlignment="1"/>
    <xf numFmtId="164" fontId="0" fillId="0" borderId="0" xfId="0" applyNumberFormat="1" applyFont="1" applyAlignment="1" applyProtection="1">
      <protection locked="0"/>
    </xf>
    <xf numFmtId="164" fontId="0" fillId="0" borderId="0" xfId="0" applyNumberFormat="1" applyFont="1" applyAlignment="1"/>
    <xf numFmtId="42" fontId="19" fillId="0" borderId="0" xfId="59991" applyNumberFormat="1" applyFont="1" applyFill="1" applyBorder="1"/>
    <xf numFmtId="42" fontId="20" fillId="0" borderId="0" xfId="60104" applyNumberFormat="1" applyFont="1" applyFill="1" applyBorder="1"/>
    <xf numFmtId="164" fontId="135" fillId="0" borderId="0" xfId="0" applyNumberFormat="1" applyFont="1" applyAlignment="1">
      <alignment horizontal="fill"/>
    </xf>
    <xf numFmtId="0" fontId="10" fillId="0" borderId="0" xfId="0" applyFont="1" applyFill="1" applyAlignment="1">
      <alignment horizontal="right"/>
    </xf>
    <xf numFmtId="0" fontId="10" fillId="0" borderId="0" xfId="14" applyFont="1" applyAlignment="1">
      <alignment horizontal="right"/>
    </xf>
    <xf numFmtId="164" fontId="10" fillId="0" borderId="0" xfId="0" applyNumberFormat="1" applyFont="1" applyBorder="1" applyAlignment="1">
      <alignment horizontal="center"/>
    </xf>
    <xf numFmtId="0" fontId="0" fillId="0" borderId="0" xfId="0" applyAlignment="1"/>
    <xf numFmtId="49" fontId="5" fillId="0" borderId="0" xfId="0" applyNumberFormat="1" applyFont="1" applyAlignment="1"/>
    <xf numFmtId="164" fontId="10" fillId="0" borderId="22" xfId="0" applyNumberFormat="1" applyFont="1" applyBorder="1" applyAlignment="1">
      <alignment horizontal="center"/>
    </xf>
    <xf numFmtId="49" fontId="19" fillId="0" borderId="22" xfId="0" applyNumberFormat="1" applyFont="1" applyBorder="1" applyAlignment="1">
      <alignment horizontal="center" wrapText="1"/>
    </xf>
    <xf numFmtId="165" fontId="10" fillId="0" borderId="22" xfId="0" applyNumberFormat="1" applyFont="1" applyBorder="1" applyAlignment="1">
      <alignment horizontal="center" wrapText="1"/>
    </xf>
    <xf numFmtId="42" fontId="29" fillId="0" borderId="22" xfId="0" applyNumberFormat="1" applyFont="1" applyBorder="1" applyAlignment="1" applyProtection="1"/>
    <xf numFmtId="0" fontId="60" fillId="0" borderId="22" xfId="0" applyFont="1" applyFill="1" applyBorder="1" applyAlignment="1">
      <alignment horizontal="centerContinuous"/>
    </xf>
    <xf numFmtId="0" fontId="0" fillId="0" borderId="0" xfId="0" applyFont="1" applyFill="1" applyAlignment="1">
      <alignment horizontal="center"/>
    </xf>
    <xf numFmtId="0" fontId="0" fillId="0" borderId="0" xfId="0" quotePrefix="1" applyFont="1" applyFill="1"/>
    <xf numFmtId="41" fontId="0" fillId="0" borderId="0" xfId="0" applyNumberFormat="1" applyFont="1" applyFill="1"/>
    <xf numFmtId="41" fontId="0" fillId="0" borderId="0" xfId="0" quotePrefix="1" applyNumberFormat="1" applyFont="1" applyFill="1" applyAlignment="1">
      <alignment horizontal="center"/>
    </xf>
    <xf numFmtId="41" fontId="0" fillId="0" borderId="0" xfId="0" applyNumberFormat="1" applyFont="1" applyFill="1" applyBorder="1"/>
    <xf numFmtId="41" fontId="0" fillId="0" borderId="0" xfId="0" applyNumberFormat="1" applyFont="1" applyFill="1" applyAlignment="1">
      <alignment horizontal="right"/>
    </xf>
    <xf numFmtId="0" fontId="0" fillId="0" borderId="0" xfId="0" quotePrefix="1" applyFont="1" applyFill="1" applyAlignment="1">
      <alignment horizontal="center"/>
    </xf>
    <xf numFmtId="0" fontId="71" fillId="0" borderId="0" xfId="0" applyFont="1" applyFill="1"/>
    <xf numFmtId="41" fontId="0" fillId="0" borderId="0" xfId="20" quotePrefix="1" applyNumberFormat="1" applyFont="1" applyFill="1" applyBorder="1" applyAlignment="1">
      <alignment horizontal="center"/>
    </xf>
    <xf numFmtId="0" fontId="0" fillId="0" borderId="0" xfId="36083" applyNumberFormat="1" applyFont="1" applyFill="1" applyAlignment="1">
      <alignment vertical="top"/>
    </xf>
    <xf numFmtId="0" fontId="0" fillId="0" borderId="0" xfId="36083" applyNumberFormat="1" applyFont="1" applyFill="1"/>
    <xf numFmtId="0" fontId="0" fillId="0" borderId="0" xfId="36083" applyFont="1" applyFill="1"/>
    <xf numFmtId="43" fontId="0" fillId="0" borderId="0" xfId="36083" applyNumberFormat="1" applyFont="1" applyFill="1"/>
    <xf numFmtId="42" fontId="0" fillId="0" borderId="0" xfId="36083" applyNumberFormat="1" applyFont="1" applyFill="1"/>
    <xf numFmtId="0" fontId="35" fillId="0" borderId="0" xfId="36083" applyFont="1" applyFill="1" applyAlignment="1">
      <alignment horizontal="center"/>
    </xf>
    <xf numFmtId="37" fontId="10" fillId="0" borderId="0" xfId="0" applyNumberFormat="1" applyFont="1" applyAlignment="1">
      <alignment horizontal="left"/>
    </xf>
    <xf numFmtId="172" fontId="19" fillId="0" borderId="0" xfId="60076" applyNumberFormat="1" applyFont="1" applyAlignment="1"/>
    <xf numFmtId="172" fontId="19" fillId="0" borderId="0" xfId="60076" applyNumberFormat="1" applyFont="1" applyAlignment="1">
      <alignment horizontal="center"/>
    </xf>
    <xf numFmtId="172" fontId="5" fillId="0" borderId="4" xfId="60076" applyNumberFormat="1" applyFont="1" applyBorder="1" applyAlignment="1"/>
    <xf numFmtId="172" fontId="5" fillId="0" borderId="0" xfId="60076" applyNumberFormat="1" applyFont="1"/>
    <xf numFmtId="42" fontId="5" fillId="0" borderId="22" xfId="60076" applyNumberFormat="1" applyFont="1" applyBorder="1" applyAlignment="1">
      <alignment horizontal="right"/>
    </xf>
    <xf numFmtId="41" fontId="5" fillId="0" borderId="22" xfId="0" applyNumberFormat="1" applyFont="1" applyBorder="1" applyAlignment="1">
      <alignment horizontal="right"/>
    </xf>
    <xf numFmtId="41" fontId="5" fillId="0" borderId="0" xfId="60076" applyNumberFormat="1" applyFont="1" applyAlignment="1">
      <alignment horizontal="center"/>
    </xf>
    <xf numFmtId="41" fontId="19" fillId="0" borderId="3" xfId="60076" applyNumberFormat="1" applyFont="1" applyBorder="1"/>
    <xf numFmtId="172" fontId="5" fillId="0" borderId="0" xfId="60076" applyNumberFormat="1" applyFont="1" applyBorder="1" applyAlignment="1"/>
    <xf numFmtId="172" fontId="5" fillId="0" borderId="0" xfId="60076" applyNumberFormat="1" applyFont="1" applyAlignment="1">
      <alignment horizontal="right"/>
    </xf>
    <xf numFmtId="41" fontId="0" fillId="0" borderId="22" xfId="60076" applyNumberFormat="1" applyFont="1" applyFill="1" applyBorder="1" applyAlignment="1">
      <alignment horizontal="right"/>
    </xf>
    <xf numFmtId="41" fontId="19" fillId="0" borderId="4" xfId="0" applyNumberFormat="1" applyFont="1" applyBorder="1" applyAlignment="1"/>
    <xf numFmtId="42" fontId="19" fillId="0" borderId="14" xfId="60076" applyNumberFormat="1" applyFont="1" applyBorder="1" applyAlignment="1"/>
    <xf numFmtId="164" fontId="0" fillId="0" borderId="0" xfId="60087" applyNumberFormat="1" applyFont="1" applyAlignment="1" applyProtection="1">
      <protection locked="0"/>
    </xf>
    <xf numFmtId="43" fontId="5" fillId="0" borderId="0" xfId="60076" applyFont="1" applyAlignment="1">
      <alignment horizontal="right"/>
    </xf>
    <xf numFmtId="164" fontId="19" fillId="0" borderId="0" xfId="59990" quotePrefix="1" applyNumberFormat="1" applyFont="1" applyAlignment="1">
      <alignment horizontal="left"/>
    </xf>
    <xf numFmtId="43" fontId="19" fillId="0" borderId="0" xfId="60076" applyFont="1" applyAlignment="1">
      <alignment horizontal="right"/>
    </xf>
    <xf numFmtId="43" fontId="19" fillId="0" borderId="0" xfId="60076" quotePrefix="1" applyFont="1" applyAlignment="1">
      <alignment horizontal="center"/>
    </xf>
    <xf numFmtId="0" fontId="5" fillId="0" borderId="4" xfId="59990" applyNumberFormat="1" applyFont="1" applyBorder="1"/>
    <xf numFmtId="0" fontId="5" fillId="0" borderId="0" xfId="59990" applyNumberFormat="1" applyFont="1" applyBorder="1" applyAlignment="1"/>
    <xf numFmtId="43" fontId="5" fillId="0" borderId="4" xfId="60076" applyFont="1" applyBorder="1" applyAlignment="1">
      <alignment horizontal="right"/>
    </xf>
    <xf numFmtId="43" fontId="5" fillId="0" borderId="0" xfId="60076" applyFont="1" applyBorder="1" applyAlignment="1">
      <alignment horizontal="right"/>
    </xf>
    <xf numFmtId="42" fontId="5" fillId="0" borderId="0" xfId="60076" applyNumberFormat="1" applyFont="1" applyFill="1" applyAlignment="1">
      <alignment horizontal="center"/>
    </xf>
    <xf numFmtId="41" fontId="5" fillId="0" borderId="0" xfId="60076" applyNumberFormat="1" applyFont="1" applyBorder="1" applyAlignment="1">
      <alignment horizontal="right"/>
    </xf>
    <xf numFmtId="41" fontId="5" fillId="0" borderId="0" xfId="60076" applyNumberFormat="1" applyFont="1" applyFill="1" applyAlignment="1">
      <alignment horizontal="center"/>
    </xf>
    <xf numFmtId="41" fontId="5" fillId="0" borderId="0" xfId="60076" applyNumberFormat="1" applyFont="1" applyAlignment="1">
      <alignment horizontal="right"/>
    </xf>
    <xf numFmtId="41" fontId="19" fillId="0" borderId="8" xfId="60076" applyNumberFormat="1" applyFont="1" applyBorder="1" applyAlignment="1"/>
    <xf numFmtId="43" fontId="5" fillId="0" borderId="0" xfId="60076" applyFont="1" applyFill="1" applyAlignment="1">
      <alignment horizontal="center"/>
    </xf>
    <xf numFmtId="41" fontId="5" fillId="0" borderId="22" xfId="59990" applyNumberFormat="1" applyFont="1" applyBorder="1" applyAlignment="1"/>
    <xf numFmtId="43" fontId="19" fillId="0" borderId="0" xfId="60076" applyFont="1" applyBorder="1" applyAlignment="1">
      <alignment horizontal="right"/>
    </xf>
    <xf numFmtId="42" fontId="19" fillId="0" borderId="9" xfId="59990" applyNumberFormat="1" applyFont="1" applyBorder="1"/>
    <xf numFmtId="0" fontId="5" fillId="16" borderId="0" xfId="14" applyNumberFormat="1" applyFont="1" applyFill="1" applyBorder="1" applyAlignment="1"/>
    <xf numFmtId="3" fontId="5" fillId="16" borderId="0" xfId="14" applyNumberFormat="1" applyFont="1" applyFill="1" applyAlignment="1">
      <alignment horizontal="right"/>
    </xf>
    <xf numFmtId="3" fontId="5" fillId="16" borderId="4" xfId="14" applyNumberFormat="1" applyFont="1" applyFill="1" applyBorder="1" applyAlignment="1"/>
    <xf numFmtId="3" fontId="5" fillId="16" borderId="0" xfId="14" applyNumberFormat="1" applyFont="1" applyFill="1" applyBorder="1" applyAlignment="1">
      <alignment horizontal="right"/>
    </xf>
    <xf numFmtId="3" fontId="5" fillId="16" borderId="0" xfId="14" applyNumberFormat="1" applyFont="1" applyFill="1" applyBorder="1" applyAlignment="1"/>
    <xf numFmtId="0" fontId="19" fillId="16" borderId="0" xfId="14" applyNumberFormat="1" applyFont="1" applyFill="1" applyAlignment="1">
      <alignment horizontal="left"/>
    </xf>
    <xf numFmtId="0" fontId="5" fillId="16" borderId="0" xfId="14" applyNumberFormat="1" applyFont="1" applyFill="1" applyAlignment="1"/>
    <xf numFmtId="3" fontId="5" fillId="16" borderId="0" xfId="14" applyNumberFormat="1" applyFont="1" applyFill="1" applyAlignment="1"/>
    <xf numFmtId="0" fontId="10" fillId="16" borderId="0" xfId="14" applyNumberFormat="1" applyFont="1" applyFill="1" applyAlignment="1">
      <alignment horizontal="left"/>
    </xf>
    <xf numFmtId="42" fontId="5" fillId="16" borderId="0" xfId="44020" applyNumberFormat="1" applyFont="1" applyFill="1" applyBorder="1" applyAlignment="1"/>
    <xf numFmtId="41" fontId="5" fillId="16" borderId="0" xfId="44020" applyNumberFormat="1" applyFont="1" applyFill="1" applyBorder="1" applyAlignment="1"/>
    <xf numFmtId="41" fontId="5" fillId="16" borderId="0" xfId="14" applyNumberFormat="1" applyFont="1" applyFill="1" applyAlignment="1">
      <alignment horizontal="right"/>
    </xf>
    <xf numFmtId="41" fontId="5" fillId="16" borderId="0" xfId="14" applyNumberFormat="1" applyFont="1" applyFill="1" applyAlignment="1"/>
    <xf numFmtId="41" fontId="5" fillId="16" borderId="0" xfId="14" applyNumberFormat="1" applyFont="1" applyFill="1" applyAlignment="1">
      <alignment horizontal="center"/>
    </xf>
    <xf numFmtId="0" fontId="19" fillId="16" borderId="0" xfId="14" applyNumberFormat="1" applyFont="1" applyFill="1" applyAlignment="1"/>
    <xf numFmtId="41" fontId="19" fillId="16" borderId="0" xfId="14" applyNumberFormat="1" applyFont="1" applyFill="1" applyBorder="1" applyAlignment="1"/>
    <xf numFmtId="41" fontId="5" fillId="16" borderId="0" xfId="14" applyNumberFormat="1" applyFont="1" applyFill="1" applyBorder="1" applyAlignment="1">
      <alignment horizontal="right"/>
    </xf>
    <xf numFmtId="171" fontId="5" fillId="16" borderId="0" xfId="14" applyNumberFormat="1" applyFont="1" applyFill="1" applyAlignment="1"/>
    <xf numFmtId="42" fontId="19" fillId="16" borderId="10" xfId="14" applyNumberFormat="1" applyFont="1" applyFill="1" applyBorder="1" applyAlignment="1"/>
    <xf numFmtId="42" fontId="5" fillId="16" borderId="0" xfId="14" applyNumberFormat="1" applyFont="1" applyFill="1" applyAlignment="1">
      <alignment horizontal="right"/>
    </xf>
    <xf numFmtId="42" fontId="19" fillId="16" borderId="0" xfId="14" applyNumberFormat="1" applyFont="1" applyFill="1" applyBorder="1" applyAlignment="1"/>
    <xf numFmtId="43" fontId="0" fillId="0" borderId="0" xfId="0" applyNumberFormat="1" applyFont="1" applyFill="1" applyAlignment="1"/>
    <xf numFmtId="3" fontId="19" fillId="0" borderId="0" xfId="0" quotePrefix="1" applyNumberFormat="1" applyFont="1" applyBorder="1" applyAlignment="1">
      <alignment horizontal="center"/>
    </xf>
    <xf numFmtId="41" fontId="19" fillId="0" borderId="25" xfId="0" applyNumberFormat="1" applyFont="1" applyFill="1" applyBorder="1" applyAlignment="1"/>
    <xf numFmtId="0" fontId="0" fillId="0" borderId="0" xfId="0" quotePrefix="1" applyNumberFormat="1" applyFont="1" applyFill="1" applyAlignment="1">
      <alignment horizontal="left"/>
    </xf>
    <xf numFmtId="173" fontId="5" fillId="0" borderId="0" xfId="0" applyNumberFormat="1" applyFont="1" applyFill="1" applyAlignment="1"/>
    <xf numFmtId="180" fontId="5" fillId="0" borderId="0" xfId="0" applyNumberFormat="1" applyFont="1" applyFill="1" applyAlignment="1"/>
    <xf numFmtId="181" fontId="5" fillId="0" borderId="0" xfId="0" applyNumberFormat="1" applyFont="1" applyFill="1" applyAlignment="1"/>
    <xf numFmtId="0" fontId="0" fillId="0" borderId="0" xfId="0" applyNumberFormat="1" applyFont="1" applyFill="1" applyAlignment="1"/>
    <xf numFmtId="0" fontId="19" fillId="0" borderId="0" xfId="0" applyNumberFormat="1" applyFont="1" applyFill="1" applyAlignment="1" applyProtection="1">
      <alignment horizontal="centerContinuous"/>
      <protection locked="0"/>
    </xf>
    <xf numFmtId="0" fontId="5" fillId="0" borderId="0" xfId="0" applyNumberFormat="1" applyFont="1" applyFill="1" applyAlignment="1">
      <alignment horizontal="centerContinuous"/>
    </xf>
    <xf numFmtId="0" fontId="19" fillId="0" borderId="0" xfId="0" applyNumberFormat="1" applyFont="1" applyFill="1" applyAlignment="1">
      <alignment horizontal="centerContinuous"/>
    </xf>
    <xf numFmtId="0" fontId="19" fillId="0" borderId="22" xfId="0" applyNumberFormat="1" applyFont="1" applyFill="1" applyBorder="1" applyAlignment="1">
      <alignment horizontal="center"/>
    </xf>
    <xf numFmtId="0" fontId="19" fillId="0" borderId="22" xfId="0" applyNumberFormat="1" applyFont="1" applyFill="1" applyBorder="1" applyAlignment="1"/>
    <xf numFmtId="0" fontId="0" fillId="0" borderId="0" xfId="0" applyFill="1" applyAlignment="1"/>
    <xf numFmtId="173" fontId="0" fillId="0" borderId="0" xfId="0" applyNumberFormat="1" applyFill="1" applyAlignment="1"/>
    <xf numFmtId="0" fontId="0" fillId="0" borderId="0" xfId="0" applyFill="1" applyAlignment="1">
      <alignment horizontal="left"/>
    </xf>
    <xf numFmtId="0" fontId="5" fillId="0" borderId="0" xfId="0" applyFont="1" applyFill="1" applyBorder="1" applyAlignment="1">
      <alignment horizontal="center"/>
    </xf>
    <xf numFmtId="176" fontId="0" fillId="0" borderId="0" xfId="0" applyNumberFormat="1" applyFont="1" applyFill="1" applyAlignment="1"/>
    <xf numFmtId="4" fontId="0" fillId="0" borderId="0" xfId="60074" applyNumberFormat="1" applyFont="1" applyAlignment="1"/>
    <xf numFmtId="3" fontId="8" fillId="0" borderId="0" xfId="60074" applyFont="1" applyAlignment="1"/>
    <xf numFmtId="0" fontId="8" fillId="0" borderId="0" xfId="0" applyFont="1" applyFill="1" applyAlignment="1">
      <alignment horizontal="left"/>
    </xf>
    <xf numFmtId="41" fontId="5" fillId="0" borderId="0" xfId="0" applyNumberFormat="1" applyFont="1" applyFill="1" applyAlignment="1"/>
    <xf numFmtId="41" fontId="137" fillId="0" borderId="0" xfId="0" quotePrefix="1" applyNumberFormat="1" applyFont="1" applyFill="1" applyAlignment="1">
      <alignment horizontal="center"/>
    </xf>
    <xf numFmtId="42" fontId="137" fillId="0" borderId="0" xfId="0" quotePrefix="1" applyNumberFormat="1" applyFont="1" applyFill="1" applyAlignment="1">
      <alignment horizontal="center"/>
    </xf>
    <xf numFmtId="41" fontId="5" fillId="0" borderId="0" xfId="0" applyNumberFormat="1" applyFont="1" applyFill="1" applyAlignment="1"/>
    <xf numFmtId="49" fontId="26" fillId="0" borderId="0" xfId="0" quotePrefix="1" applyNumberFormat="1" applyFont="1" applyFill="1" applyAlignment="1"/>
    <xf numFmtId="3" fontId="0" fillId="0" borderId="0" xfId="0" applyNumberFormat="1" applyFont="1" applyFill="1" applyAlignment="1">
      <alignment horizontal="right"/>
    </xf>
    <xf numFmtId="42" fontId="21" fillId="0" borderId="0" xfId="0" quotePrefix="1" applyNumberFormat="1" applyFont="1" applyFill="1" applyAlignment="1">
      <alignment horizontal="center"/>
    </xf>
    <xf numFmtId="42" fontId="0" fillId="0" borderId="0" xfId="0" applyNumberFormat="1" applyFont="1" applyFill="1" applyAlignment="1">
      <alignment horizontal="right"/>
    </xf>
    <xf numFmtId="41" fontId="21" fillId="0" borderId="0" xfId="0" quotePrefix="1" applyNumberFormat="1" applyFont="1" applyFill="1" applyAlignment="1">
      <alignment horizontal="center"/>
    </xf>
    <xf numFmtId="42" fontId="86" fillId="0" borderId="0" xfId="0" quotePrefix="1" applyNumberFormat="1" applyFont="1" applyFill="1" applyAlignment="1">
      <alignment horizontal="center"/>
    </xf>
    <xf numFmtId="42" fontId="138" fillId="0" borderId="0" xfId="0" quotePrefix="1" applyNumberFormat="1" applyFont="1" applyFill="1" applyAlignment="1">
      <alignment horizontal="center"/>
    </xf>
    <xf numFmtId="41" fontId="138" fillId="0" borderId="0" xfId="0" quotePrefix="1" applyNumberFormat="1" applyFont="1" applyFill="1" applyAlignment="1">
      <alignment horizontal="center"/>
    </xf>
    <xf numFmtId="41" fontId="29" fillId="0" borderId="25" xfId="0" applyNumberFormat="1" applyFont="1" applyBorder="1" applyAlignment="1" applyProtection="1"/>
    <xf numFmtId="41" fontId="20" fillId="0" borderId="8" xfId="0" applyNumberFormat="1" applyFont="1" applyFill="1" applyBorder="1" applyAlignment="1" applyProtection="1"/>
    <xf numFmtId="41" fontId="20" fillId="0" borderId="0" xfId="0" applyNumberFormat="1" applyFont="1" applyFill="1" applyBorder="1" applyAlignment="1" applyProtection="1"/>
    <xf numFmtId="41" fontId="86" fillId="0" borderId="0" xfId="0" quotePrefix="1" applyNumberFormat="1" applyFont="1" applyFill="1" applyAlignment="1">
      <alignment horizontal="center"/>
    </xf>
    <xf numFmtId="0" fontId="34" fillId="0" borderId="0" xfId="0" applyNumberFormat="1" applyFont="1" applyFill="1" applyAlignment="1"/>
    <xf numFmtId="43" fontId="8" fillId="0" borderId="0" xfId="0" applyNumberFormat="1" applyFont="1" applyAlignment="1">
      <alignment horizontal="right"/>
    </xf>
    <xf numFmtId="0" fontId="7" fillId="0" borderId="0" xfId="36083" applyFont="1"/>
    <xf numFmtId="0" fontId="8" fillId="0" borderId="0" xfId="36083" applyFont="1"/>
    <xf numFmtId="0" fontId="8" fillId="0" borderId="0" xfId="36083" applyFont="1" applyBorder="1"/>
    <xf numFmtId="0" fontId="8" fillId="0" borderId="16" xfId="36083" applyFont="1" applyBorder="1"/>
    <xf numFmtId="0" fontId="7" fillId="0" borderId="2" xfId="36083" applyFont="1" applyBorder="1" applyAlignment="1">
      <alignment horizontal="center"/>
    </xf>
    <xf numFmtId="0" fontId="139" fillId="0" borderId="0" xfId="36083" applyFont="1"/>
    <xf numFmtId="0" fontId="139" fillId="0" borderId="0" xfId="36083" applyFont="1" applyBorder="1"/>
    <xf numFmtId="0" fontId="139" fillId="0" borderId="16" xfId="36083" applyFont="1" applyBorder="1"/>
    <xf numFmtId="0" fontId="7" fillId="0" borderId="0" xfId="36083" applyFont="1" applyBorder="1"/>
    <xf numFmtId="43" fontId="139" fillId="0" borderId="0" xfId="36083" applyNumberFormat="1" applyFont="1" applyAlignment="1">
      <alignment horizontal="right"/>
    </xf>
    <xf numFmtId="43" fontId="139" fillId="0" borderId="0" xfId="0" applyNumberFormat="1" applyFont="1"/>
    <xf numFmtId="43" fontId="139" fillId="0" borderId="0" xfId="36083" applyNumberFormat="1" applyFont="1"/>
    <xf numFmtId="43" fontId="8" fillId="0" borderId="0" xfId="36083" applyNumberFormat="1" applyFont="1" applyBorder="1"/>
    <xf numFmtId="43" fontId="8" fillId="0" borderId="0" xfId="36083" quotePrefix="1" applyNumberFormat="1" applyFont="1" applyAlignment="1">
      <alignment horizontal="right"/>
    </xf>
    <xf numFmtId="43" fontId="8" fillId="0" borderId="0" xfId="36083" applyNumberFormat="1" applyFont="1" applyAlignment="1">
      <alignment horizontal="right"/>
    </xf>
    <xf numFmtId="43" fontId="5" fillId="0" borderId="0" xfId="36083" applyNumberFormat="1" applyFont="1"/>
    <xf numFmtId="43" fontId="8" fillId="0" borderId="0" xfId="36083" applyNumberFormat="1" applyFont="1"/>
    <xf numFmtId="43" fontId="7" fillId="0" borderId="0" xfId="36083" applyNumberFormat="1" applyFont="1" applyBorder="1" applyAlignment="1">
      <alignment horizontal="center"/>
    </xf>
    <xf numFmtId="43" fontId="7" fillId="0" borderId="2" xfId="36083" quotePrefix="1" applyNumberFormat="1" applyFont="1" applyBorder="1" applyAlignment="1">
      <alignment horizontal="center"/>
    </xf>
    <xf numFmtId="43" fontId="7" fillId="0" borderId="2" xfId="36083" applyNumberFormat="1" applyFont="1" applyBorder="1" applyAlignment="1">
      <alignment horizontal="center"/>
    </xf>
    <xf numFmtId="43" fontId="139" fillId="0" borderId="0" xfId="36083" applyNumberFormat="1" applyFont="1" applyBorder="1"/>
    <xf numFmtId="43" fontId="8" fillId="0" borderId="0" xfId="0" applyNumberFormat="1" applyFont="1" applyAlignment="1"/>
    <xf numFmtId="43" fontId="8" fillId="0" borderId="0" xfId="36083" quotePrefix="1" applyNumberFormat="1" applyFont="1" applyAlignment="1">
      <alignment horizontal="center"/>
    </xf>
    <xf numFmtId="43" fontId="139" fillId="0" borderId="0" xfId="0" applyNumberFormat="1" applyFont="1" applyAlignment="1">
      <alignment horizontal="right"/>
    </xf>
    <xf numFmtId="43" fontId="8" fillId="0" borderId="0" xfId="36083" quotePrefix="1" applyNumberFormat="1" applyFont="1" applyAlignment="1"/>
    <xf numFmtId="172" fontId="5" fillId="0" borderId="0" xfId="0" applyNumberFormat="1" applyFont="1" applyFill="1"/>
    <xf numFmtId="44" fontId="7" fillId="0" borderId="0" xfId="60913" applyFont="1" applyAlignment="1">
      <alignment horizontal="right"/>
    </xf>
    <xf numFmtId="44" fontId="8" fillId="0" borderId="0" xfId="60913" applyFont="1" applyAlignment="1"/>
    <xf numFmtId="44" fontId="8" fillId="0" borderId="0" xfId="60913" applyFont="1" applyBorder="1"/>
    <xf numFmtId="44" fontId="8" fillId="0" borderId="16" xfId="60913" applyFont="1" applyBorder="1"/>
    <xf numFmtId="44" fontId="8" fillId="0" borderId="0" xfId="60913" applyFont="1"/>
    <xf numFmtId="44" fontId="7" fillId="0" borderId="10" xfId="60913" applyFont="1" applyBorder="1"/>
    <xf numFmtId="44" fontId="7" fillId="0" borderId="0" xfId="60913" applyFont="1" applyBorder="1"/>
    <xf numFmtId="44" fontId="7" fillId="0" borderId="16" xfId="60913" applyFont="1" applyBorder="1"/>
    <xf numFmtId="0" fontId="35" fillId="0" borderId="0" xfId="0" applyNumberFormat="1" applyFont="1" applyFill="1" applyAlignment="1">
      <alignment horizontal="right"/>
    </xf>
    <xf numFmtId="0" fontId="66" fillId="0" borderId="0" xfId="0" applyNumberFormat="1" applyFont="1" applyFill="1" applyAlignment="1">
      <alignment horizontal="right"/>
    </xf>
    <xf numFmtId="42" fontId="25" fillId="0" borderId="0" xfId="0" applyNumberFormat="1" applyFont="1" applyFill="1" applyAlignment="1"/>
    <xf numFmtId="41" fontId="19" fillId="0" borderId="0" xfId="0" applyNumberFormat="1" applyFont="1" applyAlignment="1">
      <alignment horizontal="right"/>
    </xf>
    <xf numFmtId="0" fontId="19" fillId="0" borderId="0" xfId="0" applyNumberFormat="1" applyFont="1" applyAlignment="1">
      <alignment horizontal="right"/>
    </xf>
    <xf numFmtId="165" fontId="60" fillId="0" borderId="0" xfId="0" applyNumberFormat="1" applyFont="1" applyAlignment="1">
      <alignment horizontal="centerContinuous"/>
    </xf>
    <xf numFmtId="0" fontId="5" fillId="0" borderId="0" xfId="60912" applyFill="1" applyBorder="1" applyAlignment="1">
      <alignment horizontal="center"/>
    </xf>
    <xf numFmtId="42" fontId="5" fillId="0" borderId="0" xfId="19" applyNumberFormat="1" applyFont="1" applyFill="1"/>
    <xf numFmtId="0" fontId="5" fillId="0" borderId="0" xfId="60912" applyFill="1"/>
    <xf numFmtId="0" fontId="5" fillId="0" borderId="0" xfId="0" applyNumberFormat="1" applyFont="1" applyFill="1" applyAlignment="1"/>
    <xf numFmtId="3" fontId="10" fillId="0" borderId="0" xfId="14" quotePrefix="1" applyNumberFormat="1" applyFont="1" applyAlignment="1">
      <alignment horizontal="left"/>
    </xf>
    <xf numFmtId="3" fontId="10" fillId="0" borderId="0" xfId="14" applyNumberFormat="1" applyFont="1" applyAlignment="1">
      <alignment horizontal="left"/>
    </xf>
    <xf numFmtId="3" fontId="10" fillId="0" borderId="0" xfId="0" quotePrefix="1" applyNumberFormat="1" applyFont="1" applyFill="1" applyAlignment="1">
      <alignment horizontal="left"/>
    </xf>
    <xf numFmtId="3" fontId="6" fillId="0" borderId="0" xfId="10" quotePrefix="1" applyNumberFormat="1" applyFont="1" applyAlignment="1">
      <alignment horizontal="left"/>
    </xf>
    <xf numFmtId="3" fontId="6" fillId="0" borderId="0" xfId="0" applyNumberFormat="1" applyFont="1" applyFill="1" applyAlignment="1">
      <alignment horizontal="left"/>
    </xf>
    <xf numFmtId="0" fontId="0" fillId="0" borderId="0" xfId="0" applyAlignment="1"/>
    <xf numFmtId="0" fontId="19" fillId="0" borderId="22" xfId="0" applyFont="1" applyFill="1" applyBorder="1" applyAlignment="1">
      <alignment horizontal="center"/>
    </xf>
    <xf numFmtId="41" fontId="0" fillId="0" borderId="0" xfId="0" applyNumberFormat="1" applyFont="1" applyFill="1" applyAlignment="1"/>
    <xf numFmtId="41" fontId="5" fillId="0" borderId="0" xfId="0" applyNumberFormat="1" applyFont="1" applyFill="1" applyAlignment="1"/>
    <xf numFmtId="3" fontId="5" fillId="16" borderId="0" xfId="36083" applyNumberFormat="1" applyFont="1" applyFill="1" applyAlignment="1"/>
    <xf numFmtId="3" fontId="5" fillId="16" borderId="0" xfId="36083" applyNumberFormat="1" applyFont="1" applyFill="1" applyAlignment="1">
      <alignment horizontal="right"/>
    </xf>
    <xf numFmtId="0" fontId="35" fillId="16" borderId="0" xfId="36083" applyFill="1"/>
    <xf numFmtId="3" fontId="19" fillId="16" borderId="0" xfId="36083" applyNumberFormat="1" applyFont="1" applyFill="1" applyAlignment="1">
      <alignment horizontal="center"/>
    </xf>
    <xf numFmtId="41" fontId="5" fillId="37" borderId="0" xfId="36083" quotePrefix="1" applyNumberFormat="1" applyFont="1" applyFill="1" applyBorder="1" applyAlignment="1">
      <alignment horizontal="right"/>
    </xf>
    <xf numFmtId="0" fontId="5" fillId="16" borderId="0" xfId="36083" applyNumberFormat="1" applyFont="1" applyFill="1" applyAlignment="1"/>
    <xf numFmtId="3" fontId="19" fillId="16" borderId="0" xfId="36083" applyNumberFormat="1" applyFont="1" applyFill="1" applyAlignment="1">
      <alignment horizontal="right"/>
    </xf>
    <xf numFmtId="43" fontId="19" fillId="16" borderId="0" xfId="36083" applyNumberFormat="1" applyFont="1" applyFill="1" applyAlignment="1">
      <alignment horizontal="center"/>
    </xf>
    <xf numFmtId="43" fontId="19" fillId="0" borderId="0" xfId="36083" applyNumberFormat="1" applyFont="1" applyFill="1" applyAlignment="1">
      <alignment horizontal="center"/>
    </xf>
    <xf numFmtId="0" fontId="134" fillId="0" borderId="0" xfId="36083" applyFont="1" applyAlignment="1">
      <alignment horizontal="center"/>
    </xf>
    <xf numFmtId="0" fontId="19" fillId="16" borderId="0" xfId="36083" applyNumberFormat="1" applyFont="1" applyFill="1" applyBorder="1" applyAlignment="1"/>
    <xf numFmtId="3" fontId="5" fillId="16" borderId="0" xfId="36083" applyNumberFormat="1" applyFont="1" applyFill="1" applyBorder="1" applyAlignment="1">
      <alignment horizontal="right"/>
    </xf>
    <xf numFmtId="3" fontId="19" fillId="0" borderId="22" xfId="36083" quotePrefix="1" applyNumberFormat="1" applyFont="1" applyFill="1" applyBorder="1" applyAlignment="1">
      <alignment horizontal="center"/>
    </xf>
    <xf numFmtId="3" fontId="19" fillId="16" borderId="22" xfId="36083" applyNumberFormat="1" applyFont="1" applyFill="1" applyBorder="1" applyAlignment="1">
      <alignment horizontal="center"/>
    </xf>
    <xf numFmtId="3" fontId="19" fillId="16" borderId="0" xfId="36083" applyNumberFormat="1" applyFont="1" applyFill="1" applyBorder="1" applyAlignment="1">
      <alignment horizontal="right"/>
    </xf>
    <xf numFmtId="43" fontId="19" fillId="16" borderId="22" xfId="36083" applyNumberFormat="1" applyFont="1" applyFill="1" applyBorder="1" applyAlignment="1">
      <alignment horizontal="center"/>
    </xf>
    <xf numFmtId="3" fontId="19" fillId="16" borderId="0" xfId="36083" quotePrefix="1" applyNumberFormat="1" applyFont="1" applyFill="1" applyBorder="1" applyAlignment="1">
      <alignment horizontal="center"/>
    </xf>
    <xf numFmtId="3" fontId="19" fillId="16" borderId="22" xfId="36083" quotePrefix="1" applyNumberFormat="1" applyFont="1" applyFill="1" applyBorder="1" applyAlignment="1">
      <alignment horizontal="center"/>
    </xf>
    <xf numFmtId="42" fontId="5" fillId="16" borderId="0" xfId="36083" quotePrefix="1" applyNumberFormat="1" applyFont="1" applyFill="1" applyBorder="1" applyAlignment="1">
      <alignment horizontal="right"/>
    </xf>
    <xf numFmtId="42" fontId="5" fillId="16" borderId="0" xfId="36083" applyNumberFormat="1" applyFont="1" applyFill="1" applyBorder="1" applyAlignment="1"/>
    <xf numFmtId="42" fontId="5" fillId="16" borderId="0" xfId="17" applyNumberFormat="1" applyFont="1" applyFill="1" applyBorder="1" applyAlignment="1"/>
    <xf numFmtId="42" fontId="5" fillId="16" borderId="0" xfId="36083" applyNumberFormat="1" applyFont="1" applyFill="1" applyBorder="1" applyAlignment="1">
      <alignment horizontal="right"/>
    </xf>
    <xf numFmtId="42" fontId="5" fillId="16" borderId="0" xfId="59956" applyNumberFormat="1" applyFont="1" applyFill="1" applyBorder="1" applyAlignment="1">
      <alignment horizontal="right"/>
    </xf>
    <xf numFmtId="41" fontId="5" fillId="16" borderId="0" xfId="17" applyNumberFormat="1" applyFont="1" applyFill="1" applyBorder="1" applyAlignment="1"/>
    <xf numFmtId="41" fontId="5" fillId="16" borderId="0" xfId="33521" applyNumberFormat="1" applyFont="1" applyFill="1" applyAlignment="1">
      <alignment horizontal="center"/>
    </xf>
    <xf numFmtId="41" fontId="5" fillId="16" borderId="0" xfId="36083" applyNumberFormat="1" applyFont="1" applyFill="1" applyBorder="1" applyAlignment="1">
      <alignment horizontal="right"/>
    </xf>
    <xf numFmtId="41" fontId="5" fillId="16" borderId="0" xfId="33521" applyNumberFormat="1" applyFont="1" applyFill="1" applyBorder="1" applyAlignment="1"/>
    <xf numFmtId="41" fontId="5" fillId="16" borderId="0" xfId="17" quotePrefix="1" applyNumberFormat="1" applyFont="1" applyFill="1" applyBorder="1" applyAlignment="1"/>
    <xf numFmtId="41" fontId="19" fillId="16" borderId="25" xfId="14" applyNumberFormat="1" applyFont="1" applyFill="1" applyBorder="1" applyAlignment="1"/>
    <xf numFmtId="41" fontId="19" fillId="16" borderId="25" xfId="36083" applyNumberFormat="1" applyFont="1" applyFill="1" applyBorder="1" applyAlignment="1">
      <alignment horizontal="right"/>
    </xf>
    <xf numFmtId="171" fontId="19" fillId="16" borderId="0" xfId="14" applyNumberFormat="1" applyFont="1" applyFill="1" applyBorder="1" applyAlignment="1"/>
    <xf numFmtId="43" fontId="5" fillId="16" borderId="0" xfId="36083" applyNumberFormat="1" applyFont="1" applyFill="1" applyAlignment="1"/>
    <xf numFmtId="41" fontId="1" fillId="0" borderId="0" xfId="60914" applyNumberFormat="1" applyFont="1" applyFill="1"/>
    <xf numFmtId="0" fontId="21" fillId="0" borderId="0" xfId="0" applyNumberFormat="1" applyFont="1" applyFill="1" applyBorder="1" applyAlignment="1">
      <alignment vertical="top"/>
    </xf>
    <xf numFmtId="41" fontId="21" fillId="0" borderId="0" xfId="0" applyNumberFormat="1" applyFont="1" applyFill="1" applyBorder="1" applyAlignment="1">
      <alignment horizontal="left" vertical="top"/>
    </xf>
    <xf numFmtId="41" fontId="0" fillId="0" borderId="0" xfId="60076" applyNumberFormat="1" applyFont="1"/>
    <xf numFmtId="41" fontId="1" fillId="0" borderId="0" xfId="60915" applyNumberFormat="1" applyFont="1" applyFill="1"/>
    <xf numFmtId="41" fontId="0" fillId="0" borderId="0" xfId="60076" applyNumberFormat="1" applyFont="1" applyFill="1"/>
    <xf numFmtId="41" fontId="1" fillId="0" borderId="0" xfId="60916" applyNumberFormat="1" applyFont="1" applyFill="1"/>
    <xf numFmtId="41" fontId="19" fillId="0" borderId="25" xfId="18" applyNumberFormat="1" applyFont="1" applyFill="1" applyBorder="1" applyAlignment="1"/>
    <xf numFmtId="41" fontId="19" fillId="0" borderId="25" xfId="0" applyNumberFormat="1" applyFont="1" applyFill="1" applyBorder="1" applyAlignment="1">
      <alignment horizontal="right"/>
    </xf>
    <xf numFmtId="41" fontId="1" fillId="0" borderId="0" xfId="60917" applyNumberFormat="1" applyFont="1" applyFill="1"/>
    <xf numFmtId="0" fontId="41" fillId="0" borderId="0" xfId="0" applyFont="1" applyFill="1" applyAlignment="1">
      <alignment horizontal="right"/>
    </xf>
    <xf numFmtId="42" fontId="7" fillId="0" borderId="0" xfId="0" applyNumberFormat="1" applyFont="1" applyBorder="1"/>
    <xf numFmtId="0" fontId="0" fillId="0" borderId="0" xfId="0" applyNumberFormat="1" applyFont="1" applyAlignment="1"/>
    <xf numFmtId="41" fontId="0" fillId="0" borderId="0" xfId="0" applyNumberFormat="1" applyFont="1" applyFill="1" applyAlignment="1">
      <alignment horizontal="center" vertical="top"/>
    </xf>
    <xf numFmtId="41" fontId="0" fillId="0" borderId="0" xfId="0" quotePrefix="1" applyNumberFormat="1" applyFont="1" applyFill="1" applyAlignment="1"/>
    <xf numFmtId="0" fontId="0" fillId="0" borderId="0" xfId="0" quotePrefix="1" applyFont="1" applyFill="1" applyAlignment="1"/>
    <xf numFmtId="41" fontId="0" fillId="0" borderId="0" xfId="0" applyNumberFormat="1" applyFont="1" applyFill="1" applyAlignment="1">
      <alignment horizontal="right" vertical="top"/>
    </xf>
    <xf numFmtId="0" fontId="0" fillId="0" borderId="0" xfId="0" applyFont="1" applyFill="1" applyAlignment="1"/>
    <xf numFmtId="0" fontId="0" fillId="0" borderId="0" xfId="0" applyFont="1" applyFill="1" applyAlignment="1">
      <alignment horizontal="center" vertical="top"/>
    </xf>
    <xf numFmtId="0" fontId="19" fillId="0" borderId="0" xfId="0" applyFont="1" applyFill="1" applyAlignment="1">
      <alignment horizontal="right" vertical="top"/>
    </xf>
    <xf numFmtId="0" fontId="91" fillId="0" borderId="0" xfId="0" applyFont="1" applyFill="1" applyBorder="1" applyAlignment="1">
      <alignment horizontal="center"/>
    </xf>
    <xf numFmtId="0" fontId="19" fillId="0" borderId="0" xfId="0" applyNumberFormat="1" applyFont="1" applyFill="1" applyBorder="1" applyAlignment="1">
      <alignment horizontal="center"/>
    </xf>
    <xf numFmtId="0" fontId="19" fillId="0" borderId="0" xfId="0" applyFont="1" applyFill="1" applyAlignment="1">
      <alignment horizontal="centerContinuous" vertical="top"/>
    </xf>
    <xf numFmtId="0" fontId="92" fillId="0" borderId="0" xfId="0" applyFont="1" applyFill="1" applyAlignment="1">
      <alignment horizontal="centerContinuous" vertical="top"/>
    </xf>
    <xf numFmtId="0" fontId="19" fillId="0" borderId="0" xfId="0" quotePrefix="1" applyFont="1" applyFill="1" applyAlignment="1">
      <alignment horizontal="center" vertical="top"/>
    </xf>
    <xf numFmtId="0" fontId="19" fillId="0" borderId="0" xfId="0" applyNumberFormat="1" applyFont="1" applyFill="1" applyAlignment="1">
      <alignment horizontal="center" vertical="top"/>
    </xf>
    <xf numFmtId="14" fontId="19" fillId="0" borderId="0" xfId="0" applyNumberFormat="1" applyFont="1" applyFill="1" applyAlignment="1">
      <alignment horizontal="center" vertical="top"/>
    </xf>
    <xf numFmtId="41" fontId="0" fillId="0" borderId="0" xfId="20" quotePrefix="1" applyNumberFormat="1" applyFont="1" applyFill="1" applyAlignment="1"/>
    <xf numFmtId="0" fontId="0" fillId="0" borderId="0" xfId="0" applyNumberFormat="1" applyFont="1" applyFill="1" applyAlignment="1">
      <alignment horizontal="center"/>
    </xf>
    <xf numFmtId="0" fontId="0" fillId="0" borderId="0" xfId="0" quotePrefix="1" applyNumberFormat="1" applyFont="1" applyFill="1" applyAlignment="1"/>
    <xf numFmtId="0" fontId="19" fillId="0" borderId="0" xfId="0" quotePrefix="1" applyFont="1" applyFill="1" applyBorder="1" applyAlignment="1">
      <alignment horizontal="left"/>
    </xf>
    <xf numFmtId="0" fontId="0" fillId="0" borderId="0" xfId="0" applyFont="1" applyFill="1" applyBorder="1" applyAlignment="1"/>
    <xf numFmtId="165" fontId="19" fillId="0" borderId="0" xfId="0" applyNumberFormat="1" applyFont="1" applyFill="1" applyBorder="1" applyAlignment="1"/>
    <xf numFmtId="0" fontId="0" fillId="0" borderId="0" xfId="0" applyNumberFormat="1" applyFont="1" applyFill="1" applyBorder="1" applyAlignment="1"/>
    <xf numFmtId="0" fontId="91" fillId="0" borderId="0" xfId="0" quotePrefix="1" applyFont="1" applyFill="1" applyAlignment="1"/>
    <xf numFmtId="0" fontId="19" fillId="0" borderId="22" xfId="0" quotePrefix="1" applyFont="1" applyFill="1" applyBorder="1" applyAlignment="1">
      <alignment horizontal="centerContinuous"/>
    </xf>
    <xf numFmtId="0" fontId="60" fillId="0" borderId="22" xfId="0" applyFont="1" applyFill="1" applyBorder="1" applyAlignment="1">
      <alignment horizontal="centerContinuous" vertical="top"/>
    </xf>
    <xf numFmtId="0" fontId="19" fillId="0" borderId="22" xfId="0" applyNumberFormat="1" applyFont="1" applyFill="1" applyBorder="1" applyAlignment="1">
      <alignment horizontal="center" vertical="top"/>
    </xf>
    <xf numFmtId="0" fontId="19" fillId="0" borderId="0" xfId="0" applyNumberFormat="1" applyFont="1" applyFill="1" applyAlignment="1">
      <alignment horizontal="center"/>
    </xf>
    <xf numFmtId="14" fontId="19" fillId="0" borderId="0" xfId="0" applyNumberFormat="1" applyFont="1" applyFill="1" applyAlignment="1">
      <alignment horizontal="center"/>
    </xf>
    <xf numFmtId="0" fontId="19" fillId="0" borderId="0" xfId="0" quotePrefix="1" applyFont="1" applyFill="1" applyAlignment="1">
      <alignment horizontal="centerContinuous"/>
    </xf>
    <xf numFmtId="0" fontId="19" fillId="0" borderId="0" xfId="0" applyNumberFormat="1" applyFont="1" applyFill="1" applyAlignment="1">
      <alignment horizontal="left"/>
    </xf>
    <xf numFmtId="0" fontId="91" fillId="0" borderId="0" xfId="0" applyFont="1" applyFill="1" applyAlignment="1"/>
    <xf numFmtId="0" fontId="91" fillId="0" borderId="0" xfId="0" applyFont="1" applyFill="1" applyAlignment="1">
      <alignment horizontal="center" vertical="top"/>
    </xf>
    <xf numFmtId="0" fontId="19" fillId="0" borderId="0" xfId="0" applyFont="1" applyFill="1" applyAlignment="1">
      <alignment horizontal="center" vertical="top"/>
    </xf>
    <xf numFmtId="0" fontId="19" fillId="0" borderId="22" xfId="0" applyFont="1" applyFill="1" applyBorder="1" applyAlignment="1">
      <alignment horizontal="centerContinuous" vertical="top"/>
    </xf>
    <xf numFmtId="14" fontId="19" fillId="0" borderId="0" xfId="0" applyNumberFormat="1" applyFont="1" applyAlignment="1">
      <alignment horizontal="center"/>
    </xf>
    <xf numFmtId="0" fontId="71" fillId="0" borderId="0" xfId="0" applyFont="1" applyFill="1" applyAlignment="1">
      <alignment horizontal="center" vertical="top"/>
    </xf>
    <xf numFmtId="0" fontId="132" fillId="0" borderId="0" xfId="0" quotePrefix="1" applyFont="1" applyFill="1"/>
    <xf numFmtId="0" fontId="132" fillId="0" borderId="0" xfId="0" applyNumberFormat="1" applyFont="1" applyFill="1"/>
    <xf numFmtId="41" fontId="0" fillId="0" borderId="0" xfId="0" applyNumberFormat="1" applyFont="1" applyFill="1" applyBorder="1" applyAlignment="1">
      <alignment horizontal="center"/>
    </xf>
    <xf numFmtId="0" fontId="0" fillId="0" borderId="0" xfId="0" applyNumberFormat="1" applyFont="1" applyFill="1"/>
    <xf numFmtId="0" fontId="19" fillId="0" borderId="0" xfId="0" applyNumberFormat="1" applyFont="1" applyFill="1" applyAlignment="1">
      <alignment horizontal="right" vertical="top"/>
    </xf>
    <xf numFmtId="0" fontId="19" fillId="0" borderId="0" xfId="0" quotePrefix="1" applyFont="1" applyFill="1"/>
    <xf numFmtId="165" fontId="19" fillId="0" borderId="0" xfId="0" applyNumberFormat="1" applyFont="1" applyFill="1"/>
    <xf numFmtId="165" fontId="19" fillId="0" borderId="0" xfId="0" quotePrefix="1" applyNumberFormat="1" applyFont="1" applyFill="1"/>
    <xf numFmtId="0" fontId="91" fillId="0" borderId="0" xfId="0" quotePrefix="1" applyFont="1" applyFill="1" applyAlignment="1">
      <alignment horizontal="center"/>
    </xf>
    <xf numFmtId="0" fontId="0" fillId="0" borderId="0" xfId="0" applyFont="1" applyFill="1" applyBorder="1" applyAlignment="1">
      <alignment horizontal="center"/>
    </xf>
    <xf numFmtId="0" fontId="19" fillId="0" borderId="0" xfId="0" applyFont="1" applyFill="1" applyAlignment="1">
      <alignment horizontal="left" vertical="top"/>
    </xf>
    <xf numFmtId="0" fontId="0" fillId="0" borderId="0" xfId="0" applyNumberFormat="1"/>
    <xf numFmtId="165" fontId="19" fillId="0" borderId="0" xfId="0" quotePrefix="1" applyNumberFormat="1" applyFont="1" applyFill="1" applyAlignment="1"/>
    <xf numFmtId="0" fontId="109" fillId="0" borderId="0" xfId="60090" applyNumberFormat="1" applyFont="1" applyAlignment="1">
      <alignment horizontal="center"/>
    </xf>
    <xf numFmtId="0" fontId="72" fillId="0" borderId="0" xfId="60090" applyNumberFormat="1" applyFont="1" applyAlignment="1">
      <alignment horizontal="center"/>
    </xf>
    <xf numFmtId="0" fontId="9" fillId="0" borderId="0" xfId="60090" applyNumberFormat="1" applyFont="1" applyAlignment="1">
      <alignment horizontal="center"/>
    </xf>
    <xf numFmtId="0" fontId="72" fillId="0" borderId="0" xfId="0" applyFont="1" applyAlignment="1">
      <alignment horizontal="center"/>
    </xf>
    <xf numFmtId="0" fontId="72" fillId="0" borderId="0" xfId="0" applyFont="1"/>
    <xf numFmtId="0" fontId="5" fillId="0" borderId="0" xfId="0" applyFont="1" applyFill="1" applyBorder="1" applyAlignment="1">
      <alignment horizontal="center"/>
    </xf>
    <xf numFmtId="0" fontId="19" fillId="0" borderId="0" xfId="0" applyNumberFormat="1" applyFont="1" applyFill="1" applyAlignment="1">
      <alignment horizontal="right"/>
    </xf>
    <xf numFmtId="41" fontId="20" fillId="0" borderId="0" xfId="0" quotePrefix="1" applyNumberFormat="1" applyFont="1" applyFill="1" applyAlignment="1">
      <alignment horizontal="center"/>
    </xf>
    <xf numFmtId="42" fontId="8" fillId="0" borderId="0" xfId="0" applyNumberFormat="1" applyFont="1" applyFill="1" applyAlignment="1" applyProtection="1">
      <protection locked="0"/>
    </xf>
    <xf numFmtId="42" fontId="9" fillId="0" borderId="0" xfId="0" applyNumberFormat="1" applyFont="1" applyFill="1" applyAlignment="1">
      <alignment horizontal="center"/>
    </xf>
    <xf numFmtId="42" fontId="9" fillId="0" borderId="0" xfId="0" applyNumberFormat="1" applyFont="1" applyFill="1" applyAlignment="1"/>
    <xf numFmtId="42" fontId="8" fillId="0" borderId="0" xfId="0" applyNumberFormat="1" applyFont="1" applyFill="1" applyAlignment="1" applyProtection="1"/>
    <xf numFmtId="41" fontId="8" fillId="0" borderId="0" xfId="0" applyNumberFormat="1" applyFont="1" applyFill="1" applyAlignment="1" applyProtection="1">
      <protection locked="0"/>
    </xf>
    <xf numFmtId="41" fontId="9" fillId="0" borderId="0" xfId="0" applyNumberFormat="1" applyFont="1" applyFill="1"/>
    <xf numFmtId="41" fontId="9" fillId="0" borderId="0" xfId="0" applyNumberFormat="1" applyFont="1" applyFill="1" applyAlignment="1"/>
    <xf numFmtId="41" fontId="8" fillId="0" borderId="0" xfId="0" applyNumberFormat="1" applyFont="1" applyFill="1" applyAlignment="1" applyProtection="1"/>
    <xf numFmtId="41" fontId="8" fillId="0" borderId="4" xfId="0" applyNumberFormat="1" applyFont="1" applyFill="1" applyBorder="1" applyAlignment="1"/>
    <xf numFmtId="41" fontId="8" fillId="0" borderId="4" xfId="0" applyNumberFormat="1" applyFont="1" applyFill="1" applyBorder="1" applyAlignment="1" applyProtection="1"/>
    <xf numFmtId="41" fontId="7" fillId="0" borderId="4" xfId="0" applyNumberFormat="1" applyFont="1" applyFill="1" applyBorder="1" applyAlignment="1"/>
    <xf numFmtId="41" fontId="7" fillId="0" borderId="4" xfId="0" applyNumberFormat="1" applyFont="1" applyFill="1" applyBorder="1" applyAlignment="1" applyProtection="1"/>
    <xf numFmtId="41" fontId="8" fillId="0" borderId="0" xfId="0" applyNumberFormat="1" applyFont="1" applyFill="1" applyAlignment="1" applyProtection="1">
      <alignment horizontal="center"/>
      <protection locked="0"/>
    </xf>
    <xf numFmtId="41" fontId="8" fillId="0" borderId="0" xfId="0" quotePrefix="1" applyNumberFormat="1" applyFont="1" applyFill="1" applyAlignment="1" applyProtection="1">
      <alignment horizontal="center"/>
      <protection locked="0"/>
    </xf>
    <xf numFmtId="42" fontId="8" fillId="0" borderId="0" xfId="0" applyNumberFormat="1" applyFont="1" applyFill="1" applyAlignment="1"/>
    <xf numFmtId="10" fontId="21" fillId="0" borderId="0" xfId="1" applyNumberFormat="1" applyFont="1" applyFill="1" applyBorder="1" applyAlignment="1"/>
    <xf numFmtId="10" fontId="8" fillId="0" borderId="0" xfId="1" applyNumberFormat="1" applyFont="1" applyFill="1" applyAlignment="1"/>
    <xf numFmtId="10" fontId="5" fillId="0" borderId="0" xfId="1" applyNumberFormat="1" applyFont="1" applyFill="1" applyAlignment="1"/>
    <xf numFmtId="41" fontId="21" fillId="0" borderId="0" xfId="0" applyNumberFormat="1" applyFont="1" applyFill="1" applyAlignment="1">
      <alignment readingOrder="1"/>
    </xf>
    <xf numFmtId="10" fontId="5" fillId="0" borderId="0" xfId="1" applyNumberFormat="1" applyFont="1" applyFill="1" applyBorder="1" applyAlignment="1"/>
    <xf numFmtId="0" fontId="8" fillId="0" borderId="4" xfId="0" applyNumberFormat="1" applyFont="1" applyFill="1" applyBorder="1"/>
    <xf numFmtId="42" fontId="7" fillId="0" borderId="0" xfId="0" applyNumberFormat="1" applyFont="1" applyFill="1" applyAlignment="1"/>
    <xf numFmtId="42" fontId="5" fillId="0" borderId="0" xfId="7" applyNumberFormat="1" applyFont="1" applyFill="1" applyAlignment="1"/>
    <xf numFmtId="42" fontId="5" fillId="0" borderId="0" xfId="7" applyNumberFormat="1" applyFont="1" applyFill="1" applyAlignment="1">
      <alignment horizontal="right"/>
    </xf>
    <xf numFmtId="41" fontId="5" fillId="0" borderId="0" xfId="7" applyNumberFormat="1" applyFont="1" applyFill="1" applyAlignment="1"/>
    <xf numFmtId="37" fontId="5" fillId="0" borderId="0" xfId="7" applyNumberFormat="1" applyFont="1" applyFill="1" applyAlignment="1"/>
    <xf numFmtId="37" fontId="5" fillId="0" borderId="0" xfId="7" applyNumberFormat="1" applyFont="1" applyFill="1" applyBorder="1" applyAlignment="1"/>
    <xf numFmtId="41" fontId="19" fillId="0" borderId="4" xfId="7" applyNumberFormat="1" applyFont="1" applyFill="1" applyBorder="1" applyAlignment="1"/>
    <xf numFmtId="37" fontId="19" fillId="0" borderId="0" xfId="7" applyNumberFormat="1" applyFont="1" applyFill="1" applyBorder="1" applyAlignment="1"/>
    <xf numFmtId="41" fontId="8" fillId="0" borderId="4" xfId="7" applyNumberFormat="1" applyFont="1" applyFill="1" applyBorder="1"/>
    <xf numFmtId="37" fontId="8" fillId="0" borderId="0" xfId="7" applyNumberFormat="1" applyFont="1" applyFill="1" applyBorder="1"/>
    <xf numFmtId="41" fontId="8" fillId="0" borderId="0" xfId="7" applyNumberFormat="1" applyFont="1" applyFill="1" applyAlignment="1"/>
    <xf numFmtId="37" fontId="8" fillId="0" borderId="0" xfId="7" applyNumberFormat="1" applyFont="1" applyFill="1" applyAlignment="1"/>
    <xf numFmtId="41" fontId="5" fillId="0" borderId="0" xfId="7" quotePrefix="1" applyNumberFormat="1" applyFont="1" applyFill="1" applyBorder="1" applyAlignment="1">
      <alignment horizontal="center"/>
    </xf>
    <xf numFmtId="41" fontId="5" fillId="0" borderId="0" xfId="7" applyNumberFormat="1" applyFont="1" applyFill="1" applyBorder="1" applyAlignment="1"/>
    <xf numFmtId="41" fontId="5" fillId="0" borderId="0" xfId="7" applyNumberFormat="1" applyFont="1" applyFill="1" applyBorder="1" applyAlignment="1">
      <alignment horizontal="center"/>
    </xf>
    <xf numFmtId="41" fontId="5" fillId="0" borderId="0" xfId="7" quotePrefix="1" applyNumberFormat="1" applyFont="1" applyFill="1" applyAlignment="1">
      <alignment horizontal="center" vertical="center"/>
    </xf>
    <xf numFmtId="41" fontId="8" fillId="0" borderId="0" xfId="7" applyNumberFormat="1" applyFont="1" applyFill="1"/>
    <xf numFmtId="37" fontId="8" fillId="0" borderId="0" xfId="7" applyNumberFormat="1" applyFont="1" applyFill="1"/>
    <xf numFmtId="41" fontId="19" fillId="0" borderId="0" xfId="7" applyNumberFormat="1" applyFont="1" applyFill="1" applyAlignment="1"/>
    <xf numFmtId="37" fontId="19" fillId="0" borderId="0" xfId="7" applyNumberFormat="1" applyFont="1" applyFill="1" applyAlignment="1"/>
    <xf numFmtId="42" fontId="5" fillId="0" borderId="0" xfId="11" applyNumberFormat="1" applyFont="1" applyFill="1" applyAlignment="1"/>
    <xf numFmtId="37" fontId="5" fillId="0" borderId="0" xfId="11" applyNumberFormat="1" applyFont="1" applyFill="1" applyAlignment="1">
      <alignment horizontal="right"/>
    </xf>
    <xf numFmtId="41" fontId="5" fillId="0" borderId="0" xfId="11" applyNumberFormat="1" applyFont="1" applyFill="1" applyAlignment="1"/>
    <xf numFmtId="37" fontId="5" fillId="0" borderId="0" xfId="11" applyNumberFormat="1" applyFont="1" applyFill="1" applyAlignment="1"/>
    <xf numFmtId="37" fontId="5" fillId="0" borderId="0" xfId="11" applyNumberFormat="1" applyFont="1" applyFill="1" applyBorder="1" applyAlignment="1"/>
    <xf numFmtId="41" fontId="19" fillId="0" borderId="4" xfId="11" applyNumberFormat="1" applyFont="1" applyFill="1" applyBorder="1" applyAlignment="1"/>
    <xf numFmtId="37" fontId="19" fillId="0" borderId="0" xfId="11" applyNumberFormat="1" applyFont="1" applyFill="1" applyBorder="1" applyAlignment="1"/>
    <xf numFmtId="41" fontId="8" fillId="0" borderId="4" xfId="11" applyNumberFormat="1" applyFont="1" applyFill="1" applyBorder="1"/>
    <xf numFmtId="37" fontId="8" fillId="0" borderId="0" xfId="11" applyNumberFormat="1" applyFont="1" applyFill="1" applyBorder="1"/>
    <xf numFmtId="41" fontId="8" fillId="0" borderId="0" xfId="11" applyNumberFormat="1" applyFont="1" applyFill="1" applyAlignment="1"/>
    <xf numFmtId="37" fontId="8" fillId="0" borderId="0" xfId="11" applyNumberFormat="1" applyFont="1" applyFill="1" applyAlignment="1"/>
    <xf numFmtId="41" fontId="5" fillId="0" borderId="0" xfId="11" quotePrefix="1" applyNumberFormat="1" applyFont="1" applyFill="1" applyAlignment="1">
      <alignment horizontal="center"/>
    </xf>
    <xf numFmtId="41" fontId="5" fillId="0" borderId="0" xfId="11" quotePrefix="1" applyNumberFormat="1" applyFont="1" applyFill="1" applyAlignment="1">
      <alignment horizontal="right"/>
    </xf>
    <xf numFmtId="41" fontId="5" fillId="0" borderId="0" xfId="11" applyNumberFormat="1" applyFont="1" applyFill="1" applyAlignment="1">
      <alignment horizontal="center"/>
    </xf>
    <xf numFmtId="41" fontId="19" fillId="0" borderId="8" xfId="11" applyNumberFormat="1" applyFont="1" applyFill="1" applyBorder="1" applyAlignment="1"/>
    <xf numFmtId="37" fontId="8" fillId="0" borderId="0" xfId="11" applyNumberFormat="1" applyFont="1" applyFill="1"/>
    <xf numFmtId="41" fontId="19" fillId="0" borderId="0" xfId="11" applyNumberFormat="1" applyFont="1" applyFill="1" applyAlignment="1"/>
    <xf numFmtId="37" fontId="19" fillId="0" borderId="0" xfId="11" applyNumberFormat="1" applyFont="1" applyFill="1" applyAlignment="1"/>
    <xf numFmtId="0" fontId="0" fillId="0" borderId="0" xfId="59990" quotePrefix="1" applyNumberFormat="1" applyFont="1" applyAlignment="1">
      <alignment horizontal="left"/>
    </xf>
    <xf numFmtId="0" fontId="0" fillId="0" borderId="0" xfId="59990" applyNumberFormat="1" applyFont="1" applyAlignment="1"/>
    <xf numFmtId="0" fontId="21" fillId="0" borderId="0" xfId="0" applyFont="1" applyFill="1" applyAlignment="1">
      <alignment horizontal="center"/>
    </xf>
    <xf numFmtId="0" fontId="52" fillId="0" borderId="0" xfId="0" applyFont="1" applyFill="1" applyAlignment="1">
      <alignment horizontal="center"/>
    </xf>
    <xf numFmtId="41" fontId="21" fillId="0" borderId="0" xfId="59991" applyNumberFormat="1" applyFont="1" applyFill="1"/>
    <xf numFmtId="41" fontId="21" fillId="0" borderId="0" xfId="0" applyNumberFormat="1" applyFont="1" applyFill="1"/>
    <xf numFmtId="172" fontId="5" fillId="0" borderId="0" xfId="60091" applyNumberFormat="1" applyFont="1" applyFill="1" applyBorder="1" applyAlignment="1"/>
    <xf numFmtId="41" fontId="52" fillId="0" borderId="0" xfId="0" applyNumberFormat="1" applyFont="1" applyFill="1"/>
    <xf numFmtId="41" fontId="21" fillId="0" borderId="0" xfId="59991" quotePrefix="1" applyNumberFormat="1" applyFont="1" applyFill="1" applyAlignment="1">
      <alignment horizontal="center"/>
    </xf>
    <xf numFmtId="0" fontId="5" fillId="0" borderId="0" xfId="0" quotePrefix="1" applyFont="1" applyFill="1" applyAlignment="1">
      <alignment horizontal="center"/>
    </xf>
    <xf numFmtId="41" fontId="5" fillId="0" borderId="0" xfId="0" applyNumberFormat="1" applyFont="1" applyFill="1" applyBorder="1" applyAlignment="1">
      <alignment horizontal="center"/>
    </xf>
    <xf numFmtId="41" fontId="5" fillId="0" borderId="0" xfId="59991" applyNumberFormat="1" applyFont="1" applyFill="1" applyBorder="1"/>
    <xf numFmtId="0" fontId="21" fillId="0" borderId="0" xfId="0" quotePrefix="1" applyFont="1" applyFill="1" applyAlignment="1">
      <alignment horizontal="center"/>
    </xf>
    <xf numFmtId="41" fontId="21" fillId="0" borderId="2" xfId="59991" quotePrefix="1" applyNumberFormat="1" applyFont="1" applyFill="1" applyBorder="1" applyAlignment="1">
      <alignment horizontal="center"/>
    </xf>
    <xf numFmtId="41" fontId="5" fillId="0" borderId="2" xfId="0" applyNumberFormat="1" applyFont="1" applyFill="1" applyBorder="1" applyAlignment="1">
      <alignment horizontal="center"/>
    </xf>
    <xf numFmtId="0" fontId="5" fillId="0" borderId="0" xfId="9" applyFont="1" applyFill="1" applyAlignment="1">
      <alignment horizontal="center"/>
    </xf>
    <xf numFmtId="0" fontId="5" fillId="0" borderId="0" xfId="9" applyFont="1" applyFill="1" applyBorder="1"/>
    <xf numFmtId="0" fontId="19" fillId="0" borderId="0" xfId="9" applyNumberFormat="1" applyFont="1" applyFill="1" applyAlignment="1">
      <alignment horizontal="right"/>
    </xf>
    <xf numFmtId="41" fontId="19" fillId="0" borderId="0" xfId="0" applyNumberFormat="1" applyFont="1" applyFill="1" applyAlignment="1">
      <alignment horizontal="right"/>
    </xf>
    <xf numFmtId="0" fontId="5" fillId="0" borderId="0" xfId="9" applyFont="1" applyFill="1"/>
    <xf numFmtId="41" fontId="5" fillId="0" borderId="0" xfId="0" quotePrefix="1" applyNumberFormat="1" applyFont="1" applyFill="1" applyAlignment="1">
      <alignment horizontal="center"/>
    </xf>
    <xf numFmtId="41" fontId="5" fillId="0" borderId="0" xfId="0" quotePrefix="1" applyNumberFormat="1" applyFont="1" applyFill="1" applyAlignment="1">
      <alignment horizontal="right"/>
    </xf>
    <xf numFmtId="0" fontId="5" fillId="0" borderId="0" xfId="9" quotePrefix="1" applyFont="1" applyFill="1" applyAlignment="1">
      <alignment horizontal="center"/>
    </xf>
    <xf numFmtId="0" fontId="0" fillId="0" borderId="0" xfId="9" applyFont="1" applyFill="1" applyAlignment="1">
      <alignment horizontal="center"/>
    </xf>
    <xf numFmtId="0" fontId="5" fillId="0" borderId="0" xfId="9" applyFont="1" applyFill="1" applyBorder="1" applyAlignment="1">
      <alignment horizontal="center"/>
    </xf>
    <xf numFmtId="44" fontId="34" fillId="0" borderId="0" xfId="0" applyNumberFormat="1" applyFont="1" applyFill="1" applyBorder="1" applyAlignment="1"/>
    <xf numFmtId="44" fontId="34" fillId="0" borderId="0" xfId="0" applyNumberFormat="1" applyFont="1" applyFill="1" applyAlignment="1"/>
    <xf numFmtId="43" fontId="34" fillId="0" borderId="0" xfId="0" applyNumberFormat="1" applyFont="1" applyFill="1" applyAlignment="1"/>
    <xf numFmtId="43" fontId="34" fillId="0" borderId="0" xfId="0" applyNumberFormat="1" applyFont="1" applyFill="1" applyBorder="1" applyAlignment="1">
      <alignment horizontal="center"/>
    </xf>
    <xf numFmtId="164" fontId="141" fillId="0" borderId="0" xfId="8" applyNumberFormat="1" applyFont="1" applyAlignment="1"/>
    <xf numFmtId="41" fontId="0" fillId="0" borderId="0" xfId="0" applyNumberFormat="1" applyFont="1" applyFill="1" applyAlignment="1"/>
    <xf numFmtId="41" fontId="11" fillId="0" borderId="0" xfId="0" quotePrefix="1" applyNumberFormat="1" applyFont="1" applyFill="1" applyAlignment="1" applyProtection="1">
      <alignment horizontal="center"/>
    </xf>
    <xf numFmtId="41" fontId="11" fillId="0" borderId="0" xfId="0" applyNumberFormat="1" applyFont="1" applyFill="1" applyAlignment="1" applyProtection="1"/>
    <xf numFmtId="41" fontId="11" fillId="0" borderId="0" xfId="0" applyNumberFormat="1" applyFont="1" applyFill="1" applyAlignment="1" applyProtection="1">
      <alignment horizontal="right"/>
    </xf>
    <xf numFmtId="41" fontId="11" fillId="0" borderId="0" xfId="60076" applyNumberFormat="1" applyFont="1" applyAlignment="1"/>
    <xf numFmtId="41" fontId="142" fillId="0" borderId="0" xfId="60076" applyNumberFormat="1" applyFont="1" applyAlignment="1"/>
    <xf numFmtId="41" fontId="28" fillId="0" borderId="0" xfId="0" applyNumberFormat="1" applyFont="1" applyFill="1" applyAlignment="1" applyProtection="1"/>
    <xf numFmtId="42" fontId="19" fillId="0" borderId="4" xfId="0" applyNumberFormat="1" applyFont="1" applyFill="1" applyBorder="1" applyAlignment="1"/>
    <xf numFmtId="0" fontId="5" fillId="0" borderId="0" xfId="0" applyNumberFormat="1" applyFont="1" applyFill="1" applyAlignment="1">
      <alignment horizontal="left"/>
    </xf>
    <xf numFmtId="41" fontId="19" fillId="0" borderId="0" xfId="0" applyNumberFormat="1" applyFont="1" applyAlignment="1">
      <alignment horizontal="right"/>
    </xf>
    <xf numFmtId="0" fontId="5" fillId="0" borderId="0" xfId="59991" applyNumberFormat="1" applyFont="1" applyFill="1" applyAlignment="1">
      <alignment horizontal="left"/>
    </xf>
    <xf numFmtId="0" fontId="52" fillId="0" borderId="0" xfId="59991" applyNumberFormat="1" applyFont="1" applyFill="1" applyAlignment="1">
      <alignment horizontal="left"/>
    </xf>
    <xf numFmtId="0" fontId="5" fillId="0" borderId="0" xfId="0" applyNumberFormat="1" applyFont="1" applyFill="1" applyBorder="1" applyAlignment="1">
      <alignment horizontal="left"/>
    </xf>
    <xf numFmtId="0" fontId="52" fillId="0" borderId="0" xfId="0" applyNumberFormat="1" applyFont="1" applyFill="1" applyAlignment="1">
      <alignment horizontal="left"/>
    </xf>
    <xf numFmtId="0" fontId="56" fillId="0" borderId="0" xfId="0" applyNumberFormat="1" applyFont="1" applyFill="1" applyAlignment="1">
      <alignment horizontal="left"/>
    </xf>
    <xf numFmtId="42" fontId="5" fillId="0" borderId="0" xfId="9" applyNumberFormat="1" applyFont="1"/>
    <xf numFmtId="165" fontId="60" fillId="0" borderId="0" xfId="9" applyNumberFormat="1" applyFont="1" applyAlignment="1">
      <alignment horizontal="centerContinuous"/>
    </xf>
    <xf numFmtId="3" fontId="0" fillId="0" borderId="0" xfId="0" applyNumberFormat="1" applyFont="1" applyFill="1" applyAlignment="1"/>
    <xf numFmtId="42" fontId="5" fillId="0" borderId="0" xfId="60088" applyNumberFormat="1" applyFont="1" applyFill="1"/>
    <xf numFmtId="43" fontId="5" fillId="0" borderId="0" xfId="0" applyNumberFormat="1" applyFont="1" applyAlignment="1"/>
    <xf numFmtId="41" fontId="34" fillId="0" borderId="0" xfId="0" quotePrefix="1" applyNumberFormat="1" applyFont="1" applyFill="1" applyAlignment="1" applyProtection="1">
      <alignment horizontal="center"/>
      <protection locked="0"/>
    </xf>
    <xf numFmtId="41" fontId="34" fillId="0" borderId="4" xfId="0" applyNumberFormat="1" applyFont="1" applyFill="1" applyBorder="1" applyAlignment="1"/>
    <xf numFmtId="3" fontId="25" fillId="0" borderId="0" xfId="0" applyNumberFormat="1" applyFont="1" applyFill="1" applyAlignment="1"/>
    <xf numFmtId="41" fontId="5" fillId="0" borderId="0" xfId="0" applyNumberFormat="1" applyFont="1" applyFill="1" applyAlignment="1"/>
    <xf numFmtId="15" fontId="19" fillId="0" borderId="22" xfId="0" quotePrefix="1" applyNumberFormat="1" applyFont="1" applyFill="1" applyBorder="1" applyAlignment="1">
      <alignment horizontal="centerContinuous"/>
    </xf>
    <xf numFmtId="15" fontId="19" fillId="0" borderId="22" xfId="0" applyNumberFormat="1" applyFont="1" applyFill="1" applyBorder="1" applyAlignment="1">
      <alignment horizontal="centerContinuous"/>
    </xf>
    <xf numFmtId="10" fontId="5" fillId="0" borderId="0" xfId="19" quotePrefix="1" applyNumberFormat="1" applyFont="1" applyBorder="1" applyAlignment="1"/>
    <xf numFmtId="0" fontId="5" fillId="0" borderId="0" xfId="19" applyNumberFormat="1" applyFont="1" applyAlignment="1"/>
    <xf numFmtId="0" fontId="5" fillId="0" borderId="0" xfId="0" applyNumberFormat="1" applyFont="1" applyFill="1" applyAlignment="1"/>
    <xf numFmtId="3" fontId="10" fillId="0" borderId="0" xfId="0" quotePrefix="1" applyNumberFormat="1" applyFont="1" applyFill="1" applyAlignment="1">
      <alignment horizontal="left"/>
    </xf>
    <xf numFmtId="41" fontId="0" fillId="0" borderId="0" xfId="0" applyNumberFormat="1" applyFont="1" applyFill="1" applyAlignment="1"/>
    <xf numFmtId="41" fontId="5" fillId="0" borderId="0" xfId="0" applyNumberFormat="1" applyFont="1" applyFill="1" applyAlignment="1"/>
    <xf numFmtId="37" fontId="0" fillId="0" borderId="0" xfId="0" applyNumberFormat="1" applyFont="1" applyAlignment="1"/>
    <xf numFmtId="41" fontId="5" fillId="0" borderId="0" xfId="59990" applyNumberFormat="1" applyFont="1" applyAlignment="1"/>
    <xf numFmtId="41" fontId="5" fillId="0" borderId="0" xfId="59990" applyNumberFormat="1" applyFont="1" applyBorder="1"/>
    <xf numFmtId="41" fontId="5" fillId="0" borderId="0" xfId="59990" applyNumberFormat="1" applyFont="1" applyFill="1" applyBorder="1"/>
    <xf numFmtId="41" fontId="5" fillId="0" borderId="0" xfId="59990" applyNumberFormat="1" applyFont="1" applyAlignment="1">
      <alignment horizontal="center"/>
    </xf>
    <xf numFmtId="41" fontId="54" fillId="0" borderId="0" xfId="59989" applyNumberFormat="1" applyFont="1" applyAlignment="1"/>
    <xf numFmtId="41" fontId="5" fillId="0" borderId="0" xfId="59990" applyNumberFormat="1" applyFont="1" applyFill="1" applyAlignment="1"/>
    <xf numFmtId="41" fontId="5" fillId="0" borderId="0" xfId="59990" applyNumberFormat="1" applyFont="1" applyFill="1" applyBorder="1" applyAlignment="1"/>
    <xf numFmtId="0" fontId="34" fillId="0" borderId="0" xfId="59989" applyNumberFormat="1" applyFont="1" applyAlignment="1">
      <alignment wrapText="1"/>
    </xf>
    <xf numFmtId="0" fontId="34" fillId="0" borderId="0" xfId="0" applyFont="1" applyAlignment="1">
      <alignment wrapText="1"/>
    </xf>
    <xf numFmtId="42" fontId="19" fillId="0" borderId="0" xfId="0" applyNumberFormat="1" applyFont="1" applyFill="1" applyBorder="1"/>
    <xf numFmtId="42" fontId="19" fillId="0" borderId="0" xfId="0" applyNumberFormat="1" applyFont="1" applyFill="1" applyBorder="1" applyAlignment="1">
      <alignment horizontal="right"/>
    </xf>
    <xf numFmtId="42" fontId="19" fillId="0" borderId="0" xfId="0" quotePrefix="1" applyNumberFormat="1" applyFont="1" applyFill="1" applyBorder="1" applyAlignment="1"/>
    <xf numFmtId="42" fontId="5" fillId="0" borderId="0" xfId="0" applyNumberFormat="1" applyFont="1" applyFill="1" applyBorder="1" applyAlignment="1">
      <alignment horizontal="right"/>
    </xf>
    <xf numFmtId="41" fontId="19" fillId="0" borderId="0" xfId="0" applyNumberFormat="1" applyFont="1" applyFill="1" applyBorder="1" applyAlignment="1">
      <alignment horizontal="left"/>
    </xf>
    <xf numFmtId="41" fontId="19" fillId="37" borderId="0" xfId="0" applyNumberFormat="1" applyFont="1" applyFill="1" applyBorder="1" applyAlignment="1">
      <alignment horizontal="left"/>
    </xf>
    <xf numFmtId="3" fontId="1" fillId="0" borderId="0" xfId="60915" applyNumberFormat="1" applyFont="1" applyFill="1"/>
    <xf numFmtId="41" fontId="0" fillId="0" borderId="0" xfId="0" applyNumberFormat="1" applyFont="1" applyFill="1" applyBorder="1" applyAlignment="1">
      <alignment horizontal="right"/>
    </xf>
    <xf numFmtId="41" fontId="0" fillId="0" borderId="0" xfId="0" applyNumberFormat="1" applyFont="1" applyFill="1" applyAlignment="1"/>
    <xf numFmtId="41" fontId="5" fillId="0" borderId="0" xfId="0" applyNumberFormat="1" applyFont="1" applyFill="1" applyAlignment="1"/>
    <xf numFmtId="42" fontId="10" fillId="0" borderId="0" xfId="0" applyNumberFormat="1" applyFont="1" applyFill="1" applyAlignment="1">
      <alignment horizontal="right"/>
    </xf>
    <xf numFmtId="42" fontId="10" fillId="0" borderId="5" xfId="0" applyNumberFormat="1" applyFont="1" applyFill="1" applyBorder="1" applyAlignment="1"/>
    <xf numFmtId="42" fontId="10" fillId="0" borderId="0" xfId="0" applyNumberFormat="1" applyFont="1" applyFill="1" applyBorder="1" applyAlignment="1">
      <alignment horizontal="right"/>
    </xf>
    <xf numFmtId="37" fontId="11" fillId="0" borderId="4" xfId="0" applyNumberFormat="1" applyFont="1" applyFill="1" applyBorder="1" applyAlignment="1"/>
    <xf numFmtId="37" fontId="11" fillId="0" borderId="0" xfId="0" applyNumberFormat="1" applyFont="1" applyFill="1" applyAlignment="1"/>
    <xf numFmtId="37" fontId="11" fillId="0" borderId="0" xfId="0" applyNumberFormat="1" applyFont="1" applyFill="1" applyBorder="1" applyAlignment="1"/>
    <xf numFmtId="41" fontId="11" fillId="0" borderId="0" xfId="0" applyNumberFormat="1" applyFont="1" applyFill="1" applyAlignment="1" applyProtection="1">
      <protection locked="0"/>
    </xf>
    <xf numFmtId="37" fontId="11" fillId="0" borderId="0" xfId="0" applyNumberFormat="1" applyFont="1" applyFill="1" applyAlignment="1" applyProtection="1">
      <protection locked="0"/>
    </xf>
    <xf numFmtId="41" fontId="11" fillId="0" borderId="0" xfId="0" quotePrefix="1" applyNumberFormat="1" applyFont="1" applyFill="1" applyAlignment="1">
      <alignment horizontal="center"/>
    </xf>
    <xf numFmtId="41" fontId="11" fillId="0" borderId="0" xfId="0" applyNumberFormat="1" applyFont="1" applyFill="1" applyAlignment="1" applyProtection="1">
      <alignment horizontal="right"/>
      <protection locked="0"/>
    </xf>
    <xf numFmtId="37" fontId="11" fillId="0" borderId="0" xfId="0" applyNumberFormat="1" applyFont="1" applyFill="1" applyBorder="1" applyAlignment="1" applyProtection="1">
      <protection locked="0"/>
    </xf>
    <xf numFmtId="41" fontId="10" fillId="0" borderId="4" xfId="0" applyNumberFormat="1" applyFont="1" applyFill="1" applyBorder="1" applyAlignment="1"/>
    <xf numFmtId="37" fontId="10" fillId="0" borderId="0" xfId="0" applyNumberFormat="1" applyFont="1" applyFill="1" applyAlignment="1"/>
    <xf numFmtId="37" fontId="10" fillId="0" borderId="0" xfId="0" applyNumberFormat="1" applyFont="1" applyFill="1" applyBorder="1" applyAlignment="1"/>
    <xf numFmtId="41" fontId="28" fillId="0" borderId="0" xfId="0" quotePrefix="1" applyNumberFormat="1" applyFont="1" applyFill="1" applyAlignment="1" applyProtection="1">
      <alignment horizontal="center"/>
    </xf>
    <xf numFmtId="0" fontId="34" fillId="0" borderId="0" xfId="9" applyFont="1"/>
    <xf numFmtId="0" fontId="21" fillId="0" borderId="0" xfId="60912" applyNumberFormat="1" applyFont="1" applyFill="1" applyAlignment="1"/>
    <xf numFmtId="0" fontId="21" fillId="0" borderId="0" xfId="60075" applyNumberFormat="1" applyFont="1" applyFill="1" applyAlignment="1"/>
    <xf numFmtId="41" fontId="34" fillId="0" borderId="0" xfId="0" applyNumberFormat="1" applyFont="1" applyFill="1" applyAlignment="1" applyProtection="1">
      <alignment horizontal="right"/>
    </xf>
    <xf numFmtId="41" fontId="68" fillId="0" borderId="0" xfId="0" applyNumberFormat="1" applyFont="1" applyFill="1" applyBorder="1" applyAlignment="1"/>
    <xf numFmtId="41" fontId="34" fillId="0" borderId="0" xfId="0" applyNumberFormat="1" applyFont="1" applyFill="1" applyAlignment="1"/>
    <xf numFmtId="41" fontId="25" fillId="0" borderId="0" xfId="0" applyNumberFormat="1" applyFont="1" applyFill="1" applyAlignment="1"/>
    <xf numFmtId="41" fontId="7" fillId="0" borderId="0" xfId="0" applyNumberFormat="1" applyFont="1" applyFill="1" applyAlignment="1"/>
    <xf numFmtId="41" fontId="40" fillId="0" borderId="0" xfId="0" applyNumberFormat="1" applyFont="1" applyFill="1" applyBorder="1" applyAlignment="1"/>
    <xf numFmtId="41" fontId="40" fillId="0" borderId="0" xfId="0" applyNumberFormat="1" applyFont="1" applyFill="1" applyAlignment="1"/>
    <xf numFmtId="41" fontId="40" fillId="0" borderId="2" xfId="0" applyNumberFormat="1" applyFont="1" applyFill="1" applyBorder="1" applyAlignment="1">
      <alignment horizontal="centerContinuous"/>
    </xf>
    <xf numFmtId="41" fontId="40" fillId="0" borderId="0" xfId="0" applyNumberFormat="1" applyFont="1" applyFill="1" applyBorder="1" applyAlignment="1">
      <alignment horizontal="center"/>
    </xf>
    <xf numFmtId="41" fontId="0" fillId="0" borderId="0" xfId="0" applyNumberFormat="1" applyFill="1" applyBorder="1" applyAlignment="1">
      <alignment horizontal="center"/>
    </xf>
    <xf numFmtId="41" fontId="40" fillId="0" borderId="0" xfId="0" applyNumberFormat="1" applyFont="1" applyFill="1" applyBorder="1" applyAlignment="1">
      <alignment horizontal="centerContinuous"/>
    </xf>
    <xf numFmtId="41" fontId="40" fillId="0" borderId="0" xfId="0" applyNumberFormat="1" applyFont="1" applyFill="1" applyAlignment="1">
      <alignment horizontal="center"/>
    </xf>
    <xf numFmtId="41" fontId="65" fillId="0" borderId="0" xfId="0" applyNumberFormat="1" applyFont="1" applyFill="1" applyAlignment="1"/>
    <xf numFmtId="41" fontId="40" fillId="0" borderId="0" xfId="0" quotePrefix="1" applyNumberFormat="1" applyFont="1" applyFill="1" applyAlignment="1">
      <alignment horizontal="center"/>
    </xf>
    <xf numFmtId="49" fontId="26" fillId="0" borderId="0" xfId="0" quotePrefix="1" applyNumberFormat="1" applyFont="1" applyFill="1" applyBorder="1" applyAlignment="1"/>
    <xf numFmtId="42" fontId="40" fillId="0" borderId="10" xfId="0" applyNumberFormat="1" applyFont="1" applyFill="1" applyBorder="1" applyAlignment="1">
      <alignment horizontal="right"/>
    </xf>
    <xf numFmtId="41" fontId="40" fillId="0" borderId="0" xfId="0" applyNumberFormat="1" applyFont="1" applyFill="1" applyAlignment="1">
      <alignment horizontal="right"/>
    </xf>
    <xf numFmtId="41" fontId="26" fillId="0" borderId="6" xfId="0" applyNumberFormat="1" applyFont="1" applyFill="1" applyBorder="1" applyAlignment="1"/>
    <xf numFmtId="41" fontId="40" fillId="0" borderId="6" xfId="0" applyNumberFormat="1" applyFont="1" applyFill="1" applyBorder="1" applyAlignment="1"/>
    <xf numFmtId="0" fontId="26" fillId="0" borderId="0" xfId="60072" applyNumberFormat="1" applyFont="1" applyFill="1" applyAlignment="1"/>
    <xf numFmtId="41" fontId="26" fillId="0" borderId="0" xfId="60072" applyNumberFormat="1" applyFont="1" applyFill="1" applyAlignment="1"/>
    <xf numFmtId="41" fontId="66" fillId="0" borderId="0" xfId="0" applyNumberFormat="1" applyFont="1" applyFill="1" applyAlignment="1"/>
    <xf numFmtId="41" fontId="25" fillId="0" borderId="0" xfId="0" applyNumberFormat="1" applyFont="1" applyFill="1"/>
    <xf numFmtId="3" fontId="10" fillId="0" borderId="0" xfId="0" quotePrefix="1" applyNumberFormat="1" applyFont="1" applyFill="1" applyAlignment="1">
      <alignment horizontal="left"/>
    </xf>
    <xf numFmtId="0" fontId="0" fillId="0" borderId="0" xfId="59989" applyNumberFormat="1" applyFont="1" applyAlignment="1">
      <alignment horizontal="left" indent="3"/>
    </xf>
    <xf numFmtId="0" fontId="0" fillId="0" borderId="0" xfId="60912" applyNumberFormat="1" applyFont="1" applyAlignment="1">
      <alignment horizontal="left"/>
    </xf>
    <xf numFmtId="164" fontId="20" fillId="0" borderId="0" xfId="0" quotePrefix="1" applyNumberFormat="1" applyFont="1" applyAlignment="1" applyProtection="1">
      <alignment horizontal="center"/>
    </xf>
    <xf numFmtId="164" fontId="19" fillId="0" borderId="0" xfId="0" applyNumberFormat="1" applyFont="1" applyAlignment="1" applyProtection="1"/>
    <xf numFmtId="164" fontId="20" fillId="0" borderId="0" xfId="0" applyNumberFormat="1" applyFont="1" applyAlignment="1" applyProtection="1"/>
    <xf numFmtId="42" fontId="20" fillId="0" borderId="0" xfId="0" applyNumberFormat="1" applyFont="1" applyAlignment="1"/>
    <xf numFmtId="41" fontId="19" fillId="0" borderId="4" xfId="60076" applyNumberFormat="1" applyFont="1" applyBorder="1"/>
    <xf numFmtId="41" fontId="5" fillId="16" borderId="0" xfId="59956" applyNumberFormat="1" applyFont="1" applyFill="1" applyBorder="1" applyAlignment="1">
      <alignment horizontal="right"/>
    </xf>
    <xf numFmtId="172" fontId="5" fillId="0" borderId="0" xfId="19" applyNumberFormat="1" applyFont="1" applyFill="1" applyAlignment="1"/>
    <xf numFmtId="0" fontId="5" fillId="0" borderId="0" xfId="0" applyNumberFormat="1" applyFont="1" applyFill="1" applyAlignment="1"/>
    <xf numFmtId="0" fontId="40" fillId="0" borderId="0" xfId="0" applyNumberFormat="1" applyFont="1" applyFill="1" applyAlignment="1">
      <alignment horizontal="center"/>
    </xf>
    <xf numFmtId="164" fontId="0" fillId="0" borderId="0" xfId="0" applyNumberFormat="1" applyFont="1" applyBorder="1" applyAlignment="1" applyProtection="1">
      <protection locked="0"/>
    </xf>
    <xf numFmtId="0" fontId="143" fillId="0" borderId="0" xfId="0" applyFont="1" applyFill="1" applyAlignment="1">
      <alignment horizontal="right"/>
    </xf>
    <xf numFmtId="42" fontId="19" fillId="0" borderId="0" xfId="0" applyNumberFormat="1" applyFont="1" applyFill="1" applyBorder="1" applyAlignment="1"/>
    <xf numFmtId="3" fontId="0" fillId="0" borderId="0" xfId="0" quotePrefix="1" applyNumberFormat="1" applyFont="1" applyFill="1" applyAlignment="1">
      <alignment horizontal="right"/>
    </xf>
    <xf numFmtId="0" fontId="110" fillId="0" borderId="0" xfId="60099" applyFill="1"/>
    <xf numFmtId="37" fontId="5" fillId="0" borderId="0" xfId="60106" applyNumberFormat="1" applyFont="1" applyFill="1"/>
    <xf numFmtId="3" fontId="26" fillId="0" borderId="0" xfId="0" quotePrefix="1" applyNumberFormat="1" applyFont="1" applyFill="1" applyAlignment="1">
      <alignment horizontal="center"/>
    </xf>
    <xf numFmtId="43" fontId="25" fillId="0" borderId="0" xfId="0" applyNumberFormat="1" applyFont="1" applyFill="1" applyAlignment="1"/>
    <xf numFmtId="43" fontId="26" fillId="0" borderId="0" xfId="60072" applyNumberFormat="1" applyFont="1" applyFill="1" applyAlignment="1"/>
    <xf numFmtId="164" fontId="10" fillId="0" borderId="0" xfId="0" quotePrefix="1" applyNumberFormat="1" applyFont="1" applyAlignment="1"/>
    <xf numFmtId="164" fontId="0" fillId="0" borderId="0" xfId="0" quotePrefix="1" applyNumberFormat="1" applyFont="1" applyAlignment="1">
      <alignment horizontal="left"/>
    </xf>
    <xf numFmtId="0" fontId="5" fillId="0" borderId="0" xfId="0" applyNumberFormat="1" applyFont="1" applyFill="1" applyAlignment="1"/>
    <xf numFmtId="0" fontId="0" fillId="0" borderId="0" xfId="0" applyAlignment="1"/>
    <xf numFmtId="0" fontId="144" fillId="0" borderId="0" xfId="0" applyNumberFormat="1" applyFont="1" applyFill="1" applyAlignment="1"/>
    <xf numFmtId="4" fontId="19" fillId="0" borderId="3" xfId="60074" applyNumberFormat="1" applyFont="1" applyFill="1" applyBorder="1" applyAlignment="1" applyProtection="1">
      <alignment horizontal="center"/>
      <protection locked="0"/>
    </xf>
    <xf numFmtId="0" fontId="9" fillId="0" borderId="0" xfId="60074" applyNumberFormat="1" applyFill="1"/>
    <xf numFmtId="0" fontId="5" fillId="0" borderId="0" xfId="60074" applyNumberFormat="1" applyFont="1" applyFill="1" applyAlignment="1"/>
    <xf numFmtId="4" fontId="5" fillId="0" borderId="0" xfId="60074" quotePrefix="1" applyNumberFormat="1" applyFont="1" applyFill="1" applyAlignment="1">
      <alignment horizontal="left"/>
    </xf>
    <xf numFmtId="3" fontId="5" fillId="0" borderId="0" xfId="60074" applyFont="1" applyFill="1" applyAlignment="1">
      <alignment horizontal="right"/>
    </xf>
    <xf numFmtId="4" fontId="5" fillId="0" borderId="0" xfId="60074" applyNumberFormat="1" applyFont="1" applyFill="1" applyAlignment="1"/>
    <xf numFmtId="41" fontId="9" fillId="0" borderId="0" xfId="60074" applyNumberFormat="1" applyFill="1"/>
    <xf numFmtId="41" fontId="9" fillId="0" borderId="0" xfId="60074" applyNumberFormat="1" applyFill="1" applyAlignment="1">
      <alignment horizontal="right"/>
    </xf>
    <xf numFmtId="41" fontId="0" fillId="0" borderId="0" xfId="60074" quotePrefix="1" applyNumberFormat="1" applyFont="1" applyFill="1" applyAlignment="1"/>
    <xf numFmtId="4" fontId="0" fillId="0" borderId="0" xfId="60074" applyNumberFormat="1" applyFont="1" applyFill="1" applyAlignment="1"/>
    <xf numFmtId="4" fontId="0" fillId="0" borderId="0" xfId="60074" quotePrefix="1" applyNumberFormat="1" applyFont="1" applyFill="1" applyAlignment="1">
      <alignment horizontal="left"/>
    </xf>
    <xf numFmtId="41" fontId="5" fillId="0" borderId="0" xfId="60074" applyNumberFormat="1" applyFont="1" applyFill="1"/>
    <xf numFmtId="42" fontId="65" fillId="0" borderId="14" xfId="60074" applyNumberFormat="1" applyFont="1" applyFill="1" applyBorder="1" applyAlignment="1"/>
    <xf numFmtId="42" fontId="19" fillId="0" borderId="0" xfId="60074" applyNumberFormat="1" applyFont="1" applyFill="1" applyAlignment="1">
      <alignment horizontal="right"/>
    </xf>
    <xf numFmtId="42" fontId="19" fillId="0" borderId="0" xfId="60074" applyNumberFormat="1" applyFont="1" applyFill="1" applyBorder="1" applyAlignment="1">
      <alignment horizontal="right"/>
    </xf>
    <xf numFmtId="43" fontId="34" fillId="0" borderId="0" xfId="0" applyNumberFormat="1" applyFont="1" applyFill="1" applyBorder="1" applyAlignment="1"/>
    <xf numFmtId="43" fontId="34" fillId="0" borderId="0" xfId="0" applyNumberFormat="1" applyFont="1" applyBorder="1" applyAlignment="1"/>
    <xf numFmtId="43" fontId="34" fillId="0" borderId="22" xfId="0" applyNumberFormat="1" applyFont="1" applyFill="1" applyBorder="1" applyAlignment="1">
      <alignment horizontal="center"/>
    </xf>
    <xf numFmtId="43" fontId="34" fillId="0" borderId="22" xfId="0" applyNumberFormat="1" applyFont="1" applyFill="1" applyBorder="1" applyAlignment="1"/>
    <xf numFmtId="43" fontId="34" fillId="0" borderId="22" xfId="0" applyNumberFormat="1" applyFont="1" applyBorder="1" applyAlignment="1"/>
    <xf numFmtId="0" fontId="5" fillId="0" borderId="0" xfId="0" quotePrefix="1" applyFont="1" applyFill="1"/>
    <xf numFmtId="0" fontId="5" fillId="0" borderId="0" xfId="0" applyFont="1" applyFill="1" applyAlignment="1">
      <alignment horizontal="right"/>
    </xf>
    <xf numFmtId="171" fontId="5" fillId="0" borderId="0" xfId="20" quotePrefix="1" applyNumberFormat="1" applyFont="1" applyFill="1" applyAlignment="1">
      <alignment horizontal="center"/>
    </xf>
    <xf numFmtId="171" fontId="5" fillId="0" borderId="0" xfId="0" applyNumberFormat="1" applyFont="1" applyFill="1"/>
    <xf numFmtId="171" fontId="5" fillId="0" borderId="0" xfId="0" applyNumberFormat="1" applyFont="1" applyFill="1" applyAlignment="1">
      <alignment horizontal="center"/>
    </xf>
    <xf numFmtId="171" fontId="5" fillId="0" borderId="0" xfId="0" quotePrefix="1" applyNumberFormat="1" applyFont="1" applyFill="1" applyAlignment="1">
      <alignment horizontal="center"/>
    </xf>
    <xf numFmtId="0" fontId="5" fillId="0" borderId="0" xfId="0" applyFont="1" applyFill="1" applyAlignment="1">
      <alignment horizontal="left"/>
    </xf>
    <xf numFmtId="41" fontId="5" fillId="0" borderId="0" xfId="20" quotePrefix="1" applyNumberFormat="1" applyFont="1" applyFill="1" applyAlignment="1">
      <alignment horizontal="center"/>
    </xf>
    <xf numFmtId="41" fontId="5" fillId="0" borderId="0" xfId="20" applyNumberFormat="1" applyFont="1" applyFill="1"/>
    <xf numFmtId="0" fontId="5" fillId="16" borderId="0" xfId="0" applyFont="1" applyFill="1"/>
    <xf numFmtId="0" fontId="19" fillId="0" borderId="0" xfId="0" applyFont="1" applyFill="1" applyBorder="1" applyAlignment="1">
      <alignment horizontal="centerContinuous"/>
    </xf>
    <xf numFmtId="171" fontId="19" fillId="0" borderId="10" xfId="0" applyNumberFormat="1" applyFont="1" applyFill="1" applyBorder="1"/>
    <xf numFmtId="171" fontId="19" fillId="0" borderId="0" xfId="0" applyNumberFormat="1" applyFont="1" applyFill="1" applyAlignment="1">
      <alignment horizontal="right"/>
    </xf>
    <xf numFmtId="41" fontId="5" fillId="0" borderId="0" xfId="0" applyNumberFormat="1" applyFont="1" applyFill="1" applyAlignment="1"/>
    <xf numFmtId="172" fontId="5" fillId="16" borderId="0" xfId="59956" applyNumberFormat="1" applyFont="1" applyFill="1" applyBorder="1" applyAlignment="1">
      <alignment horizontal="right"/>
    </xf>
    <xf numFmtId="43" fontId="5" fillId="16" borderId="0" xfId="59956" applyFont="1" applyFill="1" applyBorder="1" applyAlignment="1">
      <alignment horizontal="right"/>
    </xf>
    <xf numFmtId="42" fontId="0" fillId="0" borderId="0" xfId="60078" applyNumberFormat="1" applyFont="1" applyFill="1"/>
    <xf numFmtId="42" fontId="0" fillId="0" borderId="0" xfId="60078" applyNumberFormat="1" applyFont="1"/>
    <xf numFmtId="41" fontId="0" fillId="0" borderId="0" xfId="60078" applyNumberFormat="1" applyFont="1" applyFill="1"/>
    <xf numFmtId="41" fontId="5" fillId="0" borderId="0" xfId="33521" applyNumberFormat="1" applyFont="1" applyFill="1" applyBorder="1" applyAlignment="1">
      <alignment horizontal="center"/>
    </xf>
    <xf numFmtId="41" fontId="5" fillId="0" borderId="0" xfId="60913" applyNumberFormat="1" applyFont="1" applyFill="1" applyBorder="1" applyAlignment="1">
      <alignment horizontal="right"/>
    </xf>
    <xf numFmtId="41" fontId="0" fillId="0" borderId="0" xfId="60078" applyNumberFormat="1" applyFont="1"/>
    <xf numFmtId="41" fontId="5" fillId="0" borderId="0" xfId="33521" applyNumberFormat="1" applyFont="1" applyFill="1" applyBorder="1" applyAlignment="1">
      <alignment horizontal="right"/>
    </xf>
    <xf numFmtId="41" fontId="5" fillId="0" borderId="0" xfId="33521" applyNumberFormat="1" applyFont="1" applyFill="1" applyAlignment="1">
      <alignment horizontal="center"/>
    </xf>
    <xf numFmtId="41" fontId="5" fillId="0" borderId="0" xfId="33521" applyNumberFormat="1" applyFont="1" applyFill="1" applyBorder="1" applyAlignment="1" applyProtection="1">
      <alignment horizontal="right"/>
      <protection locked="0"/>
    </xf>
    <xf numFmtId="41" fontId="5" fillId="0" borderId="0" xfId="33521" applyNumberFormat="1" applyFont="1" applyFill="1" applyAlignment="1">
      <alignment horizontal="right"/>
    </xf>
    <xf numFmtId="41" fontId="5" fillId="0" borderId="0" xfId="33521" applyNumberFormat="1" applyFont="1" applyFill="1" applyAlignment="1"/>
    <xf numFmtId="41" fontId="5" fillId="0" borderId="0" xfId="33521" quotePrefix="1" applyNumberFormat="1" applyFont="1" applyFill="1" applyBorder="1" applyAlignment="1">
      <alignment horizontal="right"/>
    </xf>
    <xf numFmtId="41" fontId="5" fillId="0" borderId="22" xfId="33521" applyNumberFormat="1" applyFont="1" applyFill="1" applyBorder="1" applyAlignment="1"/>
    <xf numFmtId="41" fontId="21" fillId="0" borderId="0" xfId="60078" applyNumberFormat="1" applyFont="1" applyFill="1"/>
    <xf numFmtId="3" fontId="0" fillId="0" borderId="0" xfId="0" applyNumberFormat="1" applyFont="1" applyFill="1" applyBorder="1" applyAlignment="1"/>
    <xf numFmtId="41" fontId="5" fillId="0" borderId="0" xfId="33521" applyNumberFormat="1" applyFont="1" applyFill="1" applyBorder="1" applyAlignment="1" applyProtection="1">
      <alignment horizontal="right"/>
    </xf>
    <xf numFmtId="41" fontId="5" fillId="0" borderId="0" xfId="33521" applyNumberFormat="1" applyFont="1" applyFill="1" applyBorder="1" applyAlignment="1"/>
    <xf numFmtId="0" fontId="10" fillId="0" borderId="0" xfId="59990" applyNumberFormat="1" applyFont="1" applyAlignment="1">
      <alignment horizontal="right"/>
    </xf>
    <xf numFmtId="0" fontId="10" fillId="0" borderId="0" xfId="36083" applyFont="1"/>
    <xf numFmtId="0" fontId="5" fillId="0" borderId="0" xfId="0" applyNumberFormat="1" applyFont="1" applyFill="1" applyAlignment="1"/>
    <xf numFmtId="0" fontId="40" fillId="0" borderId="0" xfId="0" applyNumberFormat="1" applyFont="1" applyFill="1" applyAlignment="1">
      <alignment horizontal="center"/>
    </xf>
    <xf numFmtId="0" fontId="5" fillId="0" borderId="0" xfId="0" applyFont="1" applyFill="1" applyAlignment="1"/>
    <xf numFmtId="0" fontId="0" fillId="0" borderId="0" xfId="59989" applyNumberFormat="1" applyFont="1" applyAlignment="1">
      <alignment horizontal="left"/>
    </xf>
    <xf numFmtId="42" fontId="19" fillId="0" borderId="10" xfId="60104" applyNumberFormat="1" applyFont="1" applyFill="1" applyBorder="1"/>
    <xf numFmtId="37" fontId="5" fillId="0" borderId="0" xfId="60088" applyNumberFormat="1" applyFont="1" applyFill="1" applyBorder="1"/>
    <xf numFmtId="42" fontId="19" fillId="0" borderId="10" xfId="60106" applyNumberFormat="1" applyFont="1" applyFill="1" applyBorder="1"/>
    <xf numFmtId="0" fontId="72" fillId="0" borderId="0" xfId="0" applyFont="1" applyFill="1" applyAlignment="1">
      <alignment horizontal="center"/>
    </xf>
    <xf numFmtId="0" fontId="72" fillId="0" borderId="0" xfId="0" applyFont="1" applyFill="1"/>
    <xf numFmtId="0" fontId="109" fillId="0" borderId="0" xfId="60090" applyNumberFormat="1" applyFont="1" applyFill="1" applyAlignment="1"/>
    <xf numFmtId="3" fontId="72" fillId="0" borderId="0" xfId="60090" applyNumberFormat="1" applyFont="1" applyFill="1" applyAlignment="1"/>
    <xf numFmtId="0" fontId="72" fillId="0" borderId="0" xfId="60090" applyNumberFormat="1" applyFont="1" applyFill="1" applyAlignment="1"/>
    <xf numFmtId="0" fontId="9" fillId="0" borderId="0" xfId="60090" applyNumberFormat="1" applyFont="1" applyFill="1" applyAlignment="1"/>
    <xf numFmtId="42" fontId="5" fillId="0" borderId="0" xfId="60106" applyNumberFormat="1" applyFont="1" applyFill="1"/>
    <xf numFmtId="42" fontId="5" fillId="0" borderId="0" xfId="60106" applyNumberFormat="1" applyFont="1" applyFill="1" applyAlignment="1"/>
    <xf numFmtId="0" fontId="5" fillId="0" borderId="0" xfId="60106" applyFont="1" applyFill="1"/>
    <xf numFmtId="37" fontId="5" fillId="0" borderId="0" xfId="60106" applyNumberFormat="1" applyFont="1" applyFill="1" applyAlignment="1"/>
    <xf numFmtId="41" fontId="5" fillId="0" borderId="0" xfId="60106" applyNumberFormat="1" applyFont="1" applyFill="1"/>
    <xf numFmtId="41" fontId="5" fillId="0" borderId="0" xfId="60106" applyNumberFormat="1" applyFont="1" applyFill="1" applyAlignment="1"/>
    <xf numFmtId="41" fontId="5" fillId="0" borderId="0" xfId="60106" quotePrefix="1" applyNumberFormat="1" applyFont="1" applyFill="1" applyAlignment="1">
      <alignment horizontal="center"/>
    </xf>
    <xf numFmtId="41" fontId="5" fillId="0" borderId="0" xfId="60106" quotePrefix="1" applyNumberFormat="1" applyFont="1" applyFill="1" applyAlignment="1"/>
    <xf numFmtId="41" fontId="5" fillId="0" borderId="0" xfId="60106" quotePrefix="1" applyNumberFormat="1" applyFont="1" applyFill="1" applyAlignment="1">
      <alignment horizontal="right"/>
    </xf>
    <xf numFmtId="41" fontId="5" fillId="0" borderId="0" xfId="60106" applyNumberFormat="1" applyFont="1" applyFill="1" applyAlignment="1">
      <alignment horizontal="right"/>
    </xf>
    <xf numFmtId="42" fontId="5" fillId="0" borderId="0" xfId="60104" applyNumberFormat="1" applyFont="1" applyFill="1"/>
    <xf numFmtId="37" fontId="5" fillId="0" borderId="0" xfId="60104" applyNumberFormat="1" applyFont="1" applyFill="1"/>
    <xf numFmtId="0" fontId="5" fillId="0" borderId="0" xfId="60104" applyFont="1"/>
    <xf numFmtId="41" fontId="5" fillId="0" borderId="0" xfId="60104" applyNumberFormat="1" applyFont="1"/>
    <xf numFmtId="41" fontId="5" fillId="0" borderId="0" xfId="60104" quotePrefix="1" applyNumberFormat="1" applyFont="1" applyFill="1" applyAlignment="1">
      <alignment horizontal="center"/>
    </xf>
    <xf numFmtId="41" fontId="5" fillId="0" borderId="0" xfId="60104" quotePrefix="1" applyNumberFormat="1" applyFont="1" applyFill="1" applyAlignment="1"/>
    <xf numFmtId="41" fontId="5" fillId="0" borderId="0" xfId="60104" quotePrefix="1" applyNumberFormat="1" applyFont="1" applyFill="1" applyAlignment="1">
      <alignment horizontal="right"/>
    </xf>
    <xf numFmtId="0" fontId="5" fillId="0" borderId="0" xfId="0" applyNumberFormat="1" applyFont="1" applyFill="1" applyAlignment="1"/>
    <xf numFmtId="0" fontId="40" fillId="0" borderId="0" xfId="0" applyNumberFormat="1" applyFont="1" applyFill="1" applyAlignment="1">
      <alignment horizontal="center"/>
    </xf>
    <xf numFmtId="41" fontId="0" fillId="0" borderId="0" xfId="0" applyNumberFormat="1" applyFont="1" applyFill="1" applyAlignment="1"/>
    <xf numFmtId="41" fontId="5" fillId="0" borderId="0" xfId="0" applyNumberFormat="1" applyFont="1" applyFill="1" applyAlignment="1"/>
    <xf numFmtId="41" fontId="5" fillId="0" borderId="0" xfId="60087" applyNumberFormat="1" applyFont="1" applyFill="1" applyAlignment="1" applyProtection="1">
      <protection locked="0"/>
    </xf>
    <xf numFmtId="41" fontId="10" fillId="0" borderId="0" xfId="0" applyNumberFormat="1" applyFont="1" applyFill="1" applyAlignment="1"/>
    <xf numFmtId="41" fontId="84" fillId="0" borderId="0" xfId="0" applyNumberFormat="1" applyFont="1" applyFill="1" applyAlignment="1"/>
    <xf numFmtId="41" fontId="19" fillId="0" borderId="0" xfId="0" applyNumberFormat="1" applyFont="1" applyFill="1" applyAlignment="1">
      <alignment horizontal="centerContinuous"/>
    </xf>
    <xf numFmtId="41" fontId="10" fillId="0" borderId="0" xfId="0" applyNumberFormat="1" applyFont="1" applyFill="1" applyAlignment="1">
      <alignment horizontal="right"/>
    </xf>
    <xf numFmtId="41" fontId="19" fillId="0" borderId="2" xfId="0" applyNumberFormat="1" applyFont="1" applyFill="1" applyBorder="1" applyAlignment="1"/>
    <xf numFmtId="41" fontId="5" fillId="0" borderId="2" xfId="0" applyNumberFormat="1" applyFont="1" applyFill="1" applyBorder="1" applyAlignment="1">
      <alignment horizontal="centerContinuous"/>
    </xf>
    <xf numFmtId="41" fontId="19" fillId="0" borderId="0" xfId="0" applyNumberFormat="1" applyFont="1" applyFill="1" applyBorder="1" applyAlignment="1">
      <alignment horizontal="center"/>
    </xf>
    <xf numFmtId="41" fontId="5" fillId="0" borderId="0" xfId="0" applyNumberFormat="1" applyFont="1" applyFill="1" applyBorder="1" applyAlignment="1">
      <alignment horizontal="centerContinuous"/>
    </xf>
    <xf numFmtId="42" fontId="0" fillId="0" borderId="0" xfId="0" quotePrefix="1" applyNumberFormat="1" applyFont="1" applyFill="1" applyAlignment="1">
      <alignment horizontal="center"/>
    </xf>
    <xf numFmtId="42" fontId="5" fillId="0" borderId="0" xfId="0" applyNumberFormat="1" applyFont="1" applyFill="1" applyAlignment="1">
      <alignment horizontal="right"/>
    </xf>
    <xf numFmtId="42" fontId="5" fillId="0" borderId="0" xfId="0" applyNumberFormat="1" applyFont="1" applyFill="1" applyAlignment="1"/>
    <xf numFmtId="42" fontId="0" fillId="0" borderId="0" xfId="0" applyNumberFormat="1" applyFont="1" applyFill="1" applyAlignment="1"/>
    <xf numFmtId="0" fontId="0" fillId="0" borderId="0" xfId="0" applyFill="1" applyBorder="1" applyAlignment="1">
      <alignment horizontal="center"/>
    </xf>
    <xf numFmtId="0" fontId="40" fillId="0" borderId="0" xfId="0" applyNumberFormat="1" applyFont="1" applyFill="1" applyBorder="1" applyAlignment="1">
      <alignment horizontal="centerContinuous"/>
    </xf>
    <xf numFmtId="42" fontId="40" fillId="0" borderId="21" xfId="0" applyNumberFormat="1" applyFont="1" applyFill="1" applyBorder="1" applyAlignment="1">
      <alignment horizontal="right"/>
    </xf>
    <xf numFmtId="3" fontId="26" fillId="0" borderId="0" xfId="0" quotePrefix="1" applyNumberFormat="1" applyFont="1" applyFill="1" applyAlignment="1"/>
    <xf numFmtId="42" fontId="10" fillId="0" borderId="0" xfId="0" applyNumberFormat="1" applyFont="1" applyFill="1" applyAlignment="1" applyProtection="1"/>
    <xf numFmtId="164" fontId="7" fillId="0" borderId="2" xfId="0" quotePrefix="1" applyNumberFormat="1" applyFont="1" applyBorder="1" applyAlignment="1" applyProtection="1">
      <alignment horizontal="center"/>
      <protection locked="0"/>
    </xf>
    <xf numFmtId="164" fontId="17" fillId="0" borderId="0" xfId="0" applyNumberFormat="1" applyFont="1"/>
    <xf numFmtId="0" fontId="20" fillId="0" borderId="2" xfId="0" quotePrefix="1" applyNumberFormat="1" applyFont="1" applyBorder="1" applyAlignment="1">
      <alignment horizontal="center"/>
    </xf>
    <xf numFmtId="0" fontId="20" fillId="0" borderId="0" xfId="0" quotePrefix="1" applyNumberFormat="1" applyFont="1" applyBorder="1" applyAlignment="1">
      <alignment horizontal="center"/>
    </xf>
    <xf numFmtId="0" fontId="20" fillId="0" borderId="2" xfId="0" applyNumberFormat="1" applyFont="1" applyBorder="1" applyAlignment="1">
      <alignment horizontal="center"/>
    </xf>
    <xf numFmtId="164" fontId="19" fillId="0" borderId="0" xfId="7" quotePrefix="1" applyNumberFormat="1" applyFont="1" applyAlignment="1">
      <alignment horizontal="center"/>
    </xf>
    <xf numFmtId="164" fontId="19" fillId="0" borderId="0" xfId="7" quotePrefix="1" applyNumberFormat="1" applyFont="1" applyBorder="1" applyAlignment="1">
      <alignment horizontal="center"/>
    </xf>
    <xf numFmtId="164" fontId="19" fillId="0" borderId="2" xfId="7" quotePrefix="1" applyNumberFormat="1" applyFont="1" applyBorder="1" applyAlignment="1">
      <alignment horizontal="center"/>
    </xf>
    <xf numFmtId="164" fontId="19" fillId="0" borderId="0" xfId="11" quotePrefix="1" applyNumberFormat="1" applyFont="1" applyAlignment="1">
      <alignment horizontal="center"/>
    </xf>
    <xf numFmtId="164" fontId="19" fillId="0" borderId="0" xfId="11" quotePrefix="1" applyNumberFormat="1" applyFont="1" applyBorder="1" applyAlignment="1">
      <alignment horizontal="center"/>
    </xf>
    <xf numFmtId="164" fontId="19" fillId="0" borderId="2" xfId="11" quotePrefix="1" applyNumberFormat="1" applyFont="1" applyBorder="1" applyAlignment="1">
      <alignment horizontal="center"/>
    </xf>
    <xf numFmtId="164" fontId="19" fillId="16" borderId="2" xfId="11" quotePrefix="1" applyNumberFormat="1" applyFont="1" applyFill="1" applyBorder="1" applyAlignment="1">
      <alignment horizontal="center"/>
    </xf>
    <xf numFmtId="0" fontId="10" fillId="0" borderId="22" xfId="60912" applyNumberFormat="1" applyFont="1" applyFill="1" applyBorder="1" applyAlignment="1">
      <alignment horizontal="center"/>
    </xf>
    <xf numFmtId="0" fontId="10" fillId="0" borderId="0" xfId="60912" applyNumberFormat="1" applyFont="1" applyFill="1"/>
    <xf numFmtId="0" fontId="19" fillId="0" borderId="22" xfId="19" applyNumberFormat="1" applyFont="1" applyFill="1" applyBorder="1" applyAlignment="1">
      <alignment horizontal="center"/>
    </xf>
    <xf numFmtId="3" fontId="19" fillId="16" borderId="0" xfId="59955" applyNumberFormat="1" applyFont="1" applyFill="1" applyAlignment="1">
      <alignment horizontal="center"/>
    </xf>
    <xf numFmtId="41" fontId="5" fillId="37" borderId="0" xfId="59955" quotePrefix="1" applyNumberFormat="1" applyFont="1" applyFill="1" applyBorder="1" applyAlignment="1">
      <alignment horizontal="right"/>
    </xf>
    <xf numFmtId="172" fontId="19" fillId="16" borderId="0" xfId="59956" applyNumberFormat="1" applyFont="1" applyFill="1" applyBorder="1" applyAlignment="1">
      <alignment horizontal="center"/>
    </xf>
    <xf numFmtId="41" fontId="0" fillId="0" borderId="0" xfId="0" applyNumberFormat="1" applyFont="1" applyFill="1" applyAlignment="1"/>
    <xf numFmtId="41" fontId="0"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41" fontId="0" fillId="0" borderId="0" xfId="0" applyNumberFormat="1" applyFont="1" applyFill="1" applyAlignment="1"/>
    <xf numFmtId="41" fontId="0" fillId="0" borderId="0" xfId="0" applyNumberFormat="1" applyFont="1" applyFill="1" applyAlignment="1"/>
    <xf numFmtId="172" fontId="5" fillId="0" borderId="0" xfId="36083" applyNumberFormat="1" applyFont="1"/>
    <xf numFmtId="172" fontId="8" fillId="0" borderId="0" xfId="36083" applyNumberFormat="1" applyFont="1"/>
    <xf numFmtId="172" fontId="7" fillId="0" borderId="0" xfId="36083" applyNumberFormat="1" applyFont="1" applyAlignment="1">
      <alignment horizontal="center"/>
    </xf>
    <xf numFmtId="172" fontId="7" fillId="0" borderId="2" xfId="36083" quotePrefix="1" applyNumberFormat="1" applyFont="1" applyBorder="1" applyAlignment="1">
      <alignment horizontal="center"/>
    </xf>
    <xf numFmtId="172" fontId="139" fillId="0" borderId="0" xfId="36083" applyNumberFormat="1" applyFont="1"/>
    <xf numFmtId="172" fontId="139" fillId="0" borderId="0" xfId="36083" applyNumberFormat="1" applyFont="1" applyFill="1"/>
    <xf numFmtId="172" fontId="8" fillId="0" borderId="0" xfId="36083" applyNumberFormat="1" applyFont="1" applyFill="1" applyAlignment="1">
      <alignment horizontal="right"/>
    </xf>
    <xf numFmtId="172" fontId="8" fillId="0" borderId="0" xfId="36083" applyNumberFormat="1" applyFont="1" applyFill="1"/>
    <xf numFmtId="172" fontId="8" fillId="0" borderId="0" xfId="36083" quotePrefix="1" applyNumberFormat="1" applyFont="1" applyFill="1" applyAlignment="1">
      <alignment horizontal="right"/>
    </xf>
    <xf numFmtId="172" fontId="8" fillId="0" borderId="0" xfId="36083" quotePrefix="1" applyNumberFormat="1" applyFont="1" applyFill="1" applyAlignment="1">
      <alignment horizontal="center"/>
    </xf>
    <xf numFmtId="41" fontId="8" fillId="0" borderId="0" xfId="0" applyNumberFormat="1" applyFont="1" applyFill="1" applyAlignment="1">
      <alignment horizontal="right"/>
    </xf>
    <xf numFmtId="43" fontId="7" fillId="0" borderId="2" xfId="36083" applyNumberFormat="1" applyFont="1" applyBorder="1" applyAlignment="1">
      <alignment horizontal="center"/>
    </xf>
    <xf numFmtId="172" fontId="7" fillId="0" borderId="2" xfId="36083" applyNumberFormat="1" applyFont="1" applyBorder="1" applyAlignment="1">
      <alignment horizontal="center"/>
    </xf>
    <xf numFmtId="172" fontId="139" fillId="0" borderId="0" xfId="36083" applyNumberFormat="1" applyFont="1" applyAlignment="1">
      <alignment horizontal="right"/>
    </xf>
    <xf numFmtId="172" fontId="8" fillId="0" borderId="0" xfId="36083" quotePrefix="1" applyNumberFormat="1" applyFont="1" applyAlignment="1">
      <alignment horizontal="right"/>
    </xf>
    <xf numFmtId="171" fontId="8" fillId="0" borderId="0" xfId="60913" applyNumberFormat="1" applyFont="1" applyAlignment="1"/>
    <xf numFmtId="172" fontId="8" fillId="0" borderId="0" xfId="0" applyNumberFormat="1" applyFont="1" applyAlignment="1">
      <alignment horizontal="right"/>
    </xf>
    <xf numFmtId="172" fontId="8" fillId="0" borderId="0" xfId="0" applyNumberFormat="1" applyFont="1" applyFill="1" applyAlignment="1">
      <alignment horizontal="right"/>
    </xf>
    <xf numFmtId="49" fontId="8" fillId="0" borderId="0" xfId="0" applyNumberFormat="1" applyFont="1" applyFill="1" applyAlignment="1">
      <alignment horizontal="left" vertical="top"/>
    </xf>
    <xf numFmtId="172" fontId="5" fillId="0" borderId="0" xfId="36083" applyNumberFormat="1" applyFont="1" applyBorder="1"/>
    <xf numFmtId="172" fontId="10" fillId="0" borderId="0" xfId="36083" applyNumberFormat="1" applyFont="1" applyAlignment="1">
      <alignment horizontal="right"/>
    </xf>
    <xf numFmtId="172" fontId="8" fillId="0" borderId="0" xfId="36083" applyNumberFormat="1" applyFont="1" applyBorder="1"/>
    <xf numFmtId="172" fontId="139" fillId="0" borderId="0" xfId="36083" applyNumberFormat="1" applyFont="1" applyBorder="1"/>
    <xf numFmtId="3" fontId="139" fillId="0" borderId="0" xfId="36083" applyNumberFormat="1" applyFont="1"/>
    <xf numFmtId="3" fontId="8" fillId="0" borderId="0" xfId="36083" applyNumberFormat="1" applyFont="1" applyAlignment="1">
      <alignment horizontal="right"/>
    </xf>
    <xf numFmtId="171" fontId="8" fillId="0" borderId="0" xfId="60913" applyNumberFormat="1" applyFont="1" applyFill="1" applyAlignment="1">
      <alignment horizontal="right"/>
    </xf>
    <xf numFmtId="171" fontId="7" fillId="0" borderId="0" xfId="60913" applyNumberFormat="1" applyFont="1" applyAlignment="1">
      <alignment horizontal="right"/>
    </xf>
    <xf numFmtId="171" fontId="8" fillId="0" borderId="0" xfId="60913" applyNumberFormat="1" applyFont="1" applyAlignment="1">
      <alignment horizontal="right"/>
    </xf>
    <xf numFmtId="171" fontId="7" fillId="0" borderId="10" xfId="60913" applyNumberFormat="1" applyFont="1" applyBorder="1" applyAlignment="1">
      <alignment horizontal="right"/>
    </xf>
    <xf numFmtId="42" fontId="8" fillId="0" borderId="0" xfId="60913" applyNumberFormat="1" applyFont="1" applyAlignment="1">
      <alignment horizontal="right"/>
    </xf>
    <xf numFmtId="41" fontId="8" fillId="0" borderId="0" xfId="0" applyNumberFormat="1" applyFont="1" applyAlignment="1">
      <alignment horizontal="right"/>
    </xf>
    <xf numFmtId="41" fontId="139" fillId="0" borderId="0" xfId="36083" applyNumberFormat="1" applyFont="1"/>
    <xf numFmtId="41" fontId="139" fillId="0" borderId="0" xfId="36083" applyNumberFormat="1" applyFont="1" applyAlignment="1">
      <alignment horizontal="right" vertical="top"/>
    </xf>
    <xf numFmtId="41" fontId="8" fillId="0" borderId="0" xfId="36083" quotePrefix="1" applyNumberFormat="1" applyFont="1" applyAlignment="1">
      <alignment horizontal="right"/>
    </xf>
    <xf numFmtId="4" fontId="145" fillId="0" borderId="0" xfId="0" applyNumberFormat="1" applyFont="1" applyFill="1" applyAlignment="1">
      <alignment horizontal="center"/>
    </xf>
    <xf numFmtId="4" fontId="48" fillId="0" borderId="0" xfId="0" applyNumberFormat="1" applyFont="1" applyFill="1" applyAlignment="1"/>
    <xf numFmtId="4" fontId="145" fillId="0" borderId="0" xfId="0" applyNumberFormat="1" applyFont="1" applyFill="1" applyAlignment="1">
      <alignment horizontal="right"/>
    </xf>
    <xf numFmtId="4" fontId="48" fillId="0" borderId="0" xfId="0" applyNumberFormat="1" applyFont="1" applyFill="1" applyAlignment="1">
      <alignment horizontal="center"/>
    </xf>
    <xf numFmtId="4" fontId="134" fillId="0" borderId="0" xfId="0" quotePrefix="1" applyNumberFormat="1" applyFont="1" applyFill="1" applyAlignment="1">
      <alignment horizontal="left"/>
    </xf>
    <xf numFmtId="4" fontId="134" fillId="0" borderId="0" xfId="0" applyNumberFormat="1" applyFont="1" applyFill="1" applyAlignment="1">
      <alignment horizontal="left"/>
    </xf>
    <xf numFmtId="184" fontId="134" fillId="0" borderId="0" xfId="0" applyNumberFormat="1" applyFont="1" applyFill="1" applyBorder="1" applyAlignment="1"/>
    <xf numFmtId="0" fontId="48" fillId="0" borderId="0" xfId="0" applyNumberFormat="1" applyFont="1" applyFill="1" applyAlignment="1">
      <alignment horizontal="center"/>
    </xf>
    <xf numFmtId="0" fontId="146" fillId="0" borderId="0" xfId="0" applyNumberFormat="1" applyFont="1" applyFill="1" applyAlignment="1"/>
    <xf numFmtId="44" fontId="48" fillId="0" borderId="0" xfId="0" applyNumberFormat="1" applyFont="1" applyFill="1" applyAlignment="1"/>
    <xf numFmtId="0" fontId="48" fillId="0" borderId="0" xfId="0" quotePrefix="1" applyNumberFormat="1" applyFont="1" applyFill="1" applyAlignment="1">
      <alignment horizontal="center"/>
    </xf>
    <xf numFmtId="43" fontId="48" fillId="0" borderId="0" xfId="0" applyNumberFormat="1" applyFont="1" applyFill="1" applyAlignment="1"/>
    <xf numFmtId="4" fontId="48" fillId="0" borderId="0" xfId="0" quotePrefix="1" applyNumberFormat="1" applyFont="1" applyFill="1" applyAlignment="1">
      <alignment horizontal="left"/>
    </xf>
    <xf numFmtId="4" fontId="48" fillId="0" borderId="0" xfId="0" applyNumberFormat="1" applyFont="1" applyFill="1" applyAlignment="1">
      <alignment horizontal="left"/>
    </xf>
    <xf numFmtId="49" fontId="48" fillId="0" borderId="0" xfId="0" applyNumberFormat="1" applyFont="1" applyFill="1" applyAlignment="1">
      <alignment horizontal="center"/>
    </xf>
    <xf numFmtId="49" fontId="48" fillId="0" borderId="0" xfId="0" applyNumberFormat="1" applyFont="1" applyFill="1" applyAlignment="1"/>
    <xf numFmtId="4" fontId="48" fillId="0" borderId="0" xfId="60918" applyNumberFormat="1" applyFont="1" applyFill="1" applyBorder="1" applyAlignment="1" applyProtection="1">
      <alignment horizontal="left"/>
    </xf>
    <xf numFmtId="43" fontId="48" fillId="0" borderId="0" xfId="0" applyNumberFormat="1" applyFont="1" applyFill="1" applyBorder="1" applyAlignment="1"/>
    <xf numFmtId="44" fontId="134" fillId="0" borderId="0" xfId="0" applyNumberFormat="1" applyFont="1" applyFill="1" applyBorder="1"/>
    <xf numFmtId="0" fontId="48" fillId="0" borderId="0" xfId="0" applyNumberFormat="1" applyFont="1" applyFill="1" applyAlignment="1"/>
    <xf numFmtId="44" fontId="134" fillId="0" borderId="9" xfId="0" applyNumberFormat="1" applyFont="1" applyFill="1" applyBorder="1"/>
    <xf numFmtId="4" fontId="134" fillId="0" borderId="0" xfId="0" applyNumberFormat="1" applyFont="1" applyFill="1" applyBorder="1" applyAlignment="1">
      <alignment horizontal="right"/>
    </xf>
    <xf numFmtId="185" fontId="134" fillId="0" borderId="0" xfId="0" applyNumberFormat="1" applyFont="1" applyFill="1" applyBorder="1" applyAlignment="1">
      <alignment horizontal="right"/>
    </xf>
    <xf numFmtId="4" fontId="48" fillId="0" borderId="0" xfId="0" applyNumberFormat="1" applyFont="1" applyFill="1" applyBorder="1" applyAlignment="1">
      <alignment horizontal="left"/>
    </xf>
    <xf numFmtId="4" fontId="48" fillId="0" borderId="17" xfId="0" applyNumberFormat="1" applyFont="1" applyFill="1" applyBorder="1" applyAlignment="1"/>
    <xf numFmtId="44" fontId="134" fillId="0" borderId="9" xfId="0" applyNumberFormat="1" applyFont="1" applyFill="1" applyBorder="1" applyAlignment="1"/>
    <xf numFmtId="4" fontId="147" fillId="0" borderId="0" xfId="0" applyNumberFormat="1" applyFont="1" applyFill="1" applyAlignment="1"/>
    <xf numFmtId="4" fontId="147" fillId="0" borderId="0" xfId="0" applyNumberFormat="1" applyFont="1" applyFill="1"/>
    <xf numFmtId="4" fontId="148" fillId="0" borderId="0" xfId="0" applyNumberFormat="1" applyFont="1" applyFill="1" applyAlignment="1">
      <alignment horizontal="left"/>
    </xf>
    <xf numFmtId="4" fontId="148" fillId="0" borderId="0" xfId="0" applyNumberFormat="1" applyFont="1" applyFill="1" applyAlignment="1">
      <alignment horizontal="right"/>
    </xf>
    <xf numFmtId="4" fontId="148" fillId="0" borderId="0" xfId="0" quotePrefix="1" applyNumberFormat="1" applyFont="1" applyFill="1" applyAlignment="1">
      <alignment horizontal="left"/>
    </xf>
    <xf numFmtId="4" fontId="48" fillId="0" borderId="0" xfId="0" applyNumberFormat="1" applyFont="1" applyFill="1"/>
    <xf numFmtId="4" fontId="134" fillId="0" borderId="0" xfId="0" applyNumberFormat="1" applyFont="1" applyFill="1" applyAlignment="1">
      <alignment horizontal="right"/>
    </xf>
    <xf numFmtId="4" fontId="134" fillId="0" borderId="0" xfId="0" applyNumberFormat="1" applyFont="1" applyFill="1" applyAlignment="1"/>
    <xf numFmtId="49" fontId="134" fillId="0" borderId="0" xfId="0" applyNumberFormat="1" applyFont="1" applyFill="1" applyAlignment="1">
      <alignment horizontal="left"/>
    </xf>
    <xf numFmtId="3" fontId="48" fillId="0" borderId="0" xfId="0" applyNumberFormat="1" applyFont="1" applyFill="1"/>
    <xf numFmtId="4" fontId="48" fillId="0" borderId="0" xfId="0" quotePrefix="1" applyNumberFormat="1" applyFont="1" applyFill="1" applyAlignment="1">
      <alignment horizontal="center"/>
    </xf>
    <xf numFmtId="4" fontId="48" fillId="0" borderId="0" xfId="0" applyNumberFormat="1" applyFont="1" applyFill="1" applyAlignment="1">
      <alignment horizontal="center" vertical="top"/>
    </xf>
    <xf numFmtId="0" fontId="48" fillId="0" borderId="0" xfId="0" applyNumberFormat="1" applyFont="1" applyFill="1" applyAlignment="1">
      <alignment horizontal="center" vertical="center"/>
    </xf>
    <xf numFmtId="4" fontId="48" fillId="0" borderId="0" xfId="0" applyNumberFormat="1" applyFont="1" applyFill="1" applyAlignment="1">
      <alignment vertical="center"/>
    </xf>
    <xf numFmtId="43" fontId="48" fillId="0" borderId="22" xfId="0" applyNumberFormat="1" applyFont="1" applyFill="1" applyBorder="1" applyAlignment="1"/>
    <xf numFmtId="184" fontId="48" fillId="0" borderId="4" xfId="0" applyNumberFormat="1" applyFont="1" applyFill="1" applyBorder="1" applyAlignment="1">
      <alignment horizontal="right"/>
    </xf>
    <xf numFmtId="44" fontId="134" fillId="0" borderId="9" xfId="0" applyNumberFormat="1" applyFont="1" applyFill="1" applyBorder="1" applyAlignment="1">
      <alignment horizontal="right"/>
    </xf>
    <xf numFmtId="0" fontId="48" fillId="0" borderId="0" xfId="0" applyNumberFormat="1" applyFont="1" applyFill="1" applyBorder="1" applyAlignment="1">
      <alignment horizontal="center"/>
    </xf>
    <xf numFmtId="4" fontId="48" fillId="0" borderId="0" xfId="0" applyNumberFormat="1" applyFont="1" applyFill="1" applyBorder="1" applyAlignment="1"/>
    <xf numFmtId="4" fontId="48" fillId="0" borderId="0" xfId="0" quotePrefix="1" applyNumberFormat="1" applyFont="1" applyFill="1" applyBorder="1" applyAlignment="1">
      <alignment horizontal="center"/>
    </xf>
    <xf numFmtId="184" fontId="48" fillId="0" borderId="0" xfId="0" applyNumberFormat="1" applyFont="1" applyFill="1" applyBorder="1" applyAlignment="1">
      <alignment horizontal="right"/>
    </xf>
    <xf numFmtId="4" fontId="48" fillId="0" borderId="0" xfId="0" applyNumberFormat="1" applyFont="1" applyFill="1" applyBorder="1" applyAlignment="1">
      <alignment horizontal="center"/>
    </xf>
    <xf numFmtId="4" fontId="134" fillId="0" borderId="0" xfId="0" quotePrefix="1" applyNumberFormat="1" applyFont="1" applyFill="1" applyBorder="1" applyAlignment="1">
      <alignment horizontal="right"/>
    </xf>
    <xf numFmtId="43" fontId="147" fillId="0" borderId="0" xfId="0" applyNumberFormat="1" applyFont="1" applyFill="1"/>
    <xf numFmtId="0" fontId="48" fillId="0" borderId="0" xfId="0" applyFont="1" applyFill="1"/>
    <xf numFmtId="0" fontId="48" fillId="0" borderId="0" xfId="0" applyNumberFormat="1" applyFont="1" applyFill="1" applyAlignment="1">
      <alignment horizontal="center" vertical="top"/>
    </xf>
    <xf numFmtId="4" fontId="48" fillId="0" borderId="0" xfId="0" applyNumberFormat="1" applyFont="1" applyFill="1" applyAlignment="1">
      <alignment vertical="top"/>
    </xf>
    <xf numFmtId="174" fontId="134" fillId="0" borderId="0" xfId="0" applyNumberFormat="1" applyFont="1" applyFill="1" applyBorder="1" applyAlignment="1"/>
    <xf numFmtId="185" fontId="134" fillId="0" borderId="0" xfId="0" applyNumberFormat="1" applyFont="1" applyFill="1" applyBorder="1" applyAlignment="1"/>
    <xf numFmtId="185" fontId="134" fillId="0" borderId="9" xfId="0" applyNumberFormat="1" applyFont="1" applyFill="1" applyBorder="1" applyAlignment="1"/>
    <xf numFmtId="0" fontId="48" fillId="0" borderId="0" xfId="0" quotePrefix="1" applyNumberFormat="1" applyFont="1" applyFill="1" applyAlignment="1">
      <alignment horizontal="justify" vertical="top" wrapText="1"/>
    </xf>
    <xf numFmtId="0" fontId="48" fillId="0" borderId="0" xfId="0" applyFont="1" applyFill="1" applyAlignment="1"/>
    <xf numFmtId="0" fontId="5" fillId="0" borderId="0" xfId="0" applyNumberFormat="1" applyFont="1" applyFill="1" applyAlignment="1">
      <alignment horizontal="left"/>
    </xf>
    <xf numFmtId="0" fontId="19" fillId="0" borderId="0" xfId="0" applyNumberFormat="1" applyFont="1" applyFill="1" applyAlignment="1">
      <alignment horizontal="right"/>
    </xf>
    <xf numFmtId="44" fontId="104" fillId="0" borderId="0" xfId="0" applyNumberFormat="1" applyFont="1" applyFill="1" applyBorder="1" applyAlignment="1"/>
    <xf numFmtId="42" fontId="21" fillId="0" borderId="0" xfId="60106" applyNumberFormat="1" applyFont="1" applyFill="1"/>
    <xf numFmtId="41" fontId="21" fillId="0" borderId="0" xfId="60106" applyNumberFormat="1" applyFont="1" applyFill="1"/>
    <xf numFmtId="42" fontId="20" fillId="0" borderId="9" xfId="0" applyNumberFormat="1" applyFont="1" applyFill="1" applyBorder="1" applyAlignment="1" applyProtection="1"/>
    <xf numFmtId="0" fontId="5" fillId="0" borderId="0" xfId="0" applyNumberFormat="1" applyFont="1" applyFill="1" applyAlignment="1"/>
    <xf numFmtId="0" fontId="40" fillId="0" borderId="0" xfId="0" applyNumberFormat="1" applyFont="1" applyFill="1" applyAlignment="1">
      <alignment horizontal="center"/>
    </xf>
    <xf numFmtId="41" fontId="137" fillId="0" borderId="22" xfId="0" quotePrefix="1" applyNumberFormat="1" applyFont="1" applyFill="1" applyBorder="1" applyAlignment="1">
      <alignment horizontal="center"/>
    </xf>
    <xf numFmtId="42" fontId="40" fillId="0" borderId="20" xfId="0" applyNumberFormat="1" applyFont="1" applyFill="1" applyBorder="1" applyAlignment="1">
      <alignment horizontal="right"/>
    </xf>
    <xf numFmtId="0" fontId="5" fillId="0" borderId="0" xfId="0" applyNumberFormat="1" applyFont="1" applyFill="1" applyAlignment="1"/>
    <xf numFmtId="177" fontId="5" fillId="0" borderId="0" xfId="60103" applyNumberFormat="1" applyFont="1" applyFill="1" applyAlignment="1" applyProtection="1">
      <protection locked="0"/>
    </xf>
    <xf numFmtId="41" fontId="0" fillId="0" borderId="0" xfId="0" applyNumberFormat="1" applyFont="1" applyFill="1" applyAlignment="1"/>
    <xf numFmtId="0" fontId="149" fillId="0" borderId="0" xfId="0" applyFont="1" applyFill="1" applyAlignment="1">
      <alignment horizontal="left"/>
    </xf>
    <xf numFmtId="0" fontId="149" fillId="0" borderId="0" xfId="0" quotePrefix="1" applyFont="1" applyFill="1"/>
    <xf numFmtId="41" fontId="5" fillId="0" borderId="0" xfId="0" applyNumberFormat="1" applyFont="1" applyFill="1" applyAlignment="1">
      <alignment horizontal="right" vertical="top"/>
    </xf>
    <xf numFmtId="0" fontId="149" fillId="0" borderId="0" xfId="0" quotePrefix="1" applyFont="1" applyFill="1" applyAlignment="1"/>
    <xf numFmtId="171" fontId="149" fillId="0" borderId="0" xfId="0" applyNumberFormat="1" applyFont="1" applyFill="1"/>
    <xf numFmtId="43" fontId="5" fillId="0" borderId="0" xfId="0" applyNumberFormat="1" applyFont="1" applyFill="1"/>
    <xf numFmtId="41" fontId="149" fillId="0" borderId="0" xfId="0" applyNumberFormat="1" applyFont="1" applyFill="1"/>
    <xf numFmtId="43" fontId="5" fillId="0" borderId="0" xfId="0" applyNumberFormat="1" applyFont="1" applyFill="1" applyAlignment="1">
      <alignment horizontal="center"/>
    </xf>
    <xf numFmtId="43" fontId="5" fillId="0" borderId="0" xfId="0" applyNumberFormat="1" applyFont="1" applyFill="1" applyAlignment="1">
      <alignment horizontal="right"/>
    </xf>
    <xf numFmtId="43" fontId="5" fillId="0" borderId="0" xfId="0" applyNumberFormat="1" applyFont="1" applyFill="1" applyBorder="1"/>
    <xf numFmtId="41" fontId="149" fillId="0" borderId="0" xfId="0" applyNumberFormat="1" applyFont="1" applyFill="1" applyAlignment="1"/>
    <xf numFmtId="43" fontId="149" fillId="0" borderId="0" xfId="0" applyNumberFormat="1" applyFont="1" applyAlignment="1">
      <alignment horizontal="center"/>
    </xf>
    <xf numFmtId="43" fontId="149" fillId="0" borderId="0" xfId="0" applyNumberFormat="1" applyFont="1" applyFill="1" applyAlignment="1"/>
    <xf numFmtId="43" fontId="149" fillId="0" borderId="0" xfId="0" applyNumberFormat="1" applyFont="1" applyFill="1" applyAlignment="1">
      <alignment horizontal="right" vertical="top"/>
    </xf>
    <xf numFmtId="43" fontId="149" fillId="0" borderId="0" xfId="0" applyNumberFormat="1" applyFont="1" applyFill="1"/>
    <xf numFmtId="43" fontId="149" fillId="0" borderId="0" xfId="0" applyNumberFormat="1" applyFont="1" applyFill="1" applyAlignment="1">
      <alignment horizontal="center" vertical="top"/>
    </xf>
    <xf numFmtId="43" fontId="149" fillId="0" borderId="0" xfId="0" applyNumberFormat="1" applyFont="1"/>
    <xf numFmtId="41" fontId="0" fillId="0" borderId="0" xfId="0" applyNumberFormat="1" applyAlignment="1">
      <alignment horizontal="center"/>
    </xf>
    <xf numFmtId="41" fontId="0" fillId="0" borderId="0" xfId="0" applyNumberFormat="1" applyAlignment="1"/>
    <xf numFmtId="41" fontId="5" fillId="0" borderId="0" xfId="0" applyNumberFormat="1" applyFont="1" applyFill="1" applyBorder="1" applyAlignment="1">
      <alignment horizontal="right" vertical="top"/>
    </xf>
    <xf numFmtId="41" fontId="19" fillId="0" borderId="22" xfId="0" applyNumberFormat="1" applyFont="1" applyFill="1" applyBorder="1" applyAlignment="1">
      <alignment horizontal="center"/>
    </xf>
    <xf numFmtId="41" fontId="19" fillId="0" borderId="0" xfId="0" quotePrefix="1" applyNumberFormat="1" applyFont="1" applyFill="1" applyAlignment="1">
      <alignment horizontal="center"/>
    </xf>
    <xf numFmtId="41" fontId="19" fillId="0" borderId="0" xfId="0" applyNumberFormat="1" applyFont="1" applyFill="1" applyAlignment="1">
      <alignment horizontal="center" vertical="top"/>
    </xf>
    <xf numFmtId="41" fontId="19" fillId="0" borderId="0" xfId="0" applyNumberFormat="1" applyFont="1"/>
    <xf numFmtId="41" fontId="35" fillId="0" borderId="0" xfId="36083" applyNumberFormat="1" applyFill="1"/>
    <xf numFmtId="41" fontId="19" fillId="0" borderId="0" xfId="20" applyNumberFormat="1" applyFont="1" applyFill="1" applyAlignment="1">
      <alignment horizontal="center"/>
    </xf>
    <xf numFmtId="41" fontId="19" fillId="0" borderId="0" xfId="0" applyNumberFormat="1" applyFont="1" applyAlignment="1">
      <alignment horizontal="center"/>
    </xf>
    <xf numFmtId="41" fontId="19" fillId="0" borderId="22" xfId="0" applyNumberFormat="1" applyFont="1" applyFill="1" applyBorder="1" applyAlignment="1">
      <alignment horizontal="center" vertical="top"/>
    </xf>
    <xf numFmtId="41" fontId="19" fillId="0" borderId="22" xfId="0" quotePrefix="1" applyNumberFormat="1" applyFont="1" applyFill="1" applyBorder="1" applyAlignment="1">
      <alignment horizontal="center"/>
    </xf>
    <xf numFmtId="41" fontId="5" fillId="0" borderId="0" xfId="0" quotePrefix="1" applyNumberFormat="1" applyFont="1" applyFill="1" applyAlignment="1"/>
    <xf numFmtId="41" fontId="91" fillId="0" borderId="0" xfId="0" applyNumberFormat="1" applyFont="1" applyFill="1" applyAlignment="1">
      <alignment horizontal="center" vertical="top"/>
    </xf>
    <xf numFmtId="41" fontId="19" fillId="0" borderId="22" xfId="20" applyNumberFormat="1" applyFont="1" applyFill="1" applyBorder="1" applyAlignment="1">
      <alignment horizontal="center"/>
    </xf>
    <xf numFmtId="41" fontId="132" fillId="0" borderId="0" xfId="0" quotePrefix="1" applyNumberFormat="1" applyFont="1" applyFill="1" applyAlignment="1"/>
    <xf numFmtId="41" fontId="132" fillId="0" borderId="0" xfId="0" applyNumberFormat="1" applyFont="1" applyFill="1"/>
    <xf numFmtId="41" fontId="19" fillId="0" borderId="0" xfId="0" applyNumberFormat="1" applyFont="1" applyFill="1"/>
    <xf numFmtId="41" fontId="19" fillId="0" borderId="0" xfId="20" applyNumberFormat="1" applyFont="1" applyFill="1"/>
    <xf numFmtId="41" fontId="19" fillId="0" borderId="0" xfId="0" quotePrefix="1" applyNumberFormat="1" applyFont="1" applyFill="1" applyAlignment="1"/>
    <xf numFmtId="164" fontId="12" fillId="0" borderId="0" xfId="0" applyNumberFormat="1" applyFont="1" applyFill="1" applyAlignment="1" applyProtection="1"/>
    <xf numFmtId="41" fontId="29" fillId="0" borderId="8" xfId="0" applyNumberFormat="1" applyFont="1" applyFill="1" applyBorder="1" applyAlignment="1" applyProtection="1"/>
    <xf numFmtId="41" fontId="12" fillId="0" borderId="0" xfId="0" applyNumberFormat="1" applyFont="1" applyFill="1" applyAlignment="1" applyProtection="1"/>
    <xf numFmtId="42" fontId="20" fillId="0" borderId="0" xfId="0" applyNumberFormat="1" applyFont="1" applyFill="1" applyAlignment="1" applyProtection="1"/>
    <xf numFmtId="0" fontId="5" fillId="0" borderId="0" xfId="13" applyFont="1" applyFill="1" applyBorder="1"/>
    <xf numFmtId="170" fontId="5" fillId="0" borderId="0" xfId="13" applyNumberFormat="1" applyFont="1" applyFill="1"/>
    <xf numFmtId="0" fontId="37" fillId="0" borderId="0" xfId="13" applyFont="1" applyFill="1" applyBorder="1" applyAlignment="1">
      <alignment vertical="justify" wrapText="1" readingOrder="1"/>
    </xf>
    <xf numFmtId="4" fontId="5" fillId="0" borderId="0" xfId="13" applyNumberFormat="1" applyFont="1" applyFill="1"/>
    <xf numFmtId="0" fontId="5" fillId="0" borderId="0" xfId="13" quotePrefix="1" applyFont="1" applyFill="1" applyBorder="1" applyAlignment="1">
      <alignment horizontal="center"/>
    </xf>
    <xf numFmtId="0" fontId="43" fillId="0" borderId="0" xfId="13" applyFont="1" applyFill="1"/>
    <xf numFmtId="4" fontId="43" fillId="0" borderId="0" xfId="13" applyNumberFormat="1" applyFont="1" applyFill="1"/>
    <xf numFmtId="37" fontId="43" fillId="0" borderId="0" xfId="13" applyNumberFormat="1" applyFont="1" applyFill="1"/>
    <xf numFmtId="8" fontId="5" fillId="0" borderId="0" xfId="13" applyNumberFormat="1" applyFont="1" applyFill="1" applyBorder="1"/>
    <xf numFmtId="3" fontId="43" fillId="0" borderId="0" xfId="13" applyNumberFormat="1" applyFont="1" applyFill="1"/>
    <xf numFmtId="2" fontId="5" fillId="0" borderId="0" xfId="13" applyNumberFormat="1" applyFont="1" applyFill="1" applyBorder="1"/>
    <xf numFmtId="0" fontId="34" fillId="0" borderId="0" xfId="13" applyFont="1" applyFill="1"/>
    <xf numFmtId="170" fontId="8" fillId="0" borderId="0" xfId="13" applyNumberFormat="1" applyFont="1" applyFill="1" applyBorder="1" applyAlignment="1">
      <alignment horizontal="center" vertical="justify"/>
    </xf>
    <xf numFmtId="164" fontId="96" fillId="0" borderId="0" xfId="0" applyNumberFormat="1" applyFont="1" applyFill="1" applyAlignment="1"/>
    <xf numFmtId="164" fontId="95" fillId="0" borderId="0" xfId="0" applyNumberFormat="1" applyFont="1" applyFill="1" applyAlignment="1">
      <alignment horizontal="right"/>
    </xf>
    <xf numFmtId="164" fontId="16" fillId="0" borderId="0" xfId="0" applyNumberFormat="1" applyFont="1" applyFill="1" applyAlignment="1"/>
    <xf numFmtId="164" fontId="25" fillId="0" borderId="0" xfId="0" applyNumberFormat="1" applyFont="1" applyFill="1" applyAlignment="1"/>
    <xf numFmtId="186" fontId="98" fillId="0" borderId="0" xfId="0" applyNumberFormat="1" applyFont="1" applyFill="1" applyAlignment="1"/>
    <xf numFmtId="164" fontId="34" fillId="0" borderId="0" xfId="0" applyNumberFormat="1" applyFont="1" applyFill="1" applyAlignment="1"/>
    <xf numFmtId="37" fontId="99" fillId="0" borderId="0" xfId="0" applyNumberFormat="1" applyFont="1" applyFill="1" applyAlignment="1" applyProtection="1">
      <protection locked="0"/>
    </xf>
    <xf numFmtId="164" fontId="100" fillId="0" borderId="0" xfId="0" applyNumberFormat="1" applyFont="1" applyFill="1" applyAlignment="1"/>
    <xf numFmtId="37" fontId="99" fillId="0" borderId="0" xfId="0" applyNumberFormat="1" applyFont="1" applyFill="1" applyAlignment="1" applyProtection="1">
      <alignment horizontal="right"/>
      <protection locked="0"/>
    </xf>
    <xf numFmtId="37" fontId="16" fillId="0" borderId="0" xfId="0" applyNumberFormat="1" applyFont="1" applyFill="1" applyAlignment="1">
      <alignment horizontal="right"/>
    </xf>
    <xf numFmtId="37" fontId="16" fillId="0" borderId="0" xfId="0" applyNumberFormat="1" applyFont="1" applyFill="1" applyAlignment="1"/>
    <xf numFmtId="164" fontId="68" fillId="0" borderId="0" xfId="0" applyNumberFormat="1" applyFont="1" applyFill="1" applyAlignment="1"/>
    <xf numFmtId="41" fontId="86" fillId="0" borderId="0" xfId="0" applyNumberFormat="1" applyFont="1" applyFill="1" applyBorder="1" applyAlignment="1" applyProtection="1"/>
    <xf numFmtId="41" fontId="86" fillId="0" borderId="0" xfId="0" applyNumberFormat="1" applyFont="1" applyFill="1" applyAlignment="1" applyProtection="1"/>
    <xf numFmtId="41" fontId="34" fillId="0" borderId="0" xfId="0" applyNumberFormat="1" applyFont="1" applyFill="1" applyBorder="1" applyAlignment="1" applyProtection="1"/>
    <xf numFmtId="164" fontId="16" fillId="0" borderId="0" xfId="0" applyNumberFormat="1" applyFont="1" applyFill="1" applyAlignment="1">
      <alignment horizontal="left"/>
    </xf>
    <xf numFmtId="0" fontId="13" fillId="0" borderId="0" xfId="0" applyNumberFormat="1" applyFont="1" applyFill="1" applyAlignment="1">
      <alignment horizontal="centerContinuous"/>
    </xf>
    <xf numFmtId="42" fontId="5" fillId="0" borderId="0" xfId="44020" applyNumberFormat="1" applyFont="1" applyFill="1" applyBorder="1" applyAlignment="1"/>
    <xf numFmtId="43" fontId="0" fillId="0" borderId="0" xfId="60076" applyFont="1"/>
    <xf numFmtId="41" fontId="5" fillId="0" borderId="0" xfId="60078" applyNumberFormat="1" applyFont="1" applyFill="1"/>
    <xf numFmtId="43" fontId="0" fillId="0" borderId="0" xfId="60076" applyFont="1" applyFill="1"/>
    <xf numFmtId="42" fontId="8" fillId="0" borderId="0" xfId="60913" applyNumberFormat="1" applyFont="1" applyAlignment="1"/>
    <xf numFmtId="41" fontId="5" fillId="0" borderId="0" xfId="0" applyNumberFormat="1" applyFont="1" applyFill="1" applyAlignment="1"/>
    <xf numFmtId="41" fontId="11" fillId="0" borderId="0" xfId="0" quotePrefix="1" applyNumberFormat="1" applyFont="1" applyFill="1" applyAlignment="1" applyProtection="1">
      <alignment horizontal="left"/>
    </xf>
    <xf numFmtId="0" fontId="5" fillId="0" borderId="0" xfId="0" applyNumberFormat="1" applyFont="1" applyFill="1" applyAlignment="1"/>
    <xf numFmtId="0" fontId="40" fillId="0" borderId="0" xfId="0" applyNumberFormat="1" applyFont="1" applyFill="1" applyAlignment="1">
      <alignment horizontal="center"/>
    </xf>
    <xf numFmtId="41" fontId="5" fillId="0" borderId="0" xfId="0" applyNumberFormat="1" applyFont="1" applyFill="1" applyAlignment="1"/>
    <xf numFmtId="41" fontId="0" fillId="0" borderId="0" xfId="0" applyNumberFormat="1" applyFont="1" applyFill="1" applyAlignment="1"/>
    <xf numFmtId="164" fontId="19" fillId="0" borderId="0" xfId="0" applyNumberFormat="1" applyFont="1" applyFill="1" applyAlignment="1"/>
    <xf numFmtId="4" fontId="0" fillId="0" borderId="0" xfId="0" applyNumberFormat="1" applyFont="1" applyFill="1" applyAlignment="1">
      <alignment horizontal="left"/>
    </xf>
    <xf numFmtId="164" fontId="0" fillId="0" borderId="0" xfId="0" applyNumberFormat="1" applyFont="1" applyFill="1" applyAlignment="1"/>
    <xf numFmtId="41" fontId="0" fillId="0" borderId="0" xfId="60077" applyNumberFormat="1" applyFont="1" applyFill="1" applyAlignment="1" applyProtection="1">
      <alignment horizontal="center"/>
    </xf>
    <xf numFmtId="41" fontId="21" fillId="0" borderId="0" xfId="0" applyNumberFormat="1" applyFont="1" applyFill="1" applyAlignment="1" applyProtection="1">
      <protection locked="0"/>
    </xf>
    <xf numFmtId="41" fontId="0" fillId="0" borderId="0" xfId="60077" applyNumberFormat="1" applyFont="1" applyFill="1" applyAlignment="1">
      <alignment horizontal="center"/>
    </xf>
    <xf numFmtId="41" fontId="20" fillId="0" borderId="3" xfId="0" applyNumberFormat="1" applyFont="1" applyFill="1" applyBorder="1" applyAlignment="1" applyProtection="1">
      <alignment horizontal="right"/>
    </xf>
    <xf numFmtId="41" fontId="19" fillId="0" borderId="0" xfId="0" applyNumberFormat="1" applyFont="1" applyFill="1" applyAlignment="1" applyProtection="1"/>
    <xf numFmtId="41" fontId="0" fillId="0" borderId="0" xfId="0" applyNumberFormat="1" applyFont="1" applyFill="1" applyAlignment="1" applyProtection="1"/>
    <xf numFmtId="41" fontId="19" fillId="0" borderId="3" xfId="0" applyNumberFormat="1" applyFont="1" applyFill="1" applyBorder="1" applyAlignment="1" applyProtection="1">
      <alignment horizontal="right"/>
    </xf>
    <xf numFmtId="41" fontId="0" fillId="0" borderId="0" xfId="0" applyNumberFormat="1" applyFont="1" applyFill="1" applyBorder="1" applyAlignment="1" applyProtection="1"/>
    <xf numFmtId="164" fontId="0" fillId="0" borderId="0" xfId="0" quotePrefix="1" applyNumberFormat="1" applyFont="1" applyFill="1" applyAlignment="1">
      <alignment horizontal="left"/>
    </xf>
    <xf numFmtId="41" fontId="19" fillId="0" borderId="22" xfId="60077" applyNumberFormat="1" applyFont="1" applyFill="1" applyBorder="1" applyAlignment="1" applyProtection="1">
      <alignment horizontal="right"/>
    </xf>
    <xf numFmtId="41" fontId="19" fillId="0" borderId="22" xfId="0" applyNumberFormat="1" applyFont="1" applyFill="1" applyBorder="1" applyAlignment="1" applyProtection="1">
      <alignment horizontal="right"/>
    </xf>
    <xf numFmtId="164" fontId="0" fillId="0" borderId="0" xfId="0" applyNumberFormat="1" applyFont="1" applyFill="1" applyAlignment="1" applyProtection="1">
      <protection locked="0"/>
    </xf>
    <xf numFmtId="41" fontId="20" fillId="0" borderId="3" xfId="0" applyNumberFormat="1" applyFont="1" applyFill="1" applyBorder="1" applyAlignment="1" applyProtection="1"/>
    <xf numFmtId="41" fontId="19" fillId="0" borderId="22" xfId="60077" applyNumberFormat="1" applyFont="1" applyFill="1" applyBorder="1" applyAlignment="1" applyProtection="1">
      <alignment horizontal="center"/>
    </xf>
    <xf numFmtId="41" fontId="19" fillId="0" borderId="22" xfId="0" applyNumberFormat="1" applyFont="1" applyFill="1" applyBorder="1" applyAlignment="1" applyProtection="1"/>
    <xf numFmtId="41" fontId="19" fillId="0" borderId="0" xfId="0" applyNumberFormat="1" applyFont="1" applyFill="1" applyBorder="1" applyAlignment="1" applyProtection="1"/>
    <xf numFmtId="42" fontId="19" fillId="0" borderId="0" xfId="0" applyNumberFormat="1" applyFont="1" applyFill="1" applyAlignment="1" applyProtection="1">
      <alignment horizontal="right"/>
    </xf>
    <xf numFmtId="164" fontId="10" fillId="0" borderId="0" xfId="0" applyNumberFormat="1" applyFont="1" applyFill="1" applyAlignment="1">
      <alignment horizontal="left"/>
    </xf>
    <xf numFmtId="164" fontId="16" fillId="0" borderId="0" xfId="0" quotePrefix="1" applyNumberFormat="1" applyFont="1" applyFill="1" applyAlignment="1">
      <alignment horizontal="left"/>
    </xf>
    <xf numFmtId="164" fontId="18" fillId="0" borderId="0" xfId="0" applyNumberFormat="1" applyFont="1" applyFill="1" applyAlignment="1">
      <alignment horizontal="right"/>
    </xf>
    <xf numFmtId="164" fontId="6" fillId="0" borderId="0" xfId="0" applyNumberFormat="1" applyFont="1" applyFill="1" applyAlignment="1">
      <alignment horizontal="right"/>
    </xf>
    <xf numFmtId="42" fontId="20" fillId="0" borderId="0" xfId="0" applyNumberFormat="1" applyFont="1" applyFill="1" applyBorder="1" applyAlignment="1" applyProtection="1"/>
    <xf numFmtId="164" fontId="9" fillId="0" borderId="0" xfId="0" applyNumberFormat="1" applyFont="1" applyFill="1" applyBorder="1" applyAlignment="1"/>
    <xf numFmtId="164" fontId="19" fillId="0" borderId="0" xfId="0" applyNumberFormat="1" applyFont="1" applyFill="1" applyBorder="1" applyAlignment="1"/>
    <xf numFmtId="164" fontId="0" fillId="0" borderId="0" xfId="0" applyNumberFormat="1" applyFont="1" applyFill="1" applyBorder="1" applyAlignment="1"/>
    <xf numFmtId="41" fontId="21" fillId="0" borderId="0" xfId="0" applyNumberFormat="1" applyFont="1" applyFill="1" applyAlignment="1" applyProtection="1">
      <alignment horizontal="right"/>
      <protection locked="0"/>
    </xf>
    <xf numFmtId="41" fontId="0" fillId="0" borderId="0" xfId="0" applyNumberFormat="1" applyFont="1" applyFill="1" applyAlignment="1" applyProtection="1">
      <alignment horizontal="right"/>
      <protection locked="0"/>
    </xf>
    <xf numFmtId="164" fontId="20" fillId="0" borderId="22" xfId="0" quotePrefix="1" applyNumberFormat="1" applyFont="1" applyBorder="1" applyAlignment="1" applyProtection="1">
      <alignment horizontal="center"/>
      <protection locked="0"/>
    </xf>
    <xf numFmtId="164" fontId="20" fillId="0" borderId="22" xfId="0" quotePrefix="1" applyNumberFormat="1" applyFont="1" applyBorder="1" applyAlignment="1" applyProtection="1">
      <alignment horizontal="center"/>
    </xf>
    <xf numFmtId="41" fontId="19" fillId="0" borderId="0" xfId="0" applyNumberFormat="1" applyFont="1" applyFill="1" applyAlignment="1" applyProtection="1">
      <alignment horizontal="right"/>
    </xf>
    <xf numFmtId="41" fontId="20" fillId="0" borderId="22" xfId="0" applyNumberFormat="1" applyFont="1" applyFill="1" applyBorder="1" applyAlignment="1" applyProtection="1"/>
    <xf numFmtId="0" fontId="5" fillId="0" borderId="0" xfId="0" applyFont="1" applyFill="1" applyBorder="1" applyAlignment="1">
      <alignment horizontal="center"/>
    </xf>
    <xf numFmtId="41" fontId="0" fillId="0" borderId="0" xfId="0" applyNumberFormat="1" applyFont="1" applyFill="1" applyAlignment="1"/>
    <xf numFmtId="41" fontId="5" fillId="0" borderId="0" xfId="0" applyNumberFormat="1" applyFont="1" applyFill="1" applyAlignment="1"/>
    <xf numFmtId="41" fontId="19" fillId="0" borderId="0" xfId="60912" applyNumberFormat="1" applyFont="1" applyFill="1" applyAlignment="1"/>
    <xf numFmtId="42" fontId="7" fillId="0" borderId="10" xfId="0" applyNumberFormat="1" applyFont="1" applyBorder="1" applyAlignment="1">
      <alignment vertical="center"/>
    </xf>
    <xf numFmtId="41" fontId="7" fillId="0" borderId="3" xfId="0" applyNumberFormat="1" applyFont="1" applyBorder="1" applyAlignment="1">
      <alignment vertical="center"/>
    </xf>
    <xf numFmtId="42" fontId="5" fillId="0" borderId="0" xfId="20" applyNumberFormat="1" applyFont="1" applyFill="1"/>
    <xf numFmtId="42" fontId="5" fillId="0" borderId="0" xfId="20" quotePrefix="1" applyNumberFormat="1" applyFont="1" applyFill="1" applyAlignment="1">
      <alignment horizontal="center"/>
    </xf>
    <xf numFmtId="42" fontId="149" fillId="0" borderId="0" xfId="0" applyNumberFormat="1" applyFont="1" applyFill="1"/>
    <xf numFmtId="0" fontId="10" fillId="0" borderId="2" xfId="0" applyNumberFormat="1" applyFont="1" applyBorder="1" applyAlignment="1">
      <alignment horizontal="center"/>
    </xf>
    <xf numFmtId="164" fontId="10" fillId="0" borderId="22" xfId="0" applyNumberFormat="1" applyFont="1" applyBorder="1" applyAlignment="1">
      <alignment horizontal="center"/>
    </xf>
    <xf numFmtId="164" fontId="10" fillId="0" borderId="0" xfId="0" applyNumberFormat="1" applyFont="1" applyBorder="1" applyAlignment="1">
      <alignment horizontal="center"/>
    </xf>
    <xf numFmtId="164" fontId="10" fillId="0" borderId="0" xfId="0" applyNumberFormat="1" applyFont="1" applyAlignment="1">
      <alignment horizontal="center"/>
    </xf>
    <xf numFmtId="0" fontId="5" fillId="0" borderId="0" xfId="0" applyNumberFormat="1" applyFont="1" applyFill="1" applyAlignment="1"/>
    <xf numFmtId="3" fontId="6" fillId="0" borderId="0" xfId="0" quotePrefix="1" applyNumberFormat="1" applyFont="1" applyFill="1" applyAlignment="1">
      <alignment horizontal="left"/>
    </xf>
    <xf numFmtId="3" fontId="6" fillId="0" borderId="0" xfId="0" applyNumberFormat="1" applyFont="1" applyFill="1" applyAlignment="1">
      <alignment horizontal="left"/>
    </xf>
    <xf numFmtId="0" fontId="0" fillId="0" borderId="0" xfId="0" applyNumberFormat="1" applyFont="1" applyFill="1" applyAlignment="1">
      <alignment horizontal="left"/>
    </xf>
    <xf numFmtId="0" fontId="5" fillId="0" borderId="0" xfId="0" applyNumberFormat="1" applyFont="1" applyFill="1" applyAlignment="1">
      <alignment horizontal="left"/>
    </xf>
    <xf numFmtId="0" fontId="0" fillId="0" borderId="0" xfId="0" applyNumberFormat="1" applyFill="1" applyAlignment="1"/>
    <xf numFmtId="37" fontId="10" fillId="0" borderId="0" xfId="0" applyNumberFormat="1" applyFont="1" applyAlignment="1">
      <alignment horizontal="left"/>
    </xf>
    <xf numFmtId="0" fontId="0" fillId="0" borderId="0" xfId="0" applyAlignment="1"/>
    <xf numFmtId="49" fontId="0" fillId="0" borderId="0" xfId="0" applyNumberFormat="1" applyFont="1" applyAlignment="1"/>
    <xf numFmtId="49" fontId="0" fillId="0" borderId="0" xfId="0" applyNumberFormat="1" applyAlignment="1"/>
    <xf numFmtId="0" fontId="54" fillId="0" borderId="0" xfId="59989" applyNumberFormat="1" applyFont="1" applyAlignment="1">
      <alignment wrapText="1"/>
    </xf>
    <xf numFmtId="0" fontId="0" fillId="0" borderId="0" xfId="0" applyAlignment="1">
      <alignment wrapText="1"/>
    </xf>
    <xf numFmtId="43" fontId="7" fillId="0" borderId="2" xfId="36083" applyNumberFormat="1" applyFont="1" applyBorder="1" applyAlignment="1">
      <alignment horizontal="center"/>
    </xf>
    <xf numFmtId="43" fontId="8" fillId="0" borderId="2" xfId="36083" applyNumberFormat="1" applyFont="1" applyBorder="1" applyAlignment="1">
      <alignment horizontal="center"/>
    </xf>
    <xf numFmtId="165" fontId="19" fillId="0" borderId="22" xfId="60091" applyNumberFormat="1" applyFont="1" applyFill="1" applyBorder="1" applyAlignment="1">
      <alignment horizontal="center"/>
    </xf>
    <xf numFmtId="165" fontId="19" fillId="0" borderId="22" xfId="60099" applyNumberFormat="1" applyFont="1" applyFill="1" applyBorder="1" applyAlignment="1">
      <alignment horizontal="center"/>
    </xf>
    <xf numFmtId="0" fontId="10" fillId="0" borderId="0" xfId="60912" applyNumberFormat="1" applyFont="1" applyFill="1" applyAlignment="1">
      <alignment horizontal="center"/>
    </xf>
    <xf numFmtId="0" fontId="11" fillId="0" borderId="0" xfId="60912" applyFont="1" applyBorder="1" applyAlignment="1">
      <alignment horizontal="center"/>
    </xf>
    <xf numFmtId="0" fontId="19" fillId="0" borderId="0" xfId="60912" applyNumberFormat="1" applyFont="1" applyBorder="1" applyAlignment="1">
      <alignment horizontal="center"/>
    </xf>
    <xf numFmtId="0" fontId="5" fillId="0" borderId="0" xfId="60912" applyFont="1" applyBorder="1" applyAlignment="1">
      <alignment horizontal="center"/>
    </xf>
    <xf numFmtId="0" fontId="0" fillId="0" borderId="40" xfId="60912" applyNumberFormat="1" applyFont="1" applyFill="1" applyBorder="1" applyAlignment="1">
      <alignment horizontal="left" vertical="center" wrapText="1"/>
    </xf>
    <xf numFmtId="0" fontId="5" fillId="0" borderId="39" xfId="60912" applyBorder="1" applyAlignment="1">
      <alignment horizontal="left"/>
    </xf>
    <xf numFmtId="0" fontId="5" fillId="0" borderId="38" xfId="60912" applyBorder="1" applyAlignment="1">
      <alignment horizontal="left"/>
    </xf>
    <xf numFmtId="0" fontId="5" fillId="0" borderId="37" xfId="60912" applyBorder="1" applyAlignment="1">
      <alignment horizontal="left"/>
    </xf>
    <xf numFmtId="0" fontId="5" fillId="0" borderId="0" xfId="60912" applyBorder="1" applyAlignment="1">
      <alignment horizontal="left"/>
    </xf>
    <xf numFmtId="0" fontId="5" fillId="0" borderId="36" xfId="60912" applyBorder="1" applyAlignment="1">
      <alignment horizontal="left"/>
    </xf>
    <xf numFmtId="0" fontId="5" fillId="0" borderId="35" xfId="60912" applyBorder="1" applyAlignment="1">
      <alignment horizontal="left"/>
    </xf>
    <xf numFmtId="0" fontId="5" fillId="0" borderId="15" xfId="60912" applyBorder="1" applyAlignment="1">
      <alignment horizontal="left"/>
    </xf>
    <xf numFmtId="0" fontId="5" fillId="0" borderId="34" xfId="60912" applyBorder="1" applyAlignment="1">
      <alignment horizontal="left"/>
    </xf>
    <xf numFmtId="0" fontId="0" fillId="0" borderId="40" xfId="60912" applyNumberFormat="1" applyFont="1" applyFill="1" applyBorder="1" applyAlignment="1">
      <alignment horizontal="justify" vertical="center" wrapText="1"/>
    </xf>
    <xf numFmtId="0" fontId="5" fillId="0" borderId="39" xfId="60912" applyFont="1" applyBorder="1" applyAlignment="1">
      <alignment horizontal="justify" vertical="center" wrapText="1"/>
    </xf>
    <xf numFmtId="0" fontId="5" fillId="0" borderId="38" xfId="60912" applyFont="1" applyBorder="1" applyAlignment="1">
      <alignment horizontal="justify" vertical="center" wrapText="1"/>
    </xf>
    <xf numFmtId="0" fontId="5" fillId="0" borderId="37" xfId="60912" applyFont="1" applyBorder="1" applyAlignment="1">
      <alignment horizontal="justify" vertical="center" wrapText="1"/>
    </xf>
    <xf numFmtId="0" fontId="5" fillId="0" borderId="0" xfId="60912" applyFont="1" applyBorder="1" applyAlignment="1">
      <alignment horizontal="justify" vertical="center" wrapText="1"/>
    </xf>
    <xf numFmtId="0" fontId="5" fillId="0" borderId="36" xfId="60912" applyFont="1" applyBorder="1" applyAlignment="1">
      <alignment horizontal="justify" vertical="center" wrapText="1"/>
    </xf>
    <xf numFmtId="0" fontId="5" fillId="0" borderId="35" xfId="60912" applyFont="1" applyBorder="1" applyAlignment="1">
      <alignment horizontal="justify" vertical="center" wrapText="1"/>
    </xf>
    <xf numFmtId="0" fontId="5" fillId="0" borderId="15" xfId="60912" applyFont="1" applyBorder="1" applyAlignment="1">
      <alignment horizontal="justify" vertical="center" wrapText="1"/>
    </xf>
    <xf numFmtId="0" fontId="5" fillId="0" borderId="34" xfId="60912" applyFont="1" applyBorder="1" applyAlignment="1">
      <alignment horizontal="justify" vertical="center" wrapText="1"/>
    </xf>
    <xf numFmtId="0" fontId="5" fillId="0" borderId="0" xfId="60912" applyNumberFormat="1" applyFont="1" applyFill="1" applyAlignment="1">
      <alignment horizontal="center" vertical="center" wrapText="1"/>
    </xf>
    <xf numFmtId="0" fontId="5" fillId="0" borderId="39" xfId="60912" applyNumberFormat="1" applyFont="1" applyFill="1" applyBorder="1" applyAlignment="1">
      <alignment horizontal="justify" vertical="center" wrapText="1"/>
    </xf>
    <xf numFmtId="0" fontId="5" fillId="0" borderId="38" xfId="60912" applyNumberFormat="1" applyFont="1" applyFill="1" applyBorder="1" applyAlignment="1">
      <alignment horizontal="justify" vertical="center" wrapText="1"/>
    </xf>
    <xf numFmtId="0" fontId="5" fillId="0" borderId="37" xfId="60912" applyNumberFormat="1" applyFont="1" applyFill="1" applyBorder="1" applyAlignment="1">
      <alignment horizontal="justify" vertical="center" wrapText="1"/>
    </xf>
    <xf numFmtId="0" fontId="5" fillId="0" borderId="0" xfId="60912" applyNumberFormat="1" applyFont="1" applyFill="1" applyBorder="1" applyAlignment="1">
      <alignment horizontal="justify" vertical="center" wrapText="1"/>
    </xf>
    <xf numFmtId="0" fontId="5" fillId="0" borderId="36" xfId="60912" applyNumberFormat="1" applyFont="1" applyFill="1" applyBorder="1" applyAlignment="1">
      <alignment horizontal="justify" vertical="center" wrapText="1"/>
    </xf>
    <xf numFmtId="0" fontId="5" fillId="0" borderId="37" xfId="60912" applyBorder="1" applyAlignment="1">
      <alignment horizontal="justify" vertical="center" wrapText="1"/>
    </xf>
    <xf numFmtId="0" fontId="5" fillId="0" borderId="0" xfId="60912" applyBorder="1" applyAlignment="1">
      <alignment horizontal="justify" vertical="center" wrapText="1"/>
    </xf>
    <xf numFmtId="0" fontId="5" fillId="0" borderId="36" xfId="60912" applyBorder="1" applyAlignment="1">
      <alignment horizontal="justify" vertical="center" wrapText="1"/>
    </xf>
    <xf numFmtId="0" fontId="5" fillId="0" borderId="35" xfId="60912" applyBorder="1" applyAlignment="1">
      <alignment horizontal="justify" vertical="center" wrapText="1"/>
    </xf>
    <xf numFmtId="0" fontId="5" fillId="0" borderId="15" xfId="60912" applyBorder="1" applyAlignment="1">
      <alignment horizontal="justify" vertical="center" wrapText="1"/>
    </xf>
    <xf numFmtId="0" fontId="5" fillId="0" borderId="34" xfId="60912" applyBorder="1" applyAlignment="1">
      <alignment horizontal="justify" vertical="center" wrapText="1"/>
    </xf>
    <xf numFmtId="0" fontId="40" fillId="0" borderId="0" xfId="0" applyNumberFormat="1" applyFont="1" applyFill="1" applyAlignment="1">
      <alignment horizontal="center"/>
    </xf>
    <xf numFmtId="0" fontId="5" fillId="0" borderId="0" xfId="0" applyFont="1" applyFill="1" applyBorder="1" applyAlignment="1">
      <alignment horizontal="center"/>
    </xf>
    <xf numFmtId="0" fontId="19" fillId="0" borderId="0" xfId="0" quotePrefix="1" applyNumberFormat="1" applyFont="1" applyFill="1" applyAlignment="1">
      <alignment horizontal="right"/>
    </xf>
    <xf numFmtId="0" fontId="19" fillId="0" borderId="0" xfId="0" applyNumberFormat="1" applyFont="1" applyFill="1" applyAlignment="1">
      <alignment horizontal="right"/>
    </xf>
    <xf numFmtId="0" fontId="5" fillId="0" borderId="0" xfId="0" applyFont="1" applyFill="1" applyBorder="1" applyAlignment="1">
      <alignment horizontal="right"/>
    </xf>
    <xf numFmtId="0" fontId="62" fillId="0" borderId="0" xfId="0" applyNumberFormat="1" applyFont="1" applyFill="1" applyAlignment="1">
      <alignment horizontal="center"/>
    </xf>
    <xf numFmtId="41" fontId="0" fillId="0" borderId="0" xfId="0" applyNumberFormat="1" applyFont="1" applyFill="1" applyAlignment="1"/>
    <xf numFmtId="41" fontId="5" fillId="0" borderId="0" xfId="0" applyNumberFormat="1" applyFont="1" applyFill="1" applyAlignment="1"/>
    <xf numFmtId="41" fontId="19" fillId="0" borderId="0" xfId="0" quotePrefix="1" applyNumberFormat="1" applyFont="1" applyFill="1" applyAlignment="1">
      <alignment horizontal="right"/>
    </xf>
    <xf numFmtId="41" fontId="19" fillId="0" borderId="0" xfId="0" applyNumberFormat="1" applyFont="1" applyFill="1" applyAlignment="1">
      <alignment horizontal="right"/>
    </xf>
    <xf numFmtId="41" fontId="0" fillId="0" borderId="0" xfId="0" applyNumberFormat="1" applyFill="1" applyBorder="1" applyAlignment="1">
      <alignment horizontal="right"/>
    </xf>
    <xf numFmtId="41" fontId="40" fillId="0" borderId="2" xfId="0" applyNumberFormat="1" applyFont="1" applyFill="1" applyBorder="1" applyAlignment="1">
      <alignment horizontal="center"/>
    </xf>
    <xf numFmtId="41" fontId="0" fillId="0" borderId="2" xfId="0" applyNumberFormat="1" applyFill="1" applyBorder="1" applyAlignment="1">
      <alignment horizontal="center"/>
    </xf>
    <xf numFmtId="0" fontId="0" fillId="0" borderId="0" xfId="0" applyFill="1" applyBorder="1" applyAlignment="1">
      <alignment horizontal="right"/>
    </xf>
    <xf numFmtId="0" fontId="40" fillId="0" borderId="2" xfId="0" applyNumberFormat="1" applyFont="1" applyFill="1" applyBorder="1" applyAlignment="1">
      <alignment horizontal="center"/>
    </xf>
    <xf numFmtId="0" fontId="0" fillId="0" borderId="2" xfId="0" applyFill="1" applyBorder="1" applyAlignment="1">
      <alignment horizontal="center"/>
    </xf>
    <xf numFmtId="0" fontId="16" fillId="0" borderId="0" xfId="0" applyNumberFormat="1" applyFont="1" applyAlignment="1">
      <alignment horizontal="center"/>
    </xf>
    <xf numFmtId="0" fontId="103" fillId="0" borderId="0" xfId="0" applyNumberFormat="1" applyFont="1" applyBorder="1" applyAlignment="1">
      <alignment horizontal="center"/>
    </xf>
    <xf numFmtId="0" fontId="0" fillId="0" borderId="0" xfId="0" applyNumberFormat="1" applyFont="1" applyAlignment="1">
      <alignment horizontal="justify" vertical="top" wrapText="1"/>
    </xf>
    <xf numFmtId="0" fontId="48" fillId="0" borderId="0" xfId="0" quotePrefix="1" applyNumberFormat="1" applyFont="1" applyFill="1" applyAlignment="1">
      <alignment horizontal="left" vertical="top" wrapText="1"/>
    </xf>
    <xf numFmtId="0" fontId="0" fillId="0" borderId="0" xfId="0" applyNumberFormat="1" applyFont="1" applyFill="1" applyAlignment="1">
      <alignment horizontal="justify" vertical="top"/>
    </xf>
    <xf numFmtId="0" fontId="5" fillId="0" borderId="0" xfId="0" applyNumberFormat="1" applyFont="1" applyFill="1" applyAlignment="1">
      <alignment horizontal="justify" vertical="top"/>
    </xf>
  </cellXfs>
  <cellStyles count="60919">
    <cellStyle name="20% - Accent1 10" xfId="22"/>
    <cellStyle name="20% - Accent1 10 2" xfId="23"/>
    <cellStyle name="20% - Accent1 10 2 2" xfId="24"/>
    <cellStyle name="20% - Accent1 10 2 2 2" xfId="25"/>
    <cellStyle name="20% - Accent1 10 2 2 3" xfId="49926"/>
    <cellStyle name="20% - Accent1 10 2 2 4" xfId="60816"/>
    <cellStyle name="20% - Accent1 10 2 3" xfId="26"/>
    <cellStyle name="20% - Accent1 10 2 4" xfId="27"/>
    <cellStyle name="20% - Accent1 10 2 5" xfId="60448"/>
    <cellStyle name="20% - Accent1 10 3" xfId="28"/>
    <cellStyle name="20% - Accent1 10 3 2" xfId="29"/>
    <cellStyle name="20% - Accent1 10 3 2 2" xfId="30"/>
    <cellStyle name="20% - Accent1 10 3 2 3" xfId="49927"/>
    <cellStyle name="20% - Accent1 10 3 3" xfId="31"/>
    <cellStyle name="20% - Accent1 10 3 4" xfId="32"/>
    <cellStyle name="20% - Accent1 10 3 5" xfId="60633"/>
    <cellStyle name="20% - Accent1 10 4" xfId="33"/>
    <cellStyle name="20% - Accent1 10 4 2" xfId="34"/>
    <cellStyle name="20% - Accent1 10 4 3" xfId="49928"/>
    <cellStyle name="20% - Accent1 10 5" xfId="35"/>
    <cellStyle name="20% - Accent1 10 6" xfId="36"/>
    <cellStyle name="20% - Accent1 10 7" xfId="60265"/>
    <cellStyle name="20% - Accent1 11" xfId="37"/>
    <cellStyle name="20% - Accent1 11 2" xfId="38"/>
    <cellStyle name="20% - Accent1 11 2 2" xfId="39"/>
    <cellStyle name="20% - Accent1 11 2 2 2" xfId="40"/>
    <cellStyle name="20% - Accent1 11 2 2 3" xfId="49929"/>
    <cellStyle name="20% - Accent1 11 2 2 4" xfId="60830"/>
    <cellStyle name="20% - Accent1 11 2 3" xfId="41"/>
    <cellStyle name="20% - Accent1 11 2 4" xfId="42"/>
    <cellStyle name="20% - Accent1 11 2 5" xfId="60462"/>
    <cellStyle name="20% - Accent1 11 3" xfId="43"/>
    <cellStyle name="20% - Accent1 11 3 2" xfId="44"/>
    <cellStyle name="20% - Accent1 11 3 3" xfId="49930"/>
    <cellStyle name="20% - Accent1 11 3 4" xfId="60647"/>
    <cellStyle name="20% - Accent1 11 4" xfId="45"/>
    <cellStyle name="20% - Accent1 11 5" xfId="46"/>
    <cellStyle name="20% - Accent1 11 6" xfId="60279"/>
    <cellStyle name="20% - Accent1 12" xfId="47"/>
    <cellStyle name="20% - Accent1 12 2" xfId="48"/>
    <cellStyle name="20% - Accent1 12 2 2" xfId="49"/>
    <cellStyle name="20% - Accent1 12 2 2 2" xfId="60844"/>
    <cellStyle name="20% - Accent1 12 2 3" xfId="49931"/>
    <cellStyle name="20% - Accent1 12 2 4" xfId="60476"/>
    <cellStyle name="20% - Accent1 12 3" xfId="50"/>
    <cellStyle name="20% - Accent1 12 3 2" xfId="60661"/>
    <cellStyle name="20% - Accent1 12 4" xfId="51"/>
    <cellStyle name="20% - Accent1 12 5" xfId="60293"/>
    <cellStyle name="20% - Accent1 13" xfId="52"/>
    <cellStyle name="20% - Accent1 13 2" xfId="53"/>
    <cellStyle name="20% - Accent1 13 2 2" xfId="54"/>
    <cellStyle name="20% - Accent1 13 2 2 2" xfId="60858"/>
    <cellStyle name="20% - Accent1 13 2 3" xfId="49932"/>
    <cellStyle name="20% - Accent1 13 2 4" xfId="60490"/>
    <cellStyle name="20% - Accent1 13 3" xfId="55"/>
    <cellStyle name="20% - Accent1 13 3 2" xfId="60675"/>
    <cellStyle name="20% - Accent1 13 4" xfId="56"/>
    <cellStyle name="20% - Accent1 13 5" xfId="60307"/>
    <cellStyle name="20% - Accent1 14" xfId="57"/>
    <cellStyle name="20% - Accent1 14 2" xfId="58"/>
    <cellStyle name="20% - Accent1 14 2 2" xfId="60688"/>
    <cellStyle name="20% - Accent1 14 3" xfId="49933"/>
    <cellStyle name="20% - Accent1 14 4" xfId="60320"/>
    <cellStyle name="20% - Accent1 15" xfId="59"/>
    <cellStyle name="20% - Accent1 15 2" xfId="60504"/>
    <cellStyle name="20% - Accent1 16" xfId="60"/>
    <cellStyle name="20% - Accent1 16 2" xfId="60872"/>
    <cellStyle name="20% - Accent1 17" xfId="49934"/>
    <cellStyle name="20% - Accent1 17 2" xfId="60886"/>
    <cellStyle name="20% - Accent1 18" xfId="49935"/>
    <cellStyle name="20% - Accent1 18 2" xfId="60900"/>
    <cellStyle name="20% - Accent1 19" xfId="60125"/>
    <cellStyle name="20% - Accent1 2" xfId="61"/>
    <cellStyle name="20% - Accent1 2 10" xfId="62"/>
    <cellStyle name="20% - Accent1 2 10 2" xfId="63"/>
    <cellStyle name="20% - Accent1 2 10 2 2" xfId="64"/>
    <cellStyle name="20% - Accent1 2 10 2 2 2" xfId="65"/>
    <cellStyle name="20% - Accent1 2 10 2 2 3" xfId="49936"/>
    <cellStyle name="20% - Accent1 2 10 2 3" xfId="66"/>
    <cellStyle name="20% - Accent1 2 10 2 4" xfId="67"/>
    <cellStyle name="20% - Accent1 2 10 3" xfId="68"/>
    <cellStyle name="20% - Accent1 2 10 3 2" xfId="69"/>
    <cellStyle name="20% - Accent1 2 10 3 3" xfId="49937"/>
    <cellStyle name="20% - Accent1 2 10 4" xfId="70"/>
    <cellStyle name="20% - Accent1 2 10 5" xfId="71"/>
    <cellStyle name="20% - Accent1 2 11" xfId="72"/>
    <cellStyle name="20% - Accent1 2 11 2" xfId="73"/>
    <cellStyle name="20% - Accent1 2 11 2 2" xfId="74"/>
    <cellStyle name="20% - Accent1 2 11 2 3" xfId="49938"/>
    <cellStyle name="20% - Accent1 2 11 3" xfId="75"/>
    <cellStyle name="20% - Accent1 2 11 4" xfId="76"/>
    <cellStyle name="20% - Accent1 2 12" xfId="77"/>
    <cellStyle name="20% - Accent1 2 12 2" xfId="78"/>
    <cellStyle name="20% - Accent1 2 12 2 2" xfId="79"/>
    <cellStyle name="20% - Accent1 2 12 2 3" xfId="49939"/>
    <cellStyle name="20% - Accent1 2 12 3" xfId="80"/>
    <cellStyle name="20% - Accent1 2 12 4" xfId="81"/>
    <cellStyle name="20% - Accent1 2 13" xfId="82"/>
    <cellStyle name="20% - Accent1 2 13 2" xfId="83"/>
    <cellStyle name="20% - Accent1 2 13 3" xfId="49940"/>
    <cellStyle name="20% - Accent1 2 14" xfId="84"/>
    <cellStyle name="20% - Accent1 2 15" xfId="85"/>
    <cellStyle name="20% - Accent1 2 16" xfId="60152"/>
    <cellStyle name="20% - Accent1 2 2" xfId="86"/>
    <cellStyle name="20% - Accent1 2 2 10" xfId="87"/>
    <cellStyle name="20% - Accent1 2 2 11" xfId="88"/>
    <cellStyle name="20% - Accent1 2 2 12" xfId="60336"/>
    <cellStyle name="20% - Accent1 2 2 2" xfId="89"/>
    <cellStyle name="20% - Accent1 2 2 2 10" xfId="90"/>
    <cellStyle name="20% - Accent1 2 2 2 11" xfId="60704"/>
    <cellStyle name="20% - Accent1 2 2 2 2" xfId="91"/>
    <cellStyle name="20% - Accent1 2 2 2 2 2" xfId="92"/>
    <cellStyle name="20% - Accent1 2 2 2 2 2 2" xfId="93"/>
    <cellStyle name="20% - Accent1 2 2 2 2 2 2 2" xfId="94"/>
    <cellStyle name="20% - Accent1 2 2 2 2 2 2 2 2" xfId="95"/>
    <cellStyle name="20% - Accent1 2 2 2 2 2 2 2 2 2" xfId="96"/>
    <cellStyle name="20% - Accent1 2 2 2 2 2 2 2 2 3" xfId="49941"/>
    <cellStyle name="20% - Accent1 2 2 2 2 2 2 2 3" xfId="97"/>
    <cellStyle name="20% - Accent1 2 2 2 2 2 2 2 4" xfId="98"/>
    <cellStyle name="20% - Accent1 2 2 2 2 2 2 3" xfId="99"/>
    <cellStyle name="20% - Accent1 2 2 2 2 2 2 3 2" xfId="100"/>
    <cellStyle name="20% - Accent1 2 2 2 2 2 2 3 2 2" xfId="101"/>
    <cellStyle name="20% - Accent1 2 2 2 2 2 2 3 2 3" xfId="49942"/>
    <cellStyle name="20% - Accent1 2 2 2 2 2 2 3 3" xfId="102"/>
    <cellStyle name="20% - Accent1 2 2 2 2 2 2 3 4" xfId="103"/>
    <cellStyle name="20% - Accent1 2 2 2 2 2 2 4" xfId="104"/>
    <cellStyle name="20% - Accent1 2 2 2 2 2 2 4 2" xfId="105"/>
    <cellStyle name="20% - Accent1 2 2 2 2 2 2 4 3" xfId="49943"/>
    <cellStyle name="20% - Accent1 2 2 2 2 2 2 5" xfId="106"/>
    <cellStyle name="20% - Accent1 2 2 2 2 2 2 6" xfId="107"/>
    <cellStyle name="20% - Accent1 2 2 2 2 2 3" xfId="108"/>
    <cellStyle name="20% - Accent1 2 2 2 2 2 3 2" xfId="109"/>
    <cellStyle name="20% - Accent1 2 2 2 2 2 3 2 2" xfId="110"/>
    <cellStyle name="20% - Accent1 2 2 2 2 2 3 2 3" xfId="49944"/>
    <cellStyle name="20% - Accent1 2 2 2 2 2 3 3" xfId="111"/>
    <cellStyle name="20% - Accent1 2 2 2 2 2 3 4" xfId="112"/>
    <cellStyle name="20% - Accent1 2 2 2 2 2 4" xfId="113"/>
    <cellStyle name="20% - Accent1 2 2 2 2 2 4 2" xfId="114"/>
    <cellStyle name="20% - Accent1 2 2 2 2 2 4 2 2" xfId="115"/>
    <cellStyle name="20% - Accent1 2 2 2 2 2 4 2 3" xfId="49945"/>
    <cellStyle name="20% - Accent1 2 2 2 2 2 4 3" xfId="116"/>
    <cellStyle name="20% - Accent1 2 2 2 2 2 4 4" xfId="117"/>
    <cellStyle name="20% - Accent1 2 2 2 2 2 5" xfId="118"/>
    <cellStyle name="20% - Accent1 2 2 2 2 2 5 2" xfId="119"/>
    <cellStyle name="20% - Accent1 2 2 2 2 2 5 3" xfId="49946"/>
    <cellStyle name="20% - Accent1 2 2 2 2 2 6" xfId="120"/>
    <cellStyle name="20% - Accent1 2 2 2 2 2 7" xfId="121"/>
    <cellStyle name="20% - Accent1 2 2 2 2 3" xfId="122"/>
    <cellStyle name="20% - Accent1 2 2 2 2 3 2" xfId="123"/>
    <cellStyle name="20% - Accent1 2 2 2 2 3 2 2" xfId="124"/>
    <cellStyle name="20% - Accent1 2 2 2 2 3 2 2 2" xfId="125"/>
    <cellStyle name="20% - Accent1 2 2 2 2 3 2 2 3" xfId="49947"/>
    <cellStyle name="20% - Accent1 2 2 2 2 3 2 3" xfId="126"/>
    <cellStyle name="20% - Accent1 2 2 2 2 3 2 4" xfId="127"/>
    <cellStyle name="20% - Accent1 2 2 2 2 3 3" xfId="128"/>
    <cellStyle name="20% - Accent1 2 2 2 2 3 3 2" xfId="129"/>
    <cellStyle name="20% - Accent1 2 2 2 2 3 3 2 2" xfId="130"/>
    <cellStyle name="20% - Accent1 2 2 2 2 3 3 2 3" xfId="49948"/>
    <cellStyle name="20% - Accent1 2 2 2 2 3 3 3" xfId="131"/>
    <cellStyle name="20% - Accent1 2 2 2 2 3 3 4" xfId="132"/>
    <cellStyle name="20% - Accent1 2 2 2 2 3 4" xfId="133"/>
    <cellStyle name="20% - Accent1 2 2 2 2 3 4 2" xfId="134"/>
    <cellStyle name="20% - Accent1 2 2 2 2 3 4 3" xfId="49949"/>
    <cellStyle name="20% - Accent1 2 2 2 2 3 5" xfId="135"/>
    <cellStyle name="20% - Accent1 2 2 2 2 3 6" xfId="136"/>
    <cellStyle name="20% - Accent1 2 2 2 2 4" xfId="137"/>
    <cellStyle name="20% - Accent1 2 2 2 2 4 2" xfId="138"/>
    <cellStyle name="20% - Accent1 2 2 2 2 4 2 2" xfId="139"/>
    <cellStyle name="20% - Accent1 2 2 2 2 4 2 3" xfId="49950"/>
    <cellStyle name="20% - Accent1 2 2 2 2 4 3" xfId="140"/>
    <cellStyle name="20% - Accent1 2 2 2 2 4 4" xfId="141"/>
    <cellStyle name="20% - Accent1 2 2 2 2 5" xfId="142"/>
    <cellStyle name="20% - Accent1 2 2 2 2 5 2" xfId="143"/>
    <cellStyle name="20% - Accent1 2 2 2 2 5 2 2" xfId="144"/>
    <cellStyle name="20% - Accent1 2 2 2 2 5 2 3" xfId="49951"/>
    <cellStyle name="20% - Accent1 2 2 2 2 5 3" xfId="145"/>
    <cellStyle name="20% - Accent1 2 2 2 2 5 4" xfId="146"/>
    <cellStyle name="20% - Accent1 2 2 2 2 6" xfId="147"/>
    <cellStyle name="20% - Accent1 2 2 2 2 6 2" xfId="148"/>
    <cellStyle name="20% - Accent1 2 2 2 2 6 3" xfId="49952"/>
    <cellStyle name="20% - Accent1 2 2 2 2 7" xfId="149"/>
    <cellStyle name="20% - Accent1 2 2 2 2 8" xfId="150"/>
    <cellStyle name="20% - Accent1 2 2 2 3" xfId="151"/>
    <cellStyle name="20% - Accent1 2 2 2 3 2" xfId="152"/>
    <cellStyle name="20% - Accent1 2 2 2 3 2 2" xfId="153"/>
    <cellStyle name="20% - Accent1 2 2 2 3 2 2 2" xfId="154"/>
    <cellStyle name="20% - Accent1 2 2 2 3 2 2 2 2" xfId="155"/>
    <cellStyle name="20% - Accent1 2 2 2 3 2 2 2 3" xfId="49953"/>
    <cellStyle name="20% - Accent1 2 2 2 3 2 2 3" xfId="156"/>
    <cellStyle name="20% - Accent1 2 2 2 3 2 2 4" xfId="157"/>
    <cellStyle name="20% - Accent1 2 2 2 3 2 3" xfId="158"/>
    <cellStyle name="20% - Accent1 2 2 2 3 2 3 2" xfId="159"/>
    <cellStyle name="20% - Accent1 2 2 2 3 2 3 2 2" xfId="160"/>
    <cellStyle name="20% - Accent1 2 2 2 3 2 3 2 3" xfId="49954"/>
    <cellStyle name="20% - Accent1 2 2 2 3 2 3 3" xfId="161"/>
    <cellStyle name="20% - Accent1 2 2 2 3 2 3 4" xfId="162"/>
    <cellStyle name="20% - Accent1 2 2 2 3 2 4" xfId="163"/>
    <cellStyle name="20% - Accent1 2 2 2 3 2 4 2" xfId="164"/>
    <cellStyle name="20% - Accent1 2 2 2 3 2 4 3" xfId="49955"/>
    <cellStyle name="20% - Accent1 2 2 2 3 2 5" xfId="165"/>
    <cellStyle name="20% - Accent1 2 2 2 3 2 6" xfId="166"/>
    <cellStyle name="20% - Accent1 2 2 2 3 3" xfId="167"/>
    <cellStyle name="20% - Accent1 2 2 2 3 3 2" xfId="168"/>
    <cellStyle name="20% - Accent1 2 2 2 3 3 2 2" xfId="169"/>
    <cellStyle name="20% - Accent1 2 2 2 3 3 2 3" xfId="49956"/>
    <cellStyle name="20% - Accent1 2 2 2 3 3 3" xfId="170"/>
    <cellStyle name="20% - Accent1 2 2 2 3 3 4" xfId="171"/>
    <cellStyle name="20% - Accent1 2 2 2 3 4" xfId="172"/>
    <cellStyle name="20% - Accent1 2 2 2 3 4 2" xfId="173"/>
    <cellStyle name="20% - Accent1 2 2 2 3 4 2 2" xfId="174"/>
    <cellStyle name="20% - Accent1 2 2 2 3 4 2 3" xfId="49957"/>
    <cellStyle name="20% - Accent1 2 2 2 3 4 3" xfId="175"/>
    <cellStyle name="20% - Accent1 2 2 2 3 4 4" xfId="176"/>
    <cellStyle name="20% - Accent1 2 2 2 3 5" xfId="177"/>
    <cellStyle name="20% - Accent1 2 2 2 3 5 2" xfId="178"/>
    <cellStyle name="20% - Accent1 2 2 2 3 5 3" xfId="49958"/>
    <cellStyle name="20% - Accent1 2 2 2 3 6" xfId="179"/>
    <cellStyle name="20% - Accent1 2 2 2 3 7" xfId="180"/>
    <cellStyle name="20% - Accent1 2 2 2 4" xfId="181"/>
    <cellStyle name="20% - Accent1 2 2 2 4 2" xfId="182"/>
    <cellStyle name="20% - Accent1 2 2 2 4 2 2" xfId="183"/>
    <cellStyle name="20% - Accent1 2 2 2 4 2 2 2" xfId="184"/>
    <cellStyle name="20% - Accent1 2 2 2 4 2 2 3" xfId="49959"/>
    <cellStyle name="20% - Accent1 2 2 2 4 2 3" xfId="185"/>
    <cellStyle name="20% - Accent1 2 2 2 4 2 4" xfId="186"/>
    <cellStyle name="20% - Accent1 2 2 2 4 3" xfId="187"/>
    <cellStyle name="20% - Accent1 2 2 2 4 3 2" xfId="188"/>
    <cellStyle name="20% - Accent1 2 2 2 4 3 2 2" xfId="189"/>
    <cellStyle name="20% - Accent1 2 2 2 4 3 2 3" xfId="49960"/>
    <cellStyle name="20% - Accent1 2 2 2 4 3 3" xfId="190"/>
    <cellStyle name="20% - Accent1 2 2 2 4 3 4" xfId="191"/>
    <cellStyle name="20% - Accent1 2 2 2 4 4" xfId="192"/>
    <cellStyle name="20% - Accent1 2 2 2 4 4 2" xfId="193"/>
    <cellStyle name="20% - Accent1 2 2 2 4 4 3" xfId="49961"/>
    <cellStyle name="20% - Accent1 2 2 2 4 5" xfId="194"/>
    <cellStyle name="20% - Accent1 2 2 2 4 6" xfId="195"/>
    <cellStyle name="20% - Accent1 2 2 2 5" xfId="196"/>
    <cellStyle name="20% - Accent1 2 2 2 5 2" xfId="197"/>
    <cellStyle name="20% - Accent1 2 2 2 5 2 2" xfId="198"/>
    <cellStyle name="20% - Accent1 2 2 2 5 2 2 2" xfId="199"/>
    <cellStyle name="20% - Accent1 2 2 2 5 2 2 3" xfId="49962"/>
    <cellStyle name="20% - Accent1 2 2 2 5 2 3" xfId="200"/>
    <cellStyle name="20% - Accent1 2 2 2 5 2 4" xfId="201"/>
    <cellStyle name="20% - Accent1 2 2 2 5 3" xfId="202"/>
    <cellStyle name="20% - Accent1 2 2 2 5 3 2" xfId="203"/>
    <cellStyle name="20% - Accent1 2 2 2 5 3 3" xfId="49963"/>
    <cellStyle name="20% - Accent1 2 2 2 5 4" xfId="204"/>
    <cellStyle name="20% - Accent1 2 2 2 5 5" xfId="205"/>
    <cellStyle name="20% - Accent1 2 2 2 6" xfId="206"/>
    <cellStyle name="20% - Accent1 2 2 2 6 2" xfId="207"/>
    <cellStyle name="20% - Accent1 2 2 2 6 2 2" xfId="208"/>
    <cellStyle name="20% - Accent1 2 2 2 6 2 3" xfId="49964"/>
    <cellStyle name="20% - Accent1 2 2 2 6 3" xfId="209"/>
    <cellStyle name="20% - Accent1 2 2 2 6 4" xfId="210"/>
    <cellStyle name="20% - Accent1 2 2 2 7" xfId="211"/>
    <cellStyle name="20% - Accent1 2 2 2 7 2" xfId="212"/>
    <cellStyle name="20% - Accent1 2 2 2 7 2 2" xfId="213"/>
    <cellStyle name="20% - Accent1 2 2 2 7 2 3" xfId="49965"/>
    <cellStyle name="20% - Accent1 2 2 2 7 3" xfId="214"/>
    <cellStyle name="20% - Accent1 2 2 2 7 4" xfId="215"/>
    <cellStyle name="20% - Accent1 2 2 2 8" xfId="216"/>
    <cellStyle name="20% - Accent1 2 2 2 8 2" xfId="217"/>
    <cellStyle name="20% - Accent1 2 2 2 8 3" xfId="49966"/>
    <cellStyle name="20% - Accent1 2 2 2 9" xfId="218"/>
    <cellStyle name="20% - Accent1 2 2 3" xfId="219"/>
    <cellStyle name="20% - Accent1 2 2 3 2" xfId="220"/>
    <cellStyle name="20% - Accent1 2 2 3 2 2" xfId="221"/>
    <cellStyle name="20% - Accent1 2 2 3 2 2 2" xfId="222"/>
    <cellStyle name="20% - Accent1 2 2 3 2 2 2 2" xfId="223"/>
    <cellStyle name="20% - Accent1 2 2 3 2 2 2 2 2" xfId="224"/>
    <cellStyle name="20% - Accent1 2 2 3 2 2 2 2 3" xfId="49967"/>
    <cellStyle name="20% - Accent1 2 2 3 2 2 2 3" xfId="225"/>
    <cellStyle name="20% - Accent1 2 2 3 2 2 2 4" xfId="226"/>
    <cellStyle name="20% - Accent1 2 2 3 2 2 3" xfId="227"/>
    <cellStyle name="20% - Accent1 2 2 3 2 2 3 2" xfId="228"/>
    <cellStyle name="20% - Accent1 2 2 3 2 2 3 2 2" xfId="229"/>
    <cellStyle name="20% - Accent1 2 2 3 2 2 3 2 3" xfId="49968"/>
    <cellStyle name="20% - Accent1 2 2 3 2 2 3 3" xfId="230"/>
    <cellStyle name="20% - Accent1 2 2 3 2 2 3 4" xfId="231"/>
    <cellStyle name="20% - Accent1 2 2 3 2 2 4" xfId="232"/>
    <cellStyle name="20% - Accent1 2 2 3 2 2 4 2" xfId="233"/>
    <cellStyle name="20% - Accent1 2 2 3 2 2 4 3" xfId="49969"/>
    <cellStyle name="20% - Accent1 2 2 3 2 2 5" xfId="234"/>
    <cellStyle name="20% - Accent1 2 2 3 2 2 6" xfId="235"/>
    <cellStyle name="20% - Accent1 2 2 3 2 3" xfId="236"/>
    <cellStyle name="20% - Accent1 2 2 3 2 3 2" xfId="237"/>
    <cellStyle name="20% - Accent1 2 2 3 2 3 2 2" xfId="238"/>
    <cellStyle name="20% - Accent1 2 2 3 2 3 2 3" xfId="49970"/>
    <cellStyle name="20% - Accent1 2 2 3 2 3 3" xfId="239"/>
    <cellStyle name="20% - Accent1 2 2 3 2 3 4" xfId="240"/>
    <cellStyle name="20% - Accent1 2 2 3 2 4" xfId="241"/>
    <cellStyle name="20% - Accent1 2 2 3 2 4 2" xfId="242"/>
    <cellStyle name="20% - Accent1 2 2 3 2 4 2 2" xfId="243"/>
    <cellStyle name="20% - Accent1 2 2 3 2 4 2 3" xfId="49971"/>
    <cellStyle name="20% - Accent1 2 2 3 2 4 3" xfId="244"/>
    <cellStyle name="20% - Accent1 2 2 3 2 4 4" xfId="245"/>
    <cellStyle name="20% - Accent1 2 2 3 2 5" xfId="246"/>
    <cellStyle name="20% - Accent1 2 2 3 2 5 2" xfId="247"/>
    <cellStyle name="20% - Accent1 2 2 3 2 5 3" xfId="49972"/>
    <cellStyle name="20% - Accent1 2 2 3 2 6" xfId="248"/>
    <cellStyle name="20% - Accent1 2 2 3 2 7" xfId="249"/>
    <cellStyle name="20% - Accent1 2 2 3 3" xfId="250"/>
    <cellStyle name="20% - Accent1 2 2 3 3 2" xfId="251"/>
    <cellStyle name="20% - Accent1 2 2 3 3 2 2" xfId="252"/>
    <cellStyle name="20% - Accent1 2 2 3 3 2 2 2" xfId="253"/>
    <cellStyle name="20% - Accent1 2 2 3 3 2 2 3" xfId="49973"/>
    <cellStyle name="20% - Accent1 2 2 3 3 2 3" xfId="254"/>
    <cellStyle name="20% - Accent1 2 2 3 3 2 4" xfId="255"/>
    <cellStyle name="20% - Accent1 2 2 3 3 3" xfId="256"/>
    <cellStyle name="20% - Accent1 2 2 3 3 3 2" xfId="257"/>
    <cellStyle name="20% - Accent1 2 2 3 3 3 2 2" xfId="258"/>
    <cellStyle name="20% - Accent1 2 2 3 3 3 2 3" xfId="49974"/>
    <cellStyle name="20% - Accent1 2 2 3 3 3 3" xfId="259"/>
    <cellStyle name="20% - Accent1 2 2 3 3 3 4" xfId="260"/>
    <cellStyle name="20% - Accent1 2 2 3 3 4" xfId="261"/>
    <cellStyle name="20% - Accent1 2 2 3 3 4 2" xfId="262"/>
    <cellStyle name="20% - Accent1 2 2 3 3 4 3" xfId="49975"/>
    <cellStyle name="20% - Accent1 2 2 3 3 5" xfId="263"/>
    <cellStyle name="20% - Accent1 2 2 3 3 6" xfId="264"/>
    <cellStyle name="20% - Accent1 2 2 3 4" xfId="265"/>
    <cellStyle name="20% - Accent1 2 2 3 4 2" xfId="266"/>
    <cellStyle name="20% - Accent1 2 2 3 4 2 2" xfId="267"/>
    <cellStyle name="20% - Accent1 2 2 3 4 2 2 2" xfId="268"/>
    <cellStyle name="20% - Accent1 2 2 3 4 2 2 3" xfId="49976"/>
    <cellStyle name="20% - Accent1 2 2 3 4 2 3" xfId="269"/>
    <cellStyle name="20% - Accent1 2 2 3 4 2 4" xfId="270"/>
    <cellStyle name="20% - Accent1 2 2 3 4 3" xfId="271"/>
    <cellStyle name="20% - Accent1 2 2 3 4 3 2" xfId="272"/>
    <cellStyle name="20% - Accent1 2 2 3 4 3 3" xfId="49977"/>
    <cellStyle name="20% - Accent1 2 2 3 4 4" xfId="273"/>
    <cellStyle name="20% - Accent1 2 2 3 4 5" xfId="274"/>
    <cellStyle name="20% - Accent1 2 2 3 5" xfId="275"/>
    <cellStyle name="20% - Accent1 2 2 3 5 2" xfId="276"/>
    <cellStyle name="20% - Accent1 2 2 3 5 2 2" xfId="277"/>
    <cellStyle name="20% - Accent1 2 2 3 5 2 3" xfId="49978"/>
    <cellStyle name="20% - Accent1 2 2 3 5 3" xfId="278"/>
    <cellStyle name="20% - Accent1 2 2 3 5 4" xfId="279"/>
    <cellStyle name="20% - Accent1 2 2 3 6" xfId="280"/>
    <cellStyle name="20% - Accent1 2 2 3 6 2" xfId="281"/>
    <cellStyle name="20% - Accent1 2 2 3 6 2 2" xfId="282"/>
    <cellStyle name="20% - Accent1 2 2 3 6 2 3" xfId="49979"/>
    <cellStyle name="20% - Accent1 2 2 3 6 3" xfId="283"/>
    <cellStyle name="20% - Accent1 2 2 3 6 4" xfId="284"/>
    <cellStyle name="20% - Accent1 2 2 3 7" xfId="285"/>
    <cellStyle name="20% - Accent1 2 2 3 7 2" xfId="286"/>
    <cellStyle name="20% - Accent1 2 2 3 7 3" xfId="49980"/>
    <cellStyle name="20% - Accent1 2 2 3 8" xfId="287"/>
    <cellStyle name="20% - Accent1 2 2 3 9" xfId="288"/>
    <cellStyle name="20% - Accent1 2 2 4" xfId="289"/>
    <cellStyle name="20% - Accent1 2 2 4 2" xfId="290"/>
    <cellStyle name="20% - Accent1 2 2 4 2 2" xfId="291"/>
    <cellStyle name="20% - Accent1 2 2 4 2 2 2" xfId="292"/>
    <cellStyle name="20% - Accent1 2 2 4 2 2 2 2" xfId="293"/>
    <cellStyle name="20% - Accent1 2 2 4 2 2 2 3" xfId="49981"/>
    <cellStyle name="20% - Accent1 2 2 4 2 2 3" xfId="294"/>
    <cellStyle name="20% - Accent1 2 2 4 2 2 4" xfId="295"/>
    <cellStyle name="20% - Accent1 2 2 4 2 3" xfId="296"/>
    <cellStyle name="20% - Accent1 2 2 4 2 3 2" xfId="297"/>
    <cellStyle name="20% - Accent1 2 2 4 2 3 2 2" xfId="298"/>
    <cellStyle name="20% - Accent1 2 2 4 2 3 2 3" xfId="49982"/>
    <cellStyle name="20% - Accent1 2 2 4 2 3 3" xfId="299"/>
    <cellStyle name="20% - Accent1 2 2 4 2 3 4" xfId="300"/>
    <cellStyle name="20% - Accent1 2 2 4 2 4" xfId="301"/>
    <cellStyle name="20% - Accent1 2 2 4 2 4 2" xfId="302"/>
    <cellStyle name="20% - Accent1 2 2 4 2 4 3" xfId="49983"/>
    <cellStyle name="20% - Accent1 2 2 4 2 5" xfId="303"/>
    <cellStyle name="20% - Accent1 2 2 4 2 6" xfId="304"/>
    <cellStyle name="20% - Accent1 2 2 4 3" xfId="305"/>
    <cellStyle name="20% - Accent1 2 2 4 3 2" xfId="306"/>
    <cellStyle name="20% - Accent1 2 2 4 3 2 2" xfId="307"/>
    <cellStyle name="20% - Accent1 2 2 4 3 2 3" xfId="49984"/>
    <cellStyle name="20% - Accent1 2 2 4 3 3" xfId="308"/>
    <cellStyle name="20% - Accent1 2 2 4 3 4" xfId="309"/>
    <cellStyle name="20% - Accent1 2 2 4 4" xfId="310"/>
    <cellStyle name="20% - Accent1 2 2 4 4 2" xfId="311"/>
    <cellStyle name="20% - Accent1 2 2 4 4 2 2" xfId="312"/>
    <cellStyle name="20% - Accent1 2 2 4 4 2 3" xfId="49985"/>
    <cellStyle name="20% - Accent1 2 2 4 4 3" xfId="313"/>
    <cellStyle name="20% - Accent1 2 2 4 4 4" xfId="314"/>
    <cellStyle name="20% - Accent1 2 2 4 5" xfId="315"/>
    <cellStyle name="20% - Accent1 2 2 4 5 2" xfId="316"/>
    <cellStyle name="20% - Accent1 2 2 4 5 3" xfId="49986"/>
    <cellStyle name="20% - Accent1 2 2 4 6" xfId="317"/>
    <cellStyle name="20% - Accent1 2 2 4 7" xfId="318"/>
    <cellStyle name="20% - Accent1 2 2 5" xfId="319"/>
    <cellStyle name="20% - Accent1 2 2 5 2" xfId="320"/>
    <cellStyle name="20% - Accent1 2 2 5 2 2" xfId="321"/>
    <cellStyle name="20% - Accent1 2 2 5 2 2 2" xfId="322"/>
    <cellStyle name="20% - Accent1 2 2 5 2 2 3" xfId="49987"/>
    <cellStyle name="20% - Accent1 2 2 5 2 3" xfId="323"/>
    <cellStyle name="20% - Accent1 2 2 5 2 4" xfId="324"/>
    <cellStyle name="20% - Accent1 2 2 5 3" xfId="325"/>
    <cellStyle name="20% - Accent1 2 2 5 3 2" xfId="326"/>
    <cellStyle name="20% - Accent1 2 2 5 3 2 2" xfId="327"/>
    <cellStyle name="20% - Accent1 2 2 5 3 2 3" xfId="49988"/>
    <cellStyle name="20% - Accent1 2 2 5 3 3" xfId="328"/>
    <cellStyle name="20% - Accent1 2 2 5 3 4" xfId="329"/>
    <cellStyle name="20% - Accent1 2 2 5 4" xfId="330"/>
    <cellStyle name="20% - Accent1 2 2 5 4 2" xfId="331"/>
    <cellStyle name="20% - Accent1 2 2 5 4 3" xfId="49989"/>
    <cellStyle name="20% - Accent1 2 2 5 5" xfId="332"/>
    <cellStyle name="20% - Accent1 2 2 5 6" xfId="333"/>
    <cellStyle name="20% - Accent1 2 2 6" xfId="334"/>
    <cellStyle name="20% - Accent1 2 2 6 2" xfId="335"/>
    <cellStyle name="20% - Accent1 2 2 6 2 2" xfId="336"/>
    <cellStyle name="20% - Accent1 2 2 6 2 2 2" xfId="337"/>
    <cellStyle name="20% - Accent1 2 2 6 2 2 3" xfId="49990"/>
    <cellStyle name="20% - Accent1 2 2 6 2 3" xfId="338"/>
    <cellStyle name="20% - Accent1 2 2 6 2 4" xfId="339"/>
    <cellStyle name="20% - Accent1 2 2 6 3" xfId="340"/>
    <cellStyle name="20% - Accent1 2 2 6 3 2" xfId="341"/>
    <cellStyle name="20% - Accent1 2 2 6 3 3" xfId="49991"/>
    <cellStyle name="20% - Accent1 2 2 6 4" xfId="342"/>
    <cellStyle name="20% - Accent1 2 2 6 5" xfId="343"/>
    <cellStyle name="20% - Accent1 2 2 7" xfId="344"/>
    <cellStyle name="20% - Accent1 2 2 7 2" xfId="345"/>
    <cellStyle name="20% - Accent1 2 2 7 2 2" xfId="346"/>
    <cellStyle name="20% - Accent1 2 2 7 2 3" xfId="49992"/>
    <cellStyle name="20% - Accent1 2 2 7 3" xfId="347"/>
    <cellStyle name="20% - Accent1 2 2 7 4" xfId="348"/>
    <cellStyle name="20% - Accent1 2 2 8" xfId="349"/>
    <cellStyle name="20% - Accent1 2 2 8 2" xfId="350"/>
    <cellStyle name="20% - Accent1 2 2 8 2 2" xfId="351"/>
    <cellStyle name="20% - Accent1 2 2 8 2 3" xfId="49993"/>
    <cellStyle name="20% - Accent1 2 2 8 3" xfId="352"/>
    <cellStyle name="20% - Accent1 2 2 8 4" xfId="353"/>
    <cellStyle name="20% - Accent1 2 2 9" xfId="354"/>
    <cellStyle name="20% - Accent1 2 2 9 2" xfId="355"/>
    <cellStyle name="20% - Accent1 2 2 9 3" xfId="49994"/>
    <cellStyle name="20% - Accent1 2 3" xfId="356"/>
    <cellStyle name="20% - Accent1 2 3 10" xfId="357"/>
    <cellStyle name="20% - Accent1 2 3 11" xfId="358"/>
    <cellStyle name="20% - Accent1 2 3 12" xfId="60521"/>
    <cellStyle name="20% - Accent1 2 3 2" xfId="359"/>
    <cellStyle name="20% - Accent1 2 3 2 10" xfId="360"/>
    <cellStyle name="20% - Accent1 2 3 2 2" xfId="361"/>
    <cellStyle name="20% - Accent1 2 3 2 2 2" xfId="362"/>
    <cellStyle name="20% - Accent1 2 3 2 2 2 2" xfId="363"/>
    <cellStyle name="20% - Accent1 2 3 2 2 2 2 2" xfId="364"/>
    <cellStyle name="20% - Accent1 2 3 2 2 2 2 2 2" xfId="365"/>
    <cellStyle name="20% - Accent1 2 3 2 2 2 2 2 2 2" xfId="366"/>
    <cellStyle name="20% - Accent1 2 3 2 2 2 2 2 2 3" xfId="49995"/>
    <cellStyle name="20% - Accent1 2 3 2 2 2 2 2 3" xfId="367"/>
    <cellStyle name="20% - Accent1 2 3 2 2 2 2 2 4" xfId="368"/>
    <cellStyle name="20% - Accent1 2 3 2 2 2 2 3" xfId="369"/>
    <cellStyle name="20% - Accent1 2 3 2 2 2 2 3 2" xfId="370"/>
    <cellStyle name="20% - Accent1 2 3 2 2 2 2 3 2 2" xfId="371"/>
    <cellStyle name="20% - Accent1 2 3 2 2 2 2 3 2 3" xfId="49996"/>
    <cellStyle name="20% - Accent1 2 3 2 2 2 2 3 3" xfId="372"/>
    <cellStyle name="20% - Accent1 2 3 2 2 2 2 3 4" xfId="373"/>
    <cellStyle name="20% - Accent1 2 3 2 2 2 2 4" xfId="374"/>
    <cellStyle name="20% - Accent1 2 3 2 2 2 2 4 2" xfId="375"/>
    <cellStyle name="20% - Accent1 2 3 2 2 2 2 4 3" xfId="49997"/>
    <cellStyle name="20% - Accent1 2 3 2 2 2 2 5" xfId="376"/>
    <cellStyle name="20% - Accent1 2 3 2 2 2 2 6" xfId="377"/>
    <cellStyle name="20% - Accent1 2 3 2 2 2 3" xfId="378"/>
    <cellStyle name="20% - Accent1 2 3 2 2 2 3 2" xfId="379"/>
    <cellStyle name="20% - Accent1 2 3 2 2 2 3 2 2" xfId="380"/>
    <cellStyle name="20% - Accent1 2 3 2 2 2 3 2 3" xfId="49998"/>
    <cellStyle name="20% - Accent1 2 3 2 2 2 3 3" xfId="381"/>
    <cellStyle name="20% - Accent1 2 3 2 2 2 3 4" xfId="382"/>
    <cellStyle name="20% - Accent1 2 3 2 2 2 4" xfId="383"/>
    <cellStyle name="20% - Accent1 2 3 2 2 2 4 2" xfId="384"/>
    <cellStyle name="20% - Accent1 2 3 2 2 2 4 2 2" xfId="385"/>
    <cellStyle name="20% - Accent1 2 3 2 2 2 4 2 3" xfId="49999"/>
    <cellStyle name="20% - Accent1 2 3 2 2 2 4 3" xfId="386"/>
    <cellStyle name="20% - Accent1 2 3 2 2 2 4 4" xfId="387"/>
    <cellStyle name="20% - Accent1 2 3 2 2 2 5" xfId="388"/>
    <cellStyle name="20% - Accent1 2 3 2 2 2 5 2" xfId="389"/>
    <cellStyle name="20% - Accent1 2 3 2 2 2 5 3" xfId="50000"/>
    <cellStyle name="20% - Accent1 2 3 2 2 2 6" xfId="390"/>
    <cellStyle name="20% - Accent1 2 3 2 2 2 7" xfId="391"/>
    <cellStyle name="20% - Accent1 2 3 2 2 3" xfId="392"/>
    <cellStyle name="20% - Accent1 2 3 2 2 3 2" xfId="393"/>
    <cellStyle name="20% - Accent1 2 3 2 2 3 2 2" xfId="394"/>
    <cellStyle name="20% - Accent1 2 3 2 2 3 2 2 2" xfId="395"/>
    <cellStyle name="20% - Accent1 2 3 2 2 3 2 2 3" xfId="50001"/>
    <cellStyle name="20% - Accent1 2 3 2 2 3 2 3" xfId="396"/>
    <cellStyle name="20% - Accent1 2 3 2 2 3 2 4" xfId="397"/>
    <cellStyle name="20% - Accent1 2 3 2 2 3 3" xfId="398"/>
    <cellStyle name="20% - Accent1 2 3 2 2 3 3 2" xfId="399"/>
    <cellStyle name="20% - Accent1 2 3 2 2 3 3 2 2" xfId="400"/>
    <cellStyle name="20% - Accent1 2 3 2 2 3 3 2 3" xfId="50002"/>
    <cellStyle name="20% - Accent1 2 3 2 2 3 3 3" xfId="401"/>
    <cellStyle name="20% - Accent1 2 3 2 2 3 3 4" xfId="402"/>
    <cellStyle name="20% - Accent1 2 3 2 2 3 4" xfId="403"/>
    <cellStyle name="20% - Accent1 2 3 2 2 3 4 2" xfId="404"/>
    <cellStyle name="20% - Accent1 2 3 2 2 3 4 3" xfId="50003"/>
    <cellStyle name="20% - Accent1 2 3 2 2 3 5" xfId="405"/>
    <cellStyle name="20% - Accent1 2 3 2 2 3 6" xfId="406"/>
    <cellStyle name="20% - Accent1 2 3 2 2 4" xfId="407"/>
    <cellStyle name="20% - Accent1 2 3 2 2 4 2" xfId="408"/>
    <cellStyle name="20% - Accent1 2 3 2 2 4 2 2" xfId="409"/>
    <cellStyle name="20% - Accent1 2 3 2 2 4 2 3" xfId="50004"/>
    <cellStyle name="20% - Accent1 2 3 2 2 4 3" xfId="410"/>
    <cellStyle name="20% - Accent1 2 3 2 2 4 4" xfId="411"/>
    <cellStyle name="20% - Accent1 2 3 2 2 5" xfId="412"/>
    <cellStyle name="20% - Accent1 2 3 2 2 5 2" xfId="413"/>
    <cellStyle name="20% - Accent1 2 3 2 2 5 2 2" xfId="414"/>
    <cellStyle name="20% - Accent1 2 3 2 2 5 2 3" xfId="50005"/>
    <cellStyle name="20% - Accent1 2 3 2 2 5 3" xfId="415"/>
    <cellStyle name="20% - Accent1 2 3 2 2 5 4" xfId="416"/>
    <cellStyle name="20% - Accent1 2 3 2 2 6" xfId="417"/>
    <cellStyle name="20% - Accent1 2 3 2 2 6 2" xfId="418"/>
    <cellStyle name="20% - Accent1 2 3 2 2 6 3" xfId="50006"/>
    <cellStyle name="20% - Accent1 2 3 2 2 7" xfId="419"/>
    <cellStyle name="20% - Accent1 2 3 2 2 8" xfId="420"/>
    <cellStyle name="20% - Accent1 2 3 2 3" xfId="421"/>
    <cellStyle name="20% - Accent1 2 3 2 3 2" xfId="422"/>
    <cellStyle name="20% - Accent1 2 3 2 3 2 2" xfId="423"/>
    <cellStyle name="20% - Accent1 2 3 2 3 2 2 2" xfId="424"/>
    <cellStyle name="20% - Accent1 2 3 2 3 2 2 2 2" xfId="425"/>
    <cellStyle name="20% - Accent1 2 3 2 3 2 2 2 3" xfId="50007"/>
    <cellStyle name="20% - Accent1 2 3 2 3 2 2 3" xfId="426"/>
    <cellStyle name="20% - Accent1 2 3 2 3 2 2 4" xfId="427"/>
    <cellStyle name="20% - Accent1 2 3 2 3 2 3" xfId="428"/>
    <cellStyle name="20% - Accent1 2 3 2 3 2 3 2" xfId="429"/>
    <cellStyle name="20% - Accent1 2 3 2 3 2 3 2 2" xfId="430"/>
    <cellStyle name="20% - Accent1 2 3 2 3 2 3 2 3" xfId="50008"/>
    <cellStyle name="20% - Accent1 2 3 2 3 2 3 3" xfId="431"/>
    <cellStyle name="20% - Accent1 2 3 2 3 2 3 4" xfId="432"/>
    <cellStyle name="20% - Accent1 2 3 2 3 2 4" xfId="433"/>
    <cellStyle name="20% - Accent1 2 3 2 3 2 4 2" xfId="434"/>
    <cellStyle name="20% - Accent1 2 3 2 3 2 4 3" xfId="50009"/>
    <cellStyle name="20% - Accent1 2 3 2 3 2 5" xfId="435"/>
    <cellStyle name="20% - Accent1 2 3 2 3 2 6" xfId="436"/>
    <cellStyle name="20% - Accent1 2 3 2 3 3" xfId="437"/>
    <cellStyle name="20% - Accent1 2 3 2 3 3 2" xfId="438"/>
    <cellStyle name="20% - Accent1 2 3 2 3 3 2 2" xfId="439"/>
    <cellStyle name="20% - Accent1 2 3 2 3 3 2 3" xfId="50010"/>
    <cellStyle name="20% - Accent1 2 3 2 3 3 3" xfId="440"/>
    <cellStyle name="20% - Accent1 2 3 2 3 3 4" xfId="441"/>
    <cellStyle name="20% - Accent1 2 3 2 3 4" xfId="442"/>
    <cellStyle name="20% - Accent1 2 3 2 3 4 2" xfId="443"/>
    <cellStyle name="20% - Accent1 2 3 2 3 4 2 2" xfId="444"/>
    <cellStyle name="20% - Accent1 2 3 2 3 4 2 3" xfId="50011"/>
    <cellStyle name="20% - Accent1 2 3 2 3 4 3" xfId="445"/>
    <cellStyle name="20% - Accent1 2 3 2 3 4 4" xfId="446"/>
    <cellStyle name="20% - Accent1 2 3 2 3 5" xfId="447"/>
    <cellStyle name="20% - Accent1 2 3 2 3 5 2" xfId="448"/>
    <cellStyle name="20% - Accent1 2 3 2 3 5 3" xfId="50012"/>
    <cellStyle name="20% - Accent1 2 3 2 3 6" xfId="449"/>
    <cellStyle name="20% - Accent1 2 3 2 3 7" xfId="450"/>
    <cellStyle name="20% - Accent1 2 3 2 4" xfId="451"/>
    <cellStyle name="20% - Accent1 2 3 2 4 2" xfId="452"/>
    <cellStyle name="20% - Accent1 2 3 2 4 2 2" xfId="453"/>
    <cellStyle name="20% - Accent1 2 3 2 4 2 2 2" xfId="454"/>
    <cellStyle name="20% - Accent1 2 3 2 4 2 2 3" xfId="50013"/>
    <cellStyle name="20% - Accent1 2 3 2 4 2 3" xfId="455"/>
    <cellStyle name="20% - Accent1 2 3 2 4 2 4" xfId="456"/>
    <cellStyle name="20% - Accent1 2 3 2 4 3" xfId="457"/>
    <cellStyle name="20% - Accent1 2 3 2 4 3 2" xfId="458"/>
    <cellStyle name="20% - Accent1 2 3 2 4 3 2 2" xfId="459"/>
    <cellStyle name="20% - Accent1 2 3 2 4 3 2 3" xfId="50014"/>
    <cellStyle name="20% - Accent1 2 3 2 4 3 3" xfId="460"/>
    <cellStyle name="20% - Accent1 2 3 2 4 3 4" xfId="461"/>
    <cellStyle name="20% - Accent1 2 3 2 4 4" xfId="462"/>
    <cellStyle name="20% - Accent1 2 3 2 4 4 2" xfId="463"/>
    <cellStyle name="20% - Accent1 2 3 2 4 4 3" xfId="50015"/>
    <cellStyle name="20% - Accent1 2 3 2 4 5" xfId="464"/>
    <cellStyle name="20% - Accent1 2 3 2 4 6" xfId="465"/>
    <cellStyle name="20% - Accent1 2 3 2 5" xfId="466"/>
    <cellStyle name="20% - Accent1 2 3 2 5 2" xfId="467"/>
    <cellStyle name="20% - Accent1 2 3 2 5 2 2" xfId="468"/>
    <cellStyle name="20% - Accent1 2 3 2 5 2 2 2" xfId="469"/>
    <cellStyle name="20% - Accent1 2 3 2 5 2 2 3" xfId="50016"/>
    <cellStyle name="20% - Accent1 2 3 2 5 2 3" xfId="470"/>
    <cellStyle name="20% - Accent1 2 3 2 5 2 4" xfId="471"/>
    <cellStyle name="20% - Accent1 2 3 2 5 3" xfId="472"/>
    <cellStyle name="20% - Accent1 2 3 2 5 3 2" xfId="473"/>
    <cellStyle name="20% - Accent1 2 3 2 5 3 3" xfId="50017"/>
    <cellStyle name="20% - Accent1 2 3 2 5 4" xfId="474"/>
    <cellStyle name="20% - Accent1 2 3 2 5 5" xfId="475"/>
    <cellStyle name="20% - Accent1 2 3 2 6" xfId="476"/>
    <cellStyle name="20% - Accent1 2 3 2 6 2" xfId="477"/>
    <cellStyle name="20% - Accent1 2 3 2 6 2 2" xfId="478"/>
    <cellStyle name="20% - Accent1 2 3 2 6 2 3" xfId="50018"/>
    <cellStyle name="20% - Accent1 2 3 2 6 3" xfId="479"/>
    <cellStyle name="20% - Accent1 2 3 2 6 4" xfId="480"/>
    <cellStyle name="20% - Accent1 2 3 2 7" xfId="481"/>
    <cellStyle name="20% - Accent1 2 3 2 7 2" xfId="482"/>
    <cellStyle name="20% - Accent1 2 3 2 7 2 2" xfId="483"/>
    <cellStyle name="20% - Accent1 2 3 2 7 2 3" xfId="50019"/>
    <cellStyle name="20% - Accent1 2 3 2 7 3" xfId="484"/>
    <cellStyle name="20% - Accent1 2 3 2 7 4" xfId="485"/>
    <cellStyle name="20% - Accent1 2 3 2 8" xfId="486"/>
    <cellStyle name="20% - Accent1 2 3 2 8 2" xfId="487"/>
    <cellStyle name="20% - Accent1 2 3 2 8 3" xfId="50020"/>
    <cellStyle name="20% - Accent1 2 3 2 9" xfId="488"/>
    <cellStyle name="20% - Accent1 2 3 3" xfId="489"/>
    <cellStyle name="20% - Accent1 2 3 3 2" xfId="490"/>
    <cellStyle name="20% - Accent1 2 3 3 2 2" xfId="491"/>
    <cellStyle name="20% - Accent1 2 3 3 2 2 2" xfId="492"/>
    <cellStyle name="20% - Accent1 2 3 3 2 2 2 2" xfId="493"/>
    <cellStyle name="20% - Accent1 2 3 3 2 2 2 2 2" xfId="494"/>
    <cellStyle name="20% - Accent1 2 3 3 2 2 2 2 3" xfId="50021"/>
    <cellStyle name="20% - Accent1 2 3 3 2 2 2 3" xfId="495"/>
    <cellStyle name="20% - Accent1 2 3 3 2 2 2 4" xfId="496"/>
    <cellStyle name="20% - Accent1 2 3 3 2 2 3" xfId="497"/>
    <cellStyle name="20% - Accent1 2 3 3 2 2 3 2" xfId="498"/>
    <cellStyle name="20% - Accent1 2 3 3 2 2 3 2 2" xfId="499"/>
    <cellStyle name="20% - Accent1 2 3 3 2 2 3 2 3" xfId="50022"/>
    <cellStyle name="20% - Accent1 2 3 3 2 2 3 3" xfId="500"/>
    <cellStyle name="20% - Accent1 2 3 3 2 2 3 4" xfId="501"/>
    <cellStyle name="20% - Accent1 2 3 3 2 2 4" xfId="502"/>
    <cellStyle name="20% - Accent1 2 3 3 2 2 4 2" xfId="503"/>
    <cellStyle name="20% - Accent1 2 3 3 2 2 4 3" xfId="50023"/>
    <cellStyle name="20% - Accent1 2 3 3 2 2 5" xfId="504"/>
    <cellStyle name="20% - Accent1 2 3 3 2 2 6" xfId="505"/>
    <cellStyle name="20% - Accent1 2 3 3 2 3" xfId="506"/>
    <cellStyle name="20% - Accent1 2 3 3 2 3 2" xfId="507"/>
    <cellStyle name="20% - Accent1 2 3 3 2 3 2 2" xfId="508"/>
    <cellStyle name="20% - Accent1 2 3 3 2 3 2 3" xfId="50024"/>
    <cellStyle name="20% - Accent1 2 3 3 2 3 3" xfId="509"/>
    <cellStyle name="20% - Accent1 2 3 3 2 3 4" xfId="510"/>
    <cellStyle name="20% - Accent1 2 3 3 2 4" xfId="511"/>
    <cellStyle name="20% - Accent1 2 3 3 2 4 2" xfId="512"/>
    <cellStyle name="20% - Accent1 2 3 3 2 4 2 2" xfId="513"/>
    <cellStyle name="20% - Accent1 2 3 3 2 4 2 3" xfId="50025"/>
    <cellStyle name="20% - Accent1 2 3 3 2 4 3" xfId="514"/>
    <cellStyle name="20% - Accent1 2 3 3 2 4 4" xfId="515"/>
    <cellStyle name="20% - Accent1 2 3 3 2 5" xfId="516"/>
    <cellStyle name="20% - Accent1 2 3 3 2 5 2" xfId="517"/>
    <cellStyle name="20% - Accent1 2 3 3 2 5 3" xfId="50026"/>
    <cellStyle name="20% - Accent1 2 3 3 2 6" xfId="518"/>
    <cellStyle name="20% - Accent1 2 3 3 2 7" xfId="519"/>
    <cellStyle name="20% - Accent1 2 3 3 3" xfId="520"/>
    <cellStyle name="20% - Accent1 2 3 3 3 2" xfId="521"/>
    <cellStyle name="20% - Accent1 2 3 3 3 2 2" xfId="522"/>
    <cellStyle name="20% - Accent1 2 3 3 3 2 2 2" xfId="523"/>
    <cellStyle name="20% - Accent1 2 3 3 3 2 2 3" xfId="50027"/>
    <cellStyle name="20% - Accent1 2 3 3 3 2 3" xfId="524"/>
    <cellStyle name="20% - Accent1 2 3 3 3 2 4" xfId="525"/>
    <cellStyle name="20% - Accent1 2 3 3 3 3" xfId="526"/>
    <cellStyle name="20% - Accent1 2 3 3 3 3 2" xfId="527"/>
    <cellStyle name="20% - Accent1 2 3 3 3 3 2 2" xfId="528"/>
    <cellStyle name="20% - Accent1 2 3 3 3 3 2 3" xfId="50028"/>
    <cellStyle name="20% - Accent1 2 3 3 3 3 3" xfId="529"/>
    <cellStyle name="20% - Accent1 2 3 3 3 3 4" xfId="530"/>
    <cellStyle name="20% - Accent1 2 3 3 3 4" xfId="531"/>
    <cellStyle name="20% - Accent1 2 3 3 3 4 2" xfId="532"/>
    <cellStyle name="20% - Accent1 2 3 3 3 4 3" xfId="50029"/>
    <cellStyle name="20% - Accent1 2 3 3 3 5" xfId="533"/>
    <cellStyle name="20% - Accent1 2 3 3 3 6" xfId="534"/>
    <cellStyle name="20% - Accent1 2 3 3 4" xfId="535"/>
    <cellStyle name="20% - Accent1 2 3 3 4 2" xfId="536"/>
    <cellStyle name="20% - Accent1 2 3 3 4 2 2" xfId="537"/>
    <cellStyle name="20% - Accent1 2 3 3 4 2 3" xfId="50030"/>
    <cellStyle name="20% - Accent1 2 3 3 4 3" xfId="538"/>
    <cellStyle name="20% - Accent1 2 3 3 4 4" xfId="539"/>
    <cellStyle name="20% - Accent1 2 3 3 5" xfId="540"/>
    <cellStyle name="20% - Accent1 2 3 3 5 2" xfId="541"/>
    <cellStyle name="20% - Accent1 2 3 3 5 2 2" xfId="542"/>
    <cellStyle name="20% - Accent1 2 3 3 5 2 3" xfId="50031"/>
    <cellStyle name="20% - Accent1 2 3 3 5 3" xfId="543"/>
    <cellStyle name="20% - Accent1 2 3 3 5 4" xfId="544"/>
    <cellStyle name="20% - Accent1 2 3 3 6" xfId="545"/>
    <cellStyle name="20% - Accent1 2 3 3 6 2" xfId="546"/>
    <cellStyle name="20% - Accent1 2 3 3 6 3" xfId="50032"/>
    <cellStyle name="20% - Accent1 2 3 3 7" xfId="547"/>
    <cellStyle name="20% - Accent1 2 3 3 8" xfId="548"/>
    <cellStyle name="20% - Accent1 2 3 4" xfId="549"/>
    <cellStyle name="20% - Accent1 2 3 4 2" xfId="550"/>
    <cellStyle name="20% - Accent1 2 3 4 2 2" xfId="551"/>
    <cellStyle name="20% - Accent1 2 3 4 2 2 2" xfId="552"/>
    <cellStyle name="20% - Accent1 2 3 4 2 2 2 2" xfId="553"/>
    <cellStyle name="20% - Accent1 2 3 4 2 2 2 3" xfId="50033"/>
    <cellStyle name="20% - Accent1 2 3 4 2 2 3" xfId="554"/>
    <cellStyle name="20% - Accent1 2 3 4 2 2 4" xfId="555"/>
    <cellStyle name="20% - Accent1 2 3 4 2 3" xfId="556"/>
    <cellStyle name="20% - Accent1 2 3 4 2 3 2" xfId="557"/>
    <cellStyle name="20% - Accent1 2 3 4 2 3 2 2" xfId="558"/>
    <cellStyle name="20% - Accent1 2 3 4 2 3 2 3" xfId="50034"/>
    <cellStyle name="20% - Accent1 2 3 4 2 3 3" xfId="559"/>
    <cellStyle name="20% - Accent1 2 3 4 2 3 4" xfId="560"/>
    <cellStyle name="20% - Accent1 2 3 4 2 4" xfId="561"/>
    <cellStyle name="20% - Accent1 2 3 4 2 4 2" xfId="562"/>
    <cellStyle name="20% - Accent1 2 3 4 2 4 3" xfId="50035"/>
    <cellStyle name="20% - Accent1 2 3 4 2 5" xfId="563"/>
    <cellStyle name="20% - Accent1 2 3 4 2 6" xfId="564"/>
    <cellStyle name="20% - Accent1 2 3 4 3" xfId="565"/>
    <cellStyle name="20% - Accent1 2 3 4 3 2" xfId="566"/>
    <cellStyle name="20% - Accent1 2 3 4 3 2 2" xfId="567"/>
    <cellStyle name="20% - Accent1 2 3 4 3 2 3" xfId="50036"/>
    <cellStyle name="20% - Accent1 2 3 4 3 3" xfId="568"/>
    <cellStyle name="20% - Accent1 2 3 4 3 4" xfId="569"/>
    <cellStyle name="20% - Accent1 2 3 4 4" xfId="570"/>
    <cellStyle name="20% - Accent1 2 3 4 4 2" xfId="571"/>
    <cellStyle name="20% - Accent1 2 3 4 4 2 2" xfId="572"/>
    <cellStyle name="20% - Accent1 2 3 4 4 2 3" xfId="50037"/>
    <cellStyle name="20% - Accent1 2 3 4 4 3" xfId="573"/>
    <cellStyle name="20% - Accent1 2 3 4 4 4" xfId="574"/>
    <cellStyle name="20% - Accent1 2 3 4 5" xfId="575"/>
    <cellStyle name="20% - Accent1 2 3 4 5 2" xfId="576"/>
    <cellStyle name="20% - Accent1 2 3 4 5 3" xfId="50038"/>
    <cellStyle name="20% - Accent1 2 3 4 6" xfId="577"/>
    <cellStyle name="20% - Accent1 2 3 4 7" xfId="578"/>
    <cellStyle name="20% - Accent1 2 3 5" xfId="579"/>
    <cellStyle name="20% - Accent1 2 3 5 2" xfId="580"/>
    <cellStyle name="20% - Accent1 2 3 5 2 2" xfId="581"/>
    <cellStyle name="20% - Accent1 2 3 5 2 2 2" xfId="582"/>
    <cellStyle name="20% - Accent1 2 3 5 2 2 3" xfId="50039"/>
    <cellStyle name="20% - Accent1 2 3 5 2 3" xfId="583"/>
    <cellStyle name="20% - Accent1 2 3 5 2 4" xfId="584"/>
    <cellStyle name="20% - Accent1 2 3 5 3" xfId="585"/>
    <cellStyle name="20% - Accent1 2 3 5 3 2" xfId="586"/>
    <cellStyle name="20% - Accent1 2 3 5 3 2 2" xfId="587"/>
    <cellStyle name="20% - Accent1 2 3 5 3 2 3" xfId="50040"/>
    <cellStyle name="20% - Accent1 2 3 5 3 3" xfId="588"/>
    <cellStyle name="20% - Accent1 2 3 5 3 4" xfId="589"/>
    <cellStyle name="20% - Accent1 2 3 5 4" xfId="590"/>
    <cellStyle name="20% - Accent1 2 3 5 4 2" xfId="591"/>
    <cellStyle name="20% - Accent1 2 3 5 4 3" xfId="50041"/>
    <cellStyle name="20% - Accent1 2 3 5 5" xfId="592"/>
    <cellStyle name="20% - Accent1 2 3 5 6" xfId="593"/>
    <cellStyle name="20% - Accent1 2 3 6" xfId="594"/>
    <cellStyle name="20% - Accent1 2 3 6 2" xfId="595"/>
    <cellStyle name="20% - Accent1 2 3 6 2 2" xfId="596"/>
    <cellStyle name="20% - Accent1 2 3 6 2 2 2" xfId="597"/>
    <cellStyle name="20% - Accent1 2 3 6 2 2 3" xfId="50042"/>
    <cellStyle name="20% - Accent1 2 3 6 2 3" xfId="598"/>
    <cellStyle name="20% - Accent1 2 3 6 2 4" xfId="599"/>
    <cellStyle name="20% - Accent1 2 3 6 3" xfId="600"/>
    <cellStyle name="20% - Accent1 2 3 6 3 2" xfId="601"/>
    <cellStyle name="20% - Accent1 2 3 6 3 3" xfId="50043"/>
    <cellStyle name="20% - Accent1 2 3 6 4" xfId="602"/>
    <cellStyle name="20% - Accent1 2 3 6 5" xfId="603"/>
    <cellStyle name="20% - Accent1 2 3 7" xfId="604"/>
    <cellStyle name="20% - Accent1 2 3 7 2" xfId="605"/>
    <cellStyle name="20% - Accent1 2 3 7 2 2" xfId="606"/>
    <cellStyle name="20% - Accent1 2 3 7 2 3" xfId="50044"/>
    <cellStyle name="20% - Accent1 2 3 7 3" xfId="607"/>
    <cellStyle name="20% - Accent1 2 3 7 4" xfId="608"/>
    <cellStyle name="20% - Accent1 2 3 8" xfId="609"/>
    <cellStyle name="20% - Accent1 2 3 8 2" xfId="610"/>
    <cellStyle name="20% - Accent1 2 3 8 2 2" xfId="611"/>
    <cellStyle name="20% - Accent1 2 3 8 2 3" xfId="50045"/>
    <cellStyle name="20% - Accent1 2 3 8 3" xfId="612"/>
    <cellStyle name="20% - Accent1 2 3 8 4" xfId="613"/>
    <cellStyle name="20% - Accent1 2 3 9" xfId="614"/>
    <cellStyle name="20% - Accent1 2 3 9 2" xfId="615"/>
    <cellStyle name="20% - Accent1 2 3 9 3" xfId="50046"/>
    <cellStyle name="20% - Accent1 2 4" xfId="616"/>
    <cellStyle name="20% - Accent1 2 4 10" xfId="617"/>
    <cellStyle name="20% - Accent1 2 4 2" xfId="618"/>
    <cellStyle name="20% - Accent1 2 4 2 2" xfId="619"/>
    <cellStyle name="20% - Accent1 2 4 2 2 2" xfId="620"/>
    <cellStyle name="20% - Accent1 2 4 2 2 2 2" xfId="621"/>
    <cellStyle name="20% - Accent1 2 4 2 2 2 2 2" xfId="622"/>
    <cellStyle name="20% - Accent1 2 4 2 2 2 2 2 2" xfId="623"/>
    <cellStyle name="20% - Accent1 2 4 2 2 2 2 2 3" xfId="50047"/>
    <cellStyle name="20% - Accent1 2 4 2 2 2 2 3" xfId="624"/>
    <cellStyle name="20% - Accent1 2 4 2 2 2 2 4" xfId="625"/>
    <cellStyle name="20% - Accent1 2 4 2 2 2 3" xfId="626"/>
    <cellStyle name="20% - Accent1 2 4 2 2 2 3 2" xfId="627"/>
    <cellStyle name="20% - Accent1 2 4 2 2 2 3 2 2" xfId="628"/>
    <cellStyle name="20% - Accent1 2 4 2 2 2 3 2 3" xfId="50048"/>
    <cellStyle name="20% - Accent1 2 4 2 2 2 3 3" xfId="629"/>
    <cellStyle name="20% - Accent1 2 4 2 2 2 3 4" xfId="630"/>
    <cellStyle name="20% - Accent1 2 4 2 2 2 4" xfId="631"/>
    <cellStyle name="20% - Accent1 2 4 2 2 2 4 2" xfId="632"/>
    <cellStyle name="20% - Accent1 2 4 2 2 2 4 3" xfId="50049"/>
    <cellStyle name="20% - Accent1 2 4 2 2 2 5" xfId="633"/>
    <cellStyle name="20% - Accent1 2 4 2 2 2 6" xfId="634"/>
    <cellStyle name="20% - Accent1 2 4 2 2 3" xfId="635"/>
    <cellStyle name="20% - Accent1 2 4 2 2 3 2" xfId="636"/>
    <cellStyle name="20% - Accent1 2 4 2 2 3 2 2" xfId="637"/>
    <cellStyle name="20% - Accent1 2 4 2 2 3 2 3" xfId="50050"/>
    <cellStyle name="20% - Accent1 2 4 2 2 3 3" xfId="638"/>
    <cellStyle name="20% - Accent1 2 4 2 2 3 4" xfId="639"/>
    <cellStyle name="20% - Accent1 2 4 2 2 4" xfId="640"/>
    <cellStyle name="20% - Accent1 2 4 2 2 4 2" xfId="641"/>
    <cellStyle name="20% - Accent1 2 4 2 2 4 2 2" xfId="642"/>
    <cellStyle name="20% - Accent1 2 4 2 2 4 2 3" xfId="50051"/>
    <cellStyle name="20% - Accent1 2 4 2 2 4 3" xfId="643"/>
    <cellStyle name="20% - Accent1 2 4 2 2 4 4" xfId="644"/>
    <cellStyle name="20% - Accent1 2 4 2 2 5" xfId="645"/>
    <cellStyle name="20% - Accent1 2 4 2 2 5 2" xfId="646"/>
    <cellStyle name="20% - Accent1 2 4 2 2 5 3" xfId="50052"/>
    <cellStyle name="20% - Accent1 2 4 2 2 6" xfId="647"/>
    <cellStyle name="20% - Accent1 2 4 2 2 7" xfId="648"/>
    <cellStyle name="20% - Accent1 2 4 2 3" xfId="649"/>
    <cellStyle name="20% - Accent1 2 4 2 3 2" xfId="650"/>
    <cellStyle name="20% - Accent1 2 4 2 3 2 2" xfId="651"/>
    <cellStyle name="20% - Accent1 2 4 2 3 2 2 2" xfId="652"/>
    <cellStyle name="20% - Accent1 2 4 2 3 2 2 3" xfId="50053"/>
    <cellStyle name="20% - Accent1 2 4 2 3 2 3" xfId="653"/>
    <cellStyle name="20% - Accent1 2 4 2 3 2 4" xfId="654"/>
    <cellStyle name="20% - Accent1 2 4 2 3 3" xfId="655"/>
    <cellStyle name="20% - Accent1 2 4 2 3 3 2" xfId="656"/>
    <cellStyle name="20% - Accent1 2 4 2 3 3 2 2" xfId="657"/>
    <cellStyle name="20% - Accent1 2 4 2 3 3 2 3" xfId="50054"/>
    <cellStyle name="20% - Accent1 2 4 2 3 3 3" xfId="658"/>
    <cellStyle name="20% - Accent1 2 4 2 3 3 4" xfId="659"/>
    <cellStyle name="20% - Accent1 2 4 2 3 4" xfId="660"/>
    <cellStyle name="20% - Accent1 2 4 2 3 4 2" xfId="661"/>
    <cellStyle name="20% - Accent1 2 4 2 3 4 3" xfId="50055"/>
    <cellStyle name="20% - Accent1 2 4 2 3 5" xfId="662"/>
    <cellStyle name="20% - Accent1 2 4 2 3 6" xfId="663"/>
    <cellStyle name="20% - Accent1 2 4 2 4" xfId="664"/>
    <cellStyle name="20% - Accent1 2 4 2 4 2" xfId="665"/>
    <cellStyle name="20% - Accent1 2 4 2 4 2 2" xfId="666"/>
    <cellStyle name="20% - Accent1 2 4 2 4 2 3" xfId="50056"/>
    <cellStyle name="20% - Accent1 2 4 2 4 3" xfId="667"/>
    <cellStyle name="20% - Accent1 2 4 2 4 4" xfId="668"/>
    <cellStyle name="20% - Accent1 2 4 2 5" xfId="669"/>
    <cellStyle name="20% - Accent1 2 4 2 5 2" xfId="670"/>
    <cellStyle name="20% - Accent1 2 4 2 5 2 2" xfId="671"/>
    <cellStyle name="20% - Accent1 2 4 2 5 2 3" xfId="50057"/>
    <cellStyle name="20% - Accent1 2 4 2 5 3" xfId="672"/>
    <cellStyle name="20% - Accent1 2 4 2 5 4" xfId="673"/>
    <cellStyle name="20% - Accent1 2 4 2 6" xfId="674"/>
    <cellStyle name="20% - Accent1 2 4 2 6 2" xfId="675"/>
    <cellStyle name="20% - Accent1 2 4 2 6 3" xfId="50058"/>
    <cellStyle name="20% - Accent1 2 4 2 7" xfId="676"/>
    <cellStyle name="20% - Accent1 2 4 2 8" xfId="677"/>
    <cellStyle name="20% - Accent1 2 4 3" xfId="678"/>
    <cellStyle name="20% - Accent1 2 4 3 2" xfId="679"/>
    <cellStyle name="20% - Accent1 2 4 3 2 2" xfId="680"/>
    <cellStyle name="20% - Accent1 2 4 3 2 2 2" xfId="681"/>
    <cellStyle name="20% - Accent1 2 4 3 2 2 2 2" xfId="682"/>
    <cellStyle name="20% - Accent1 2 4 3 2 2 2 3" xfId="50059"/>
    <cellStyle name="20% - Accent1 2 4 3 2 2 3" xfId="683"/>
    <cellStyle name="20% - Accent1 2 4 3 2 2 4" xfId="684"/>
    <cellStyle name="20% - Accent1 2 4 3 2 3" xfId="685"/>
    <cellStyle name="20% - Accent1 2 4 3 2 3 2" xfId="686"/>
    <cellStyle name="20% - Accent1 2 4 3 2 3 2 2" xfId="687"/>
    <cellStyle name="20% - Accent1 2 4 3 2 3 2 3" xfId="50060"/>
    <cellStyle name="20% - Accent1 2 4 3 2 3 3" xfId="688"/>
    <cellStyle name="20% - Accent1 2 4 3 2 3 4" xfId="689"/>
    <cellStyle name="20% - Accent1 2 4 3 2 4" xfId="690"/>
    <cellStyle name="20% - Accent1 2 4 3 2 4 2" xfId="691"/>
    <cellStyle name="20% - Accent1 2 4 3 2 4 3" xfId="50061"/>
    <cellStyle name="20% - Accent1 2 4 3 2 5" xfId="692"/>
    <cellStyle name="20% - Accent1 2 4 3 2 6" xfId="693"/>
    <cellStyle name="20% - Accent1 2 4 3 3" xfId="694"/>
    <cellStyle name="20% - Accent1 2 4 3 3 2" xfId="695"/>
    <cellStyle name="20% - Accent1 2 4 3 3 2 2" xfId="696"/>
    <cellStyle name="20% - Accent1 2 4 3 3 2 3" xfId="50062"/>
    <cellStyle name="20% - Accent1 2 4 3 3 3" xfId="697"/>
    <cellStyle name="20% - Accent1 2 4 3 3 4" xfId="698"/>
    <cellStyle name="20% - Accent1 2 4 3 4" xfId="699"/>
    <cellStyle name="20% - Accent1 2 4 3 4 2" xfId="700"/>
    <cellStyle name="20% - Accent1 2 4 3 4 2 2" xfId="701"/>
    <cellStyle name="20% - Accent1 2 4 3 4 2 3" xfId="50063"/>
    <cellStyle name="20% - Accent1 2 4 3 4 3" xfId="702"/>
    <cellStyle name="20% - Accent1 2 4 3 4 4" xfId="703"/>
    <cellStyle name="20% - Accent1 2 4 3 5" xfId="704"/>
    <cellStyle name="20% - Accent1 2 4 3 5 2" xfId="705"/>
    <cellStyle name="20% - Accent1 2 4 3 5 3" xfId="50064"/>
    <cellStyle name="20% - Accent1 2 4 3 6" xfId="706"/>
    <cellStyle name="20% - Accent1 2 4 3 7" xfId="707"/>
    <cellStyle name="20% - Accent1 2 4 4" xfId="708"/>
    <cellStyle name="20% - Accent1 2 4 4 2" xfId="709"/>
    <cellStyle name="20% - Accent1 2 4 4 2 2" xfId="710"/>
    <cellStyle name="20% - Accent1 2 4 4 2 2 2" xfId="711"/>
    <cellStyle name="20% - Accent1 2 4 4 2 2 3" xfId="50065"/>
    <cellStyle name="20% - Accent1 2 4 4 2 3" xfId="712"/>
    <cellStyle name="20% - Accent1 2 4 4 2 4" xfId="713"/>
    <cellStyle name="20% - Accent1 2 4 4 3" xfId="714"/>
    <cellStyle name="20% - Accent1 2 4 4 3 2" xfId="715"/>
    <cellStyle name="20% - Accent1 2 4 4 3 2 2" xfId="716"/>
    <cellStyle name="20% - Accent1 2 4 4 3 2 3" xfId="50066"/>
    <cellStyle name="20% - Accent1 2 4 4 3 3" xfId="717"/>
    <cellStyle name="20% - Accent1 2 4 4 3 4" xfId="718"/>
    <cellStyle name="20% - Accent1 2 4 4 4" xfId="719"/>
    <cellStyle name="20% - Accent1 2 4 4 4 2" xfId="720"/>
    <cellStyle name="20% - Accent1 2 4 4 4 3" xfId="50067"/>
    <cellStyle name="20% - Accent1 2 4 4 5" xfId="721"/>
    <cellStyle name="20% - Accent1 2 4 4 6" xfId="722"/>
    <cellStyle name="20% - Accent1 2 4 5" xfId="723"/>
    <cellStyle name="20% - Accent1 2 4 5 2" xfId="724"/>
    <cellStyle name="20% - Accent1 2 4 5 2 2" xfId="725"/>
    <cellStyle name="20% - Accent1 2 4 5 2 2 2" xfId="726"/>
    <cellStyle name="20% - Accent1 2 4 5 2 2 3" xfId="50068"/>
    <cellStyle name="20% - Accent1 2 4 5 2 3" xfId="727"/>
    <cellStyle name="20% - Accent1 2 4 5 2 4" xfId="728"/>
    <cellStyle name="20% - Accent1 2 4 5 3" xfId="729"/>
    <cellStyle name="20% - Accent1 2 4 5 3 2" xfId="730"/>
    <cellStyle name="20% - Accent1 2 4 5 3 3" xfId="50069"/>
    <cellStyle name="20% - Accent1 2 4 5 4" xfId="731"/>
    <cellStyle name="20% - Accent1 2 4 5 5" xfId="732"/>
    <cellStyle name="20% - Accent1 2 4 6" xfId="733"/>
    <cellStyle name="20% - Accent1 2 4 6 2" xfId="734"/>
    <cellStyle name="20% - Accent1 2 4 6 2 2" xfId="735"/>
    <cellStyle name="20% - Accent1 2 4 6 2 3" xfId="50070"/>
    <cellStyle name="20% - Accent1 2 4 6 3" xfId="736"/>
    <cellStyle name="20% - Accent1 2 4 6 4" xfId="737"/>
    <cellStyle name="20% - Accent1 2 4 7" xfId="738"/>
    <cellStyle name="20% - Accent1 2 4 7 2" xfId="739"/>
    <cellStyle name="20% - Accent1 2 4 7 2 2" xfId="740"/>
    <cellStyle name="20% - Accent1 2 4 7 2 3" xfId="50071"/>
    <cellStyle name="20% - Accent1 2 4 7 3" xfId="741"/>
    <cellStyle name="20% - Accent1 2 4 7 4" xfId="742"/>
    <cellStyle name="20% - Accent1 2 4 8" xfId="743"/>
    <cellStyle name="20% - Accent1 2 4 8 2" xfId="744"/>
    <cellStyle name="20% - Accent1 2 4 8 3" xfId="50072"/>
    <cellStyle name="20% - Accent1 2 4 9" xfId="745"/>
    <cellStyle name="20% - Accent1 2 5" xfId="746"/>
    <cellStyle name="20% - Accent1 2 5 10" xfId="747"/>
    <cellStyle name="20% - Accent1 2 5 2" xfId="748"/>
    <cellStyle name="20% - Accent1 2 5 2 2" xfId="749"/>
    <cellStyle name="20% - Accent1 2 5 2 2 2" xfId="750"/>
    <cellStyle name="20% - Accent1 2 5 2 2 2 2" xfId="751"/>
    <cellStyle name="20% - Accent1 2 5 2 2 2 2 2" xfId="752"/>
    <cellStyle name="20% - Accent1 2 5 2 2 2 2 2 2" xfId="753"/>
    <cellStyle name="20% - Accent1 2 5 2 2 2 2 2 3" xfId="50073"/>
    <cellStyle name="20% - Accent1 2 5 2 2 2 2 3" xfId="754"/>
    <cellStyle name="20% - Accent1 2 5 2 2 2 2 4" xfId="755"/>
    <cellStyle name="20% - Accent1 2 5 2 2 2 3" xfId="756"/>
    <cellStyle name="20% - Accent1 2 5 2 2 2 3 2" xfId="757"/>
    <cellStyle name="20% - Accent1 2 5 2 2 2 3 2 2" xfId="758"/>
    <cellStyle name="20% - Accent1 2 5 2 2 2 3 2 3" xfId="50074"/>
    <cellStyle name="20% - Accent1 2 5 2 2 2 3 3" xfId="759"/>
    <cellStyle name="20% - Accent1 2 5 2 2 2 3 4" xfId="760"/>
    <cellStyle name="20% - Accent1 2 5 2 2 2 4" xfId="761"/>
    <cellStyle name="20% - Accent1 2 5 2 2 2 4 2" xfId="762"/>
    <cellStyle name="20% - Accent1 2 5 2 2 2 4 3" xfId="50075"/>
    <cellStyle name="20% - Accent1 2 5 2 2 2 5" xfId="763"/>
    <cellStyle name="20% - Accent1 2 5 2 2 2 6" xfId="764"/>
    <cellStyle name="20% - Accent1 2 5 2 2 3" xfId="765"/>
    <cellStyle name="20% - Accent1 2 5 2 2 3 2" xfId="766"/>
    <cellStyle name="20% - Accent1 2 5 2 2 3 2 2" xfId="767"/>
    <cellStyle name="20% - Accent1 2 5 2 2 3 2 3" xfId="50076"/>
    <cellStyle name="20% - Accent1 2 5 2 2 3 3" xfId="768"/>
    <cellStyle name="20% - Accent1 2 5 2 2 3 4" xfId="769"/>
    <cellStyle name="20% - Accent1 2 5 2 2 4" xfId="770"/>
    <cellStyle name="20% - Accent1 2 5 2 2 4 2" xfId="771"/>
    <cellStyle name="20% - Accent1 2 5 2 2 4 2 2" xfId="772"/>
    <cellStyle name="20% - Accent1 2 5 2 2 4 2 3" xfId="50077"/>
    <cellStyle name="20% - Accent1 2 5 2 2 4 3" xfId="773"/>
    <cellStyle name="20% - Accent1 2 5 2 2 4 4" xfId="774"/>
    <cellStyle name="20% - Accent1 2 5 2 2 5" xfId="775"/>
    <cellStyle name="20% - Accent1 2 5 2 2 5 2" xfId="776"/>
    <cellStyle name="20% - Accent1 2 5 2 2 5 3" xfId="50078"/>
    <cellStyle name="20% - Accent1 2 5 2 2 6" xfId="777"/>
    <cellStyle name="20% - Accent1 2 5 2 2 7" xfId="778"/>
    <cellStyle name="20% - Accent1 2 5 2 3" xfId="779"/>
    <cellStyle name="20% - Accent1 2 5 2 3 2" xfId="780"/>
    <cellStyle name="20% - Accent1 2 5 2 3 2 2" xfId="781"/>
    <cellStyle name="20% - Accent1 2 5 2 3 2 2 2" xfId="782"/>
    <cellStyle name="20% - Accent1 2 5 2 3 2 2 3" xfId="50079"/>
    <cellStyle name="20% - Accent1 2 5 2 3 2 3" xfId="783"/>
    <cellStyle name="20% - Accent1 2 5 2 3 2 4" xfId="784"/>
    <cellStyle name="20% - Accent1 2 5 2 3 3" xfId="785"/>
    <cellStyle name="20% - Accent1 2 5 2 3 3 2" xfId="786"/>
    <cellStyle name="20% - Accent1 2 5 2 3 3 2 2" xfId="787"/>
    <cellStyle name="20% - Accent1 2 5 2 3 3 2 3" xfId="50080"/>
    <cellStyle name="20% - Accent1 2 5 2 3 3 3" xfId="788"/>
    <cellStyle name="20% - Accent1 2 5 2 3 3 4" xfId="789"/>
    <cellStyle name="20% - Accent1 2 5 2 3 4" xfId="790"/>
    <cellStyle name="20% - Accent1 2 5 2 3 4 2" xfId="791"/>
    <cellStyle name="20% - Accent1 2 5 2 3 4 3" xfId="50081"/>
    <cellStyle name="20% - Accent1 2 5 2 3 5" xfId="792"/>
    <cellStyle name="20% - Accent1 2 5 2 3 6" xfId="793"/>
    <cellStyle name="20% - Accent1 2 5 2 4" xfId="794"/>
    <cellStyle name="20% - Accent1 2 5 2 4 2" xfId="795"/>
    <cellStyle name="20% - Accent1 2 5 2 4 2 2" xfId="796"/>
    <cellStyle name="20% - Accent1 2 5 2 4 2 3" xfId="50082"/>
    <cellStyle name="20% - Accent1 2 5 2 4 3" xfId="797"/>
    <cellStyle name="20% - Accent1 2 5 2 4 4" xfId="798"/>
    <cellStyle name="20% - Accent1 2 5 2 5" xfId="799"/>
    <cellStyle name="20% - Accent1 2 5 2 5 2" xfId="800"/>
    <cellStyle name="20% - Accent1 2 5 2 5 2 2" xfId="801"/>
    <cellStyle name="20% - Accent1 2 5 2 5 2 3" xfId="50083"/>
    <cellStyle name="20% - Accent1 2 5 2 5 3" xfId="802"/>
    <cellStyle name="20% - Accent1 2 5 2 5 4" xfId="803"/>
    <cellStyle name="20% - Accent1 2 5 2 6" xfId="804"/>
    <cellStyle name="20% - Accent1 2 5 2 6 2" xfId="805"/>
    <cellStyle name="20% - Accent1 2 5 2 6 3" xfId="50084"/>
    <cellStyle name="20% - Accent1 2 5 2 7" xfId="806"/>
    <cellStyle name="20% - Accent1 2 5 2 8" xfId="807"/>
    <cellStyle name="20% - Accent1 2 5 3" xfId="808"/>
    <cellStyle name="20% - Accent1 2 5 3 2" xfId="809"/>
    <cellStyle name="20% - Accent1 2 5 3 2 2" xfId="810"/>
    <cellStyle name="20% - Accent1 2 5 3 2 2 2" xfId="811"/>
    <cellStyle name="20% - Accent1 2 5 3 2 2 2 2" xfId="812"/>
    <cellStyle name="20% - Accent1 2 5 3 2 2 2 3" xfId="50085"/>
    <cellStyle name="20% - Accent1 2 5 3 2 2 3" xfId="813"/>
    <cellStyle name="20% - Accent1 2 5 3 2 2 4" xfId="814"/>
    <cellStyle name="20% - Accent1 2 5 3 2 3" xfId="815"/>
    <cellStyle name="20% - Accent1 2 5 3 2 3 2" xfId="816"/>
    <cellStyle name="20% - Accent1 2 5 3 2 3 2 2" xfId="817"/>
    <cellStyle name="20% - Accent1 2 5 3 2 3 2 3" xfId="50086"/>
    <cellStyle name="20% - Accent1 2 5 3 2 3 3" xfId="818"/>
    <cellStyle name="20% - Accent1 2 5 3 2 3 4" xfId="819"/>
    <cellStyle name="20% - Accent1 2 5 3 2 4" xfId="820"/>
    <cellStyle name="20% - Accent1 2 5 3 2 4 2" xfId="821"/>
    <cellStyle name="20% - Accent1 2 5 3 2 4 3" xfId="50087"/>
    <cellStyle name="20% - Accent1 2 5 3 2 5" xfId="822"/>
    <cellStyle name="20% - Accent1 2 5 3 2 6" xfId="823"/>
    <cellStyle name="20% - Accent1 2 5 3 3" xfId="824"/>
    <cellStyle name="20% - Accent1 2 5 3 3 2" xfId="825"/>
    <cellStyle name="20% - Accent1 2 5 3 3 2 2" xfId="826"/>
    <cellStyle name="20% - Accent1 2 5 3 3 2 3" xfId="50088"/>
    <cellStyle name="20% - Accent1 2 5 3 3 3" xfId="827"/>
    <cellStyle name="20% - Accent1 2 5 3 3 4" xfId="828"/>
    <cellStyle name="20% - Accent1 2 5 3 4" xfId="829"/>
    <cellStyle name="20% - Accent1 2 5 3 4 2" xfId="830"/>
    <cellStyle name="20% - Accent1 2 5 3 4 2 2" xfId="831"/>
    <cellStyle name="20% - Accent1 2 5 3 4 2 3" xfId="50089"/>
    <cellStyle name="20% - Accent1 2 5 3 4 3" xfId="832"/>
    <cellStyle name="20% - Accent1 2 5 3 4 4" xfId="833"/>
    <cellStyle name="20% - Accent1 2 5 3 5" xfId="834"/>
    <cellStyle name="20% - Accent1 2 5 3 5 2" xfId="835"/>
    <cellStyle name="20% - Accent1 2 5 3 5 3" xfId="50090"/>
    <cellStyle name="20% - Accent1 2 5 3 6" xfId="836"/>
    <cellStyle name="20% - Accent1 2 5 3 7" xfId="837"/>
    <cellStyle name="20% - Accent1 2 5 4" xfId="838"/>
    <cellStyle name="20% - Accent1 2 5 4 2" xfId="839"/>
    <cellStyle name="20% - Accent1 2 5 4 2 2" xfId="840"/>
    <cellStyle name="20% - Accent1 2 5 4 2 2 2" xfId="841"/>
    <cellStyle name="20% - Accent1 2 5 4 2 2 3" xfId="50091"/>
    <cellStyle name="20% - Accent1 2 5 4 2 3" xfId="842"/>
    <cellStyle name="20% - Accent1 2 5 4 2 4" xfId="843"/>
    <cellStyle name="20% - Accent1 2 5 4 3" xfId="844"/>
    <cellStyle name="20% - Accent1 2 5 4 3 2" xfId="845"/>
    <cellStyle name="20% - Accent1 2 5 4 3 2 2" xfId="846"/>
    <cellStyle name="20% - Accent1 2 5 4 3 2 3" xfId="50092"/>
    <cellStyle name="20% - Accent1 2 5 4 3 3" xfId="847"/>
    <cellStyle name="20% - Accent1 2 5 4 3 4" xfId="848"/>
    <cellStyle name="20% - Accent1 2 5 4 4" xfId="849"/>
    <cellStyle name="20% - Accent1 2 5 4 4 2" xfId="850"/>
    <cellStyle name="20% - Accent1 2 5 4 4 3" xfId="50093"/>
    <cellStyle name="20% - Accent1 2 5 4 5" xfId="851"/>
    <cellStyle name="20% - Accent1 2 5 4 6" xfId="852"/>
    <cellStyle name="20% - Accent1 2 5 5" xfId="853"/>
    <cellStyle name="20% - Accent1 2 5 5 2" xfId="854"/>
    <cellStyle name="20% - Accent1 2 5 5 2 2" xfId="855"/>
    <cellStyle name="20% - Accent1 2 5 5 2 2 2" xfId="856"/>
    <cellStyle name="20% - Accent1 2 5 5 2 2 3" xfId="50094"/>
    <cellStyle name="20% - Accent1 2 5 5 2 3" xfId="857"/>
    <cellStyle name="20% - Accent1 2 5 5 2 4" xfId="858"/>
    <cellStyle name="20% - Accent1 2 5 5 3" xfId="859"/>
    <cellStyle name="20% - Accent1 2 5 5 3 2" xfId="860"/>
    <cellStyle name="20% - Accent1 2 5 5 3 3" xfId="50095"/>
    <cellStyle name="20% - Accent1 2 5 5 4" xfId="861"/>
    <cellStyle name="20% - Accent1 2 5 5 5" xfId="862"/>
    <cellStyle name="20% - Accent1 2 5 6" xfId="863"/>
    <cellStyle name="20% - Accent1 2 5 6 2" xfId="864"/>
    <cellStyle name="20% - Accent1 2 5 6 2 2" xfId="865"/>
    <cellStyle name="20% - Accent1 2 5 6 2 3" xfId="50096"/>
    <cellStyle name="20% - Accent1 2 5 6 3" xfId="866"/>
    <cellStyle name="20% - Accent1 2 5 6 4" xfId="867"/>
    <cellStyle name="20% - Accent1 2 5 7" xfId="868"/>
    <cellStyle name="20% - Accent1 2 5 7 2" xfId="869"/>
    <cellStyle name="20% - Accent1 2 5 7 2 2" xfId="870"/>
    <cellStyle name="20% - Accent1 2 5 7 2 3" xfId="50097"/>
    <cellStyle name="20% - Accent1 2 5 7 3" xfId="871"/>
    <cellStyle name="20% - Accent1 2 5 7 4" xfId="872"/>
    <cellStyle name="20% - Accent1 2 5 8" xfId="873"/>
    <cellStyle name="20% - Accent1 2 5 8 2" xfId="874"/>
    <cellStyle name="20% - Accent1 2 5 8 3" xfId="50098"/>
    <cellStyle name="20% - Accent1 2 5 9" xfId="875"/>
    <cellStyle name="20% - Accent1 2 6" xfId="876"/>
    <cellStyle name="20% - Accent1 2 6 10" xfId="877"/>
    <cellStyle name="20% - Accent1 2 6 2" xfId="878"/>
    <cellStyle name="20% - Accent1 2 6 2 2" xfId="879"/>
    <cellStyle name="20% - Accent1 2 6 2 2 2" xfId="880"/>
    <cellStyle name="20% - Accent1 2 6 2 2 2 2" xfId="881"/>
    <cellStyle name="20% - Accent1 2 6 2 2 2 2 2" xfId="882"/>
    <cellStyle name="20% - Accent1 2 6 2 2 2 2 2 2" xfId="883"/>
    <cellStyle name="20% - Accent1 2 6 2 2 2 2 2 3" xfId="50099"/>
    <cellStyle name="20% - Accent1 2 6 2 2 2 2 3" xfId="884"/>
    <cellStyle name="20% - Accent1 2 6 2 2 2 2 4" xfId="885"/>
    <cellStyle name="20% - Accent1 2 6 2 2 2 3" xfId="886"/>
    <cellStyle name="20% - Accent1 2 6 2 2 2 3 2" xfId="887"/>
    <cellStyle name="20% - Accent1 2 6 2 2 2 3 2 2" xfId="888"/>
    <cellStyle name="20% - Accent1 2 6 2 2 2 3 2 3" xfId="50100"/>
    <cellStyle name="20% - Accent1 2 6 2 2 2 3 3" xfId="889"/>
    <cellStyle name="20% - Accent1 2 6 2 2 2 3 4" xfId="890"/>
    <cellStyle name="20% - Accent1 2 6 2 2 2 4" xfId="891"/>
    <cellStyle name="20% - Accent1 2 6 2 2 2 4 2" xfId="892"/>
    <cellStyle name="20% - Accent1 2 6 2 2 2 4 3" xfId="50101"/>
    <cellStyle name="20% - Accent1 2 6 2 2 2 5" xfId="893"/>
    <cellStyle name="20% - Accent1 2 6 2 2 2 6" xfId="894"/>
    <cellStyle name="20% - Accent1 2 6 2 2 3" xfId="895"/>
    <cellStyle name="20% - Accent1 2 6 2 2 3 2" xfId="896"/>
    <cellStyle name="20% - Accent1 2 6 2 2 3 2 2" xfId="897"/>
    <cellStyle name="20% - Accent1 2 6 2 2 3 2 3" xfId="50102"/>
    <cellStyle name="20% - Accent1 2 6 2 2 3 3" xfId="898"/>
    <cellStyle name="20% - Accent1 2 6 2 2 3 4" xfId="899"/>
    <cellStyle name="20% - Accent1 2 6 2 2 4" xfId="900"/>
    <cellStyle name="20% - Accent1 2 6 2 2 4 2" xfId="901"/>
    <cellStyle name="20% - Accent1 2 6 2 2 4 2 2" xfId="902"/>
    <cellStyle name="20% - Accent1 2 6 2 2 4 2 3" xfId="50103"/>
    <cellStyle name="20% - Accent1 2 6 2 2 4 3" xfId="903"/>
    <cellStyle name="20% - Accent1 2 6 2 2 4 4" xfId="904"/>
    <cellStyle name="20% - Accent1 2 6 2 2 5" xfId="905"/>
    <cellStyle name="20% - Accent1 2 6 2 2 5 2" xfId="906"/>
    <cellStyle name="20% - Accent1 2 6 2 2 5 3" xfId="50104"/>
    <cellStyle name="20% - Accent1 2 6 2 2 6" xfId="907"/>
    <cellStyle name="20% - Accent1 2 6 2 2 7" xfId="908"/>
    <cellStyle name="20% - Accent1 2 6 2 3" xfId="909"/>
    <cellStyle name="20% - Accent1 2 6 2 3 2" xfId="910"/>
    <cellStyle name="20% - Accent1 2 6 2 3 2 2" xfId="911"/>
    <cellStyle name="20% - Accent1 2 6 2 3 2 2 2" xfId="912"/>
    <cellStyle name="20% - Accent1 2 6 2 3 2 2 3" xfId="50105"/>
    <cellStyle name="20% - Accent1 2 6 2 3 2 3" xfId="913"/>
    <cellStyle name="20% - Accent1 2 6 2 3 2 4" xfId="914"/>
    <cellStyle name="20% - Accent1 2 6 2 3 3" xfId="915"/>
    <cellStyle name="20% - Accent1 2 6 2 3 3 2" xfId="916"/>
    <cellStyle name="20% - Accent1 2 6 2 3 3 2 2" xfId="917"/>
    <cellStyle name="20% - Accent1 2 6 2 3 3 2 3" xfId="50106"/>
    <cellStyle name="20% - Accent1 2 6 2 3 3 3" xfId="918"/>
    <cellStyle name="20% - Accent1 2 6 2 3 3 4" xfId="919"/>
    <cellStyle name="20% - Accent1 2 6 2 3 4" xfId="920"/>
    <cellStyle name="20% - Accent1 2 6 2 3 4 2" xfId="921"/>
    <cellStyle name="20% - Accent1 2 6 2 3 4 3" xfId="50107"/>
    <cellStyle name="20% - Accent1 2 6 2 3 5" xfId="922"/>
    <cellStyle name="20% - Accent1 2 6 2 3 6" xfId="923"/>
    <cellStyle name="20% - Accent1 2 6 2 4" xfId="924"/>
    <cellStyle name="20% - Accent1 2 6 2 4 2" xfId="925"/>
    <cellStyle name="20% - Accent1 2 6 2 4 2 2" xfId="926"/>
    <cellStyle name="20% - Accent1 2 6 2 4 2 3" xfId="50108"/>
    <cellStyle name="20% - Accent1 2 6 2 4 3" xfId="927"/>
    <cellStyle name="20% - Accent1 2 6 2 4 4" xfId="928"/>
    <cellStyle name="20% - Accent1 2 6 2 5" xfId="929"/>
    <cellStyle name="20% - Accent1 2 6 2 5 2" xfId="930"/>
    <cellStyle name="20% - Accent1 2 6 2 5 2 2" xfId="931"/>
    <cellStyle name="20% - Accent1 2 6 2 5 2 3" xfId="50109"/>
    <cellStyle name="20% - Accent1 2 6 2 5 3" xfId="932"/>
    <cellStyle name="20% - Accent1 2 6 2 5 4" xfId="933"/>
    <cellStyle name="20% - Accent1 2 6 2 6" xfId="934"/>
    <cellStyle name="20% - Accent1 2 6 2 6 2" xfId="935"/>
    <cellStyle name="20% - Accent1 2 6 2 6 3" xfId="50110"/>
    <cellStyle name="20% - Accent1 2 6 2 7" xfId="936"/>
    <cellStyle name="20% - Accent1 2 6 2 8" xfId="937"/>
    <cellStyle name="20% - Accent1 2 6 3" xfId="938"/>
    <cellStyle name="20% - Accent1 2 6 3 2" xfId="939"/>
    <cellStyle name="20% - Accent1 2 6 3 2 2" xfId="940"/>
    <cellStyle name="20% - Accent1 2 6 3 2 2 2" xfId="941"/>
    <cellStyle name="20% - Accent1 2 6 3 2 2 2 2" xfId="942"/>
    <cellStyle name="20% - Accent1 2 6 3 2 2 2 3" xfId="50111"/>
    <cellStyle name="20% - Accent1 2 6 3 2 2 3" xfId="943"/>
    <cellStyle name="20% - Accent1 2 6 3 2 2 4" xfId="944"/>
    <cellStyle name="20% - Accent1 2 6 3 2 3" xfId="945"/>
    <cellStyle name="20% - Accent1 2 6 3 2 3 2" xfId="946"/>
    <cellStyle name="20% - Accent1 2 6 3 2 3 2 2" xfId="947"/>
    <cellStyle name="20% - Accent1 2 6 3 2 3 2 3" xfId="50112"/>
    <cellStyle name="20% - Accent1 2 6 3 2 3 3" xfId="948"/>
    <cellStyle name="20% - Accent1 2 6 3 2 3 4" xfId="949"/>
    <cellStyle name="20% - Accent1 2 6 3 2 4" xfId="950"/>
    <cellStyle name="20% - Accent1 2 6 3 2 4 2" xfId="951"/>
    <cellStyle name="20% - Accent1 2 6 3 2 4 3" xfId="50113"/>
    <cellStyle name="20% - Accent1 2 6 3 2 5" xfId="952"/>
    <cellStyle name="20% - Accent1 2 6 3 2 6" xfId="953"/>
    <cellStyle name="20% - Accent1 2 6 3 3" xfId="954"/>
    <cellStyle name="20% - Accent1 2 6 3 3 2" xfId="955"/>
    <cellStyle name="20% - Accent1 2 6 3 3 2 2" xfId="956"/>
    <cellStyle name="20% - Accent1 2 6 3 3 2 3" xfId="50114"/>
    <cellStyle name="20% - Accent1 2 6 3 3 3" xfId="957"/>
    <cellStyle name="20% - Accent1 2 6 3 3 4" xfId="958"/>
    <cellStyle name="20% - Accent1 2 6 3 4" xfId="959"/>
    <cellStyle name="20% - Accent1 2 6 3 4 2" xfId="960"/>
    <cellStyle name="20% - Accent1 2 6 3 4 2 2" xfId="961"/>
    <cellStyle name="20% - Accent1 2 6 3 4 2 3" xfId="50115"/>
    <cellStyle name="20% - Accent1 2 6 3 4 3" xfId="962"/>
    <cellStyle name="20% - Accent1 2 6 3 4 4" xfId="963"/>
    <cellStyle name="20% - Accent1 2 6 3 5" xfId="964"/>
    <cellStyle name="20% - Accent1 2 6 3 5 2" xfId="965"/>
    <cellStyle name="20% - Accent1 2 6 3 5 3" xfId="50116"/>
    <cellStyle name="20% - Accent1 2 6 3 6" xfId="966"/>
    <cellStyle name="20% - Accent1 2 6 3 7" xfId="967"/>
    <cellStyle name="20% - Accent1 2 6 4" xfId="968"/>
    <cellStyle name="20% - Accent1 2 6 4 2" xfId="969"/>
    <cellStyle name="20% - Accent1 2 6 4 2 2" xfId="970"/>
    <cellStyle name="20% - Accent1 2 6 4 2 2 2" xfId="971"/>
    <cellStyle name="20% - Accent1 2 6 4 2 2 3" xfId="50117"/>
    <cellStyle name="20% - Accent1 2 6 4 2 3" xfId="972"/>
    <cellStyle name="20% - Accent1 2 6 4 2 4" xfId="973"/>
    <cellStyle name="20% - Accent1 2 6 4 3" xfId="974"/>
    <cellStyle name="20% - Accent1 2 6 4 3 2" xfId="975"/>
    <cellStyle name="20% - Accent1 2 6 4 3 2 2" xfId="976"/>
    <cellStyle name="20% - Accent1 2 6 4 3 2 3" xfId="50118"/>
    <cellStyle name="20% - Accent1 2 6 4 3 3" xfId="977"/>
    <cellStyle name="20% - Accent1 2 6 4 3 4" xfId="978"/>
    <cellStyle name="20% - Accent1 2 6 4 4" xfId="979"/>
    <cellStyle name="20% - Accent1 2 6 4 4 2" xfId="980"/>
    <cellStyle name="20% - Accent1 2 6 4 4 3" xfId="50119"/>
    <cellStyle name="20% - Accent1 2 6 4 5" xfId="981"/>
    <cellStyle name="20% - Accent1 2 6 4 6" xfId="982"/>
    <cellStyle name="20% - Accent1 2 6 5" xfId="983"/>
    <cellStyle name="20% - Accent1 2 6 5 2" xfId="984"/>
    <cellStyle name="20% - Accent1 2 6 5 2 2" xfId="985"/>
    <cellStyle name="20% - Accent1 2 6 5 2 2 2" xfId="986"/>
    <cellStyle name="20% - Accent1 2 6 5 2 2 3" xfId="50120"/>
    <cellStyle name="20% - Accent1 2 6 5 2 3" xfId="987"/>
    <cellStyle name="20% - Accent1 2 6 5 2 4" xfId="988"/>
    <cellStyle name="20% - Accent1 2 6 5 3" xfId="989"/>
    <cellStyle name="20% - Accent1 2 6 5 3 2" xfId="990"/>
    <cellStyle name="20% - Accent1 2 6 5 3 3" xfId="50121"/>
    <cellStyle name="20% - Accent1 2 6 5 4" xfId="991"/>
    <cellStyle name="20% - Accent1 2 6 5 5" xfId="992"/>
    <cellStyle name="20% - Accent1 2 6 6" xfId="993"/>
    <cellStyle name="20% - Accent1 2 6 6 2" xfId="994"/>
    <cellStyle name="20% - Accent1 2 6 6 2 2" xfId="995"/>
    <cellStyle name="20% - Accent1 2 6 6 2 3" xfId="50122"/>
    <cellStyle name="20% - Accent1 2 6 6 3" xfId="996"/>
    <cellStyle name="20% - Accent1 2 6 6 4" xfId="997"/>
    <cellStyle name="20% - Accent1 2 6 7" xfId="998"/>
    <cellStyle name="20% - Accent1 2 6 7 2" xfId="999"/>
    <cellStyle name="20% - Accent1 2 6 7 2 2" xfId="1000"/>
    <cellStyle name="20% - Accent1 2 6 7 2 3" xfId="50123"/>
    <cellStyle name="20% - Accent1 2 6 7 3" xfId="1001"/>
    <cellStyle name="20% - Accent1 2 6 7 4" xfId="1002"/>
    <cellStyle name="20% - Accent1 2 6 8" xfId="1003"/>
    <cellStyle name="20% - Accent1 2 6 8 2" xfId="1004"/>
    <cellStyle name="20% - Accent1 2 6 8 3" xfId="50124"/>
    <cellStyle name="20% - Accent1 2 6 9" xfId="1005"/>
    <cellStyle name="20% - Accent1 2 7" xfId="1006"/>
    <cellStyle name="20% - Accent1 2 7 2" xfId="1007"/>
    <cellStyle name="20% - Accent1 2 7 2 2" xfId="1008"/>
    <cellStyle name="20% - Accent1 2 7 2 2 2" xfId="1009"/>
    <cellStyle name="20% - Accent1 2 7 2 2 2 2" xfId="1010"/>
    <cellStyle name="20% - Accent1 2 7 2 2 2 2 2" xfId="1011"/>
    <cellStyle name="20% - Accent1 2 7 2 2 2 2 3" xfId="50125"/>
    <cellStyle name="20% - Accent1 2 7 2 2 2 3" xfId="1012"/>
    <cellStyle name="20% - Accent1 2 7 2 2 2 4" xfId="1013"/>
    <cellStyle name="20% - Accent1 2 7 2 2 3" xfId="1014"/>
    <cellStyle name="20% - Accent1 2 7 2 2 3 2" xfId="1015"/>
    <cellStyle name="20% - Accent1 2 7 2 2 3 2 2" xfId="1016"/>
    <cellStyle name="20% - Accent1 2 7 2 2 3 2 3" xfId="50126"/>
    <cellStyle name="20% - Accent1 2 7 2 2 3 3" xfId="1017"/>
    <cellStyle name="20% - Accent1 2 7 2 2 3 4" xfId="1018"/>
    <cellStyle name="20% - Accent1 2 7 2 2 4" xfId="1019"/>
    <cellStyle name="20% - Accent1 2 7 2 2 4 2" xfId="1020"/>
    <cellStyle name="20% - Accent1 2 7 2 2 4 3" xfId="50127"/>
    <cellStyle name="20% - Accent1 2 7 2 2 5" xfId="1021"/>
    <cellStyle name="20% - Accent1 2 7 2 2 6" xfId="1022"/>
    <cellStyle name="20% - Accent1 2 7 2 3" xfId="1023"/>
    <cellStyle name="20% - Accent1 2 7 2 3 2" xfId="1024"/>
    <cellStyle name="20% - Accent1 2 7 2 3 2 2" xfId="1025"/>
    <cellStyle name="20% - Accent1 2 7 2 3 2 3" xfId="50128"/>
    <cellStyle name="20% - Accent1 2 7 2 3 3" xfId="1026"/>
    <cellStyle name="20% - Accent1 2 7 2 3 4" xfId="1027"/>
    <cellStyle name="20% - Accent1 2 7 2 4" xfId="1028"/>
    <cellStyle name="20% - Accent1 2 7 2 4 2" xfId="1029"/>
    <cellStyle name="20% - Accent1 2 7 2 4 2 2" xfId="1030"/>
    <cellStyle name="20% - Accent1 2 7 2 4 2 3" xfId="50129"/>
    <cellStyle name="20% - Accent1 2 7 2 4 3" xfId="1031"/>
    <cellStyle name="20% - Accent1 2 7 2 4 4" xfId="1032"/>
    <cellStyle name="20% - Accent1 2 7 2 5" xfId="1033"/>
    <cellStyle name="20% - Accent1 2 7 2 5 2" xfId="1034"/>
    <cellStyle name="20% - Accent1 2 7 2 5 3" xfId="50130"/>
    <cellStyle name="20% - Accent1 2 7 2 6" xfId="1035"/>
    <cellStyle name="20% - Accent1 2 7 2 7" xfId="1036"/>
    <cellStyle name="20% - Accent1 2 7 3" xfId="1037"/>
    <cellStyle name="20% - Accent1 2 7 3 2" xfId="1038"/>
    <cellStyle name="20% - Accent1 2 7 3 2 2" xfId="1039"/>
    <cellStyle name="20% - Accent1 2 7 3 2 2 2" xfId="1040"/>
    <cellStyle name="20% - Accent1 2 7 3 2 2 3" xfId="50131"/>
    <cellStyle name="20% - Accent1 2 7 3 2 3" xfId="1041"/>
    <cellStyle name="20% - Accent1 2 7 3 2 4" xfId="1042"/>
    <cellStyle name="20% - Accent1 2 7 3 3" xfId="1043"/>
    <cellStyle name="20% - Accent1 2 7 3 3 2" xfId="1044"/>
    <cellStyle name="20% - Accent1 2 7 3 3 2 2" xfId="1045"/>
    <cellStyle name="20% - Accent1 2 7 3 3 2 3" xfId="50132"/>
    <cellStyle name="20% - Accent1 2 7 3 3 3" xfId="1046"/>
    <cellStyle name="20% - Accent1 2 7 3 3 4" xfId="1047"/>
    <cellStyle name="20% - Accent1 2 7 3 4" xfId="1048"/>
    <cellStyle name="20% - Accent1 2 7 3 4 2" xfId="1049"/>
    <cellStyle name="20% - Accent1 2 7 3 4 3" xfId="50133"/>
    <cellStyle name="20% - Accent1 2 7 3 5" xfId="1050"/>
    <cellStyle name="20% - Accent1 2 7 3 6" xfId="1051"/>
    <cellStyle name="20% - Accent1 2 7 4" xfId="1052"/>
    <cellStyle name="20% - Accent1 2 7 4 2" xfId="1053"/>
    <cellStyle name="20% - Accent1 2 7 4 2 2" xfId="1054"/>
    <cellStyle name="20% - Accent1 2 7 4 2 3" xfId="50134"/>
    <cellStyle name="20% - Accent1 2 7 4 3" xfId="1055"/>
    <cellStyle name="20% - Accent1 2 7 4 4" xfId="1056"/>
    <cellStyle name="20% - Accent1 2 7 5" xfId="1057"/>
    <cellStyle name="20% - Accent1 2 7 5 2" xfId="1058"/>
    <cellStyle name="20% - Accent1 2 7 5 2 2" xfId="1059"/>
    <cellStyle name="20% - Accent1 2 7 5 2 3" xfId="50135"/>
    <cellStyle name="20% - Accent1 2 7 5 3" xfId="1060"/>
    <cellStyle name="20% - Accent1 2 7 5 4" xfId="1061"/>
    <cellStyle name="20% - Accent1 2 7 6" xfId="1062"/>
    <cellStyle name="20% - Accent1 2 7 6 2" xfId="1063"/>
    <cellStyle name="20% - Accent1 2 7 6 3" xfId="50136"/>
    <cellStyle name="20% - Accent1 2 7 7" xfId="1064"/>
    <cellStyle name="20% - Accent1 2 7 8" xfId="1065"/>
    <cellStyle name="20% - Accent1 2 8" xfId="1066"/>
    <cellStyle name="20% - Accent1 2 8 2" xfId="1067"/>
    <cellStyle name="20% - Accent1 2 8 2 2" xfId="1068"/>
    <cellStyle name="20% - Accent1 2 8 2 2 2" xfId="1069"/>
    <cellStyle name="20% - Accent1 2 8 2 2 2 2" xfId="1070"/>
    <cellStyle name="20% - Accent1 2 8 2 2 2 3" xfId="50137"/>
    <cellStyle name="20% - Accent1 2 8 2 2 3" xfId="1071"/>
    <cellStyle name="20% - Accent1 2 8 2 2 4" xfId="1072"/>
    <cellStyle name="20% - Accent1 2 8 2 3" xfId="1073"/>
    <cellStyle name="20% - Accent1 2 8 2 3 2" xfId="1074"/>
    <cellStyle name="20% - Accent1 2 8 2 3 2 2" xfId="1075"/>
    <cellStyle name="20% - Accent1 2 8 2 3 2 3" xfId="50138"/>
    <cellStyle name="20% - Accent1 2 8 2 3 3" xfId="1076"/>
    <cellStyle name="20% - Accent1 2 8 2 3 4" xfId="1077"/>
    <cellStyle name="20% - Accent1 2 8 2 4" xfId="1078"/>
    <cellStyle name="20% - Accent1 2 8 2 4 2" xfId="1079"/>
    <cellStyle name="20% - Accent1 2 8 2 4 3" xfId="50139"/>
    <cellStyle name="20% - Accent1 2 8 2 5" xfId="1080"/>
    <cellStyle name="20% - Accent1 2 8 2 6" xfId="1081"/>
    <cellStyle name="20% - Accent1 2 8 3" xfId="1082"/>
    <cellStyle name="20% - Accent1 2 8 3 2" xfId="1083"/>
    <cellStyle name="20% - Accent1 2 8 3 2 2" xfId="1084"/>
    <cellStyle name="20% - Accent1 2 8 3 2 3" xfId="50140"/>
    <cellStyle name="20% - Accent1 2 8 3 3" xfId="1085"/>
    <cellStyle name="20% - Accent1 2 8 3 4" xfId="1086"/>
    <cellStyle name="20% - Accent1 2 8 4" xfId="1087"/>
    <cellStyle name="20% - Accent1 2 8 4 2" xfId="1088"/>
    <cellStyle name="20% - Accent1 2 8 4 2 2" xfId="1089"/>
    <cellStyle name="20% - Accent1 2 8 4 2 3" xfId="50141"/>
    <cellStyle name="20% - Accent1 2 8 4 3" xfId="1090"/>
    <cellStyle name="20% - Accent1 2 8 4 4" xfId="1091"/>
    <cellStyle name="20% - Accent1 2 8 5" xfId="1092"/>
    <cellStyle name="20% - Accent1 2 8 5 2" xfId="1093"/>
    <cellStyle name="20% - Accent1 2 8 5 3" xfId="50142"/>
    <cellStyle name="20% - Accent1 2 8 6" xfId="1094"/>
    <cellStyle name="20% - Accent1 2 8 7" xfId="1095"/>
    <cellStyle name="20% - Accent1 2 9" xfId="1096"/>
    <cellStyle name="20% - Accent1 2 9 2" xfId="1097"/>
    <cellStyle name="20% - Accent1 2 9 2 2" xfId="1098"/>
    <cellStyle name="20% - Accent1 2 9 2 2 2" xfId="1099"/>
    <cellStyle name="20% - Accent1 2 9 2 2 3" xfId="50143"/>
    <cellStyle name="20% - Accent1 2 9 2 3" xfId="1100"/>
    <cellStyle name="20% - Accent1 2 9 2 4" xfId="1101"/>
    <cellStyle name="20% - Accent1 2 9 3" xfId="1102"/>
    <cellStyle name="20% - Accent1 2 9 3 2" xfId="1103"/>
    <cellStyle name="20% - Accent1 2 9 3 2 2" xfId="1104"/>
    <cellStyle name="20% - Accent1 2 9 3 2 3" xfId="50144"/>
    <cellStyle name="20% - Accent1 2 9 3 3" xfId="1105"/>
    <cellStyle name="20% - Accent1 2 9 3 4" xfId="1106"/>
    <cellStyle name="20% - Accent1 2 9 4" xfId="1107"/>
    <cellStyle name="20% - Accent1 2 9 4 2" xfId="1108"/>
    <cellStyle name="20% - Accent1 2 9 4 3" xfId="50145"/>
    <cellStyle name="20% - Accent1 2 9 5" xfId="1109"/>
    <cellStyle name="20% - Accent1 2 9 6" xfId="1110"/>
    <cellStyle name="20% - Accent1 3" xfId="1111"/>
    <cellStyle name="20% - Accent1 3 10" xfId="1112"/>
    <cellStyle name="20% - Accent1 3 11" xfId="1113"/>
    <cellStyle name="20% - Accent1 3 12" xfId="60167"/>
    <cellStyle name="20% - Accent1 3 2" xfId="1114"/>
    <cellStyle name="20% - Accent1 3 2 10" xfId="1115"/>
    <cellStyle name="20% - Accent1 3 2 11" xfId="60350"/>
    <cellStyle name="20% - Accent1 3 2 2" xfId="1116"/>
    <cellStyle name="20% - Accent1 3 2 2 2" xfId="1117"/>
    <cellStyle name="20% - Accent1 3 2 2 2 2" xfId="1118"/>
    <cellStyle name="20% - Accent1 3 2 2 2 2 2" xfId="1119"/>
    <cellStyle name="20% - Accent1 3 2 2 2 2 2 2" xfId="1120"/>
    <cellStyle name="20% - Accent1 3 2 2 2 2 2 2 2" xfId="1121"/>
    <cellStyle name="20% - Accent1 3 2 2 2 2 2 2 3" xfId="50146"/>
    <cellStyle name="20% - Accent1 3 2 2 2 2 2 3" xfId="1122"/>
    <cellStyle name="20% - Accent1 3 2 2 2 2 2 4" xfId="1123"/>
    <cellStyle name="20% - Accent1 3 2 2 2 2 3" xfId="1124"/>
    <cellStyle name="20% - Accent1 3 2 2 2 2 3 2" xfId="1125"/>
    <cellStyle name="20% - Accent1 3 2 2 2 2 3 2 2" xfId="1126"/>
    <cellStyle name="20% - Accent1 3 2 2 2 2 3 2 3" xfId="50147"/>
    <cellStyle name="20% - Accent1 3 2 2 2 2 3 3" xfId="1127"/>
    <cellStyle name="20% - Accent1 3 2 2 2 2 3 4" xfId="1128"/>
    <cellStyle name="20% - Accent1 3 2 2 2 2 4" xfId="1129"/>
    <cellStyle name="20% - Accent1 3 2 2 2 2 4 2" xfId="1130"/>
    <cellStyle name="20% - Accent1 3 2 2 2 2 4 3" xfId="50148"/>
    <cellStyle name="20% - Accent1 3 2 2 2 2 5" xfId="1131"/>
    <cellStyle name="20% - Accent1 3 2 2 2 2 6" xfId="1132"/>
    <cellStyle name="20% - Accent1 3 2 2 2 3" xfId="1133"/>
    <cellStyle name="20% - Accent1 3 2 2 2 3 2" xfId="1134"/>
    <cellStyle name="20% - Accent1 3 2 2 2 3 2 2" xfId="1135"/>
    <cellStyle name="20% - Accent1 3 2 2 2 3 2 3" xfId="50149"/>
    <cellStyle name="20% - Accent1 3 2 2 2 3 3" xfId="1136"/>
    <cellStyle name="20% - Accent1 3 2 2 2 3 4" xfId="1137"/>
    <cellStyle name="20% - Accent1 3 2 2 2 4" xfId="1138"/>
    <cellStyle name="20% - Accent1 3 2 2 2 4 2" xfId="1139"/>
    <cellStyle name="20% - Accent1 3 2 2 2 4 2 2" xfId="1140"/>
    <cellStyle name="20% - Accent1 3 2 2 2 4 2 3" xfId="50150"/>
    <cellStyle name="20% - Accent1 3 2 2 2 4 3" xfId="1141"/>
    <cellStyle name="20% - Accent1 3 2 2 2 4 4" xfId="1142"/>
    <cellStyle name="20% - Accent1 3 2 2 2 5" xfId="1143"/>
    <cellStyle name="20% - Accent1 3 2 2 2 5 2" xfId="1144"/>
    <cellStyle name="20% - Accent1 3 2 2 2 5 3" xfId="50151"/>
    <cellStyle name="20% - Accent1 3 2 2 2 6" xfId="1145"/>
    <cellStyle name="20% - Accent1 3 2 2 2 7" xfId="1146"/>
    <cellStyle name="20% - Accent1 3 2 2 3" xfId="1147"/>
    <cellStyle name="20% - Accent1 3 2 2 3 2" xfId="1148"/>
    <cellStyle name="20% - Accent1 3 2 2 3 2 2" xfId="1149"/>
    <cellStyle name="20% - Accent1 3 2 2 3 2 2 2" xfId="1150"/>
    <cellStyle name="20% - Accent1 3 2 2 3 2 2 3" xfId="50152"/>
    <cellStyle name="20% - Accent1 3 2 2 3 2 3" xfId="1151"/>
    <cellStyle name="20% - Accent1 3 2 2 3 2 4" xfId="1152"/>
    <cellStyle name="20% - Accent1 3 2 2 3 3" xfId="1153"/>
    <cellStyle name="20% - Accent1 3 2 2 3 3 2" xfId="1154"/>
    <cellStyle name="20% - Accent1 3 2 2 3 3 2 2" xfId="1155"/>
    <cellStyle name="20% - Accent1 3 2 2 3 3 2 3" xfId="50153"/>
    <cellStyle name="20% - Accent1 3 2 2 3 3 3" xfId="1156"/>
    <cellStyle name="20% - Accent1 3 2 2 3 3 4" xfId="1157"/>
    <cellStyle name="20% - Accent1 3 2 2 3 4" xfId="1158"/>
    <cellStyle name="20% - Accent1 3 2 2 3 4 2" xfId="1159"/>
    <cellStyle name="20% - Accent1 3 2 2 3 4 3" xfId="50154"/>
    <cellStyle name="20% - Accent1 3 2 2 3 5" xfId="1160"/>
    <cellStyle name="20% - Accent1 3 2 2 3 6" xfId="1161"/>
    <cellStyle name="20% - Accent1 3 2 2 4" xfId="1162"/>
    <cellStyle name="20% - Accent1 3 2 2 4 2" xfId="1163"/>
    <cellStyle name="20% - Accent1 3 2 2 4 2 2" xfId="1164"/>
    <cellStyle name="20% - Accent1 3 2 2 4 2 3" xfId="50155"/>
    <cellStyle name="20% - Accent1 3 2 2 4 3" xfId="1165"/>
    <cellStyle name="20% - Accent1 3 2 2 4 4" xfId="1166"/>
    <cellStyle name="20% - Accent1 3 2 2 5" xfId="1167"/>
    <cellStyle name="20% - Accent1 3 2 2 5 2" xfId="1168"/>
    <cellStyle name="20% - Accent1 3 2 2 5 2 2" xfId="1169"/>
    <cellStyle name="20% - Accent1 3 2 2 5 2 3" xfId="50156"/>
    <cellStyle name="20% - Accent1 3 2 2 5 3" xfId="1170"/>
    <cellStyle name="20% - Accent1 3 2 2 5 4" xfId="1171"/>
    <cellStyle name="20% - Accent1 3 2 2 6" xfId="1172"/>
    <cellStyle name="20% - Accent1 3 2 2 6 2" xfId="1173"/>
    <cellStyle name="20% - Accent1 3 2 2 6 3" xfId="50157"/>
    <cellStyle name="20% - Accent1 3 2 2 7" xfId="1174"/>
    <cellStyle name="20% - Accent1 3 2 2 8" xfId="1175"/>
    <cellStyle name="20% - Accent1 3 2 2 9" xfId="60718"/>
    <cellStyle name="20% - Accent1 3 2 3" xfId="1176"/>
    <cellStyle name="20% - Accent1 3 2 3 2" xfId="1177"/>
    <cellStyle name="20% - Accent1 3 2 3 2 2" xfId="1178"/>
    <cellStyle name="20% - Accent1 3 2 3 2 2 2" xfId="1179"/>
    <cellStyle name="20% - Accent1 3 2 3 2 2 2 2" xfId="1180"/>
    <cellStyle name="20% - Accent1 3 2 3 2 2 2 3" xfId="50158"/>
    <cellStyle name="20% - Accent1 3 2 3 2 2 3" xfId="1181"/>
    <cellStyle name="20% - Accent1 3 2 3 2 2 4" xfId="1182"/>
    <cellStyle name="20% - Accent1 3 2 3 2 3" xfId="1183"/>
    <cellStyle name="20% - Accent1 3 2 3 2 3 2" xfId="1184"/>
    <cellStyle name="20% - Accent1 3 2 3 2 3 2 2" xfId="1185"/>
    <cellStyle name="20% - Accent1 3 2 3 2 3 2 3" xfId="50159"/>
    <cellStyle name="20% - Accent1 3 2 3 2 3 3" xfId="1186"/>
    <cellStyle name="20% - Accent1 3 2 3 2 3 4" xfId="1187"/>
    <cellStyle name="20% - Accent1 3 2 3 2 4" xfId="1188"/>
    <cellStyle name="20% - Accent1 3 2 3 2 4 2" xfId="1189"/>
    <cellStyle name="20% - Accent1 3 2 3 2 4 3" xfId="50160"/>
    <cellStyle name="20% - Accent1 3 2 3 2 5" xfId="1190"/>
    <cellStyle name="20% - Accent1 3 2 3 2 6" xfId="1191"/>
    <cellStyle name="20% - Accent1 3 2 3 3" xfId="1192"/>
    <cellStyle name="20% - Accent1 3 2 3 3 2" xfId="1193"/>
    <cellStyle name="20% - Accent1 3 2 3 3 2 2" xfId="1194"/>
    <cellStyle name="20% - Accent1 3 2 3 3 2 3" xfId="50161"/>
    <cellStyle name="20% - Accent1 3 2 3 3 3" xfId="1195"/>
    <cellStyle name="20% - Accent1 3 2 3 3 4" xfId="1196"/>
    <cellStyle name="20% - Accent1 3 2 3 4" xfId="1197"/>
    <cellStyle name="20% - Accent1 3 2 3 4 2" xfId="1198"/>
    <cellStyle name="20% - Accent1 3 2 3 4 2 2" xfId="1199"/>
    <cellStyle name="20% - Accent1 3 2 3 4 2 3" xfId="50162"/>
    <cellStyle name="20% - Accent1 3 2 3 4 3" xfId="1200"/>
    <cellStyle name="20% - Accent1 3 2 3 4 4" xfId="1201"/>
    <cellStyle name="20% - Accent1 3 2 3 5" xfId="1202"/>
    <cellStyle name="20% - Accent1 3 2 3 5 2" xfId="1203"/>
    <cellStyle name="20% - Accent1 3 2 3 5 3" xfId="50163"/>
    <cellStyle name="20% - Accent1 3 2 3 6" xfId="1204"/>
    <cellStyle name="20% - Accent1 3 2 3 7" xfId="1205"/>
    <cellStyle name="20% - Accent1 3 2 4" xfId="1206"/>
    <cellStyle name="20% - Accent1 3 2 4 2" xfId="1207"/>
    <cellStyle name="20% - Accent1 3 2 4 2 2" xfId="1208"/>
    <cellStyle name="20% - Accent1 3 2 4 2 2 2" xfId="1209"/>
    <cellStyle name="20% - Accent1 3 2 4 2 2 3" xfId="50164"/>
    <cellStyle name="20% - Accent1 3 2 4 2 3" xfId="1210"/>
    <cellStyle name="20% - Accent1 3 2 4 2 4" xfId="1211"/>
    <cellStyle name="20% - Accent1 3 2 4 3" xfId="1212"/>
    <cellStyle name="20% - Accent1 3 2 4 3 2" xfId="1213"/>
    <cellStyle name="20% - Accent1 3 2 4 3 2 2" xfId="1214"/>
    <cellStyle name="20% - Accent1 3 2 4 3 2 3" xfId="50165"/>
    <cellStyle name="20% - Accent1 3 2 4 3 3" xfId="1215"/>
    <cellStyle name="20% - Accent1 3 2 4 3 4" xfId="1216"/>
    <cellStyle name="20% - Accent1 3 2 4 4" xfId="1217"/>
    <cellStyle name="20% - Accent1 3 2 4 4 2" xfId="1218"/>
    <cellStyle name="20% - Accent1 3 2 4 4 3" xfId="50166"/>
    <cellStyle name="20% - Accent1 3 2 4 5" xfId="1219"/>
    <cellStyle name="20% - Accent1 3 2 4 6" xfId="1220"/>
    <cellStyle name="20% - Accent1 3 2 5" xfId="1221"/>
    <cellStyle name="20% - Accent1 3 2 5 2" xfId="1222"/>
    <cellStyle name="20% - Accent1 3 2 5 2 2" xfId="1223"/>
    <cellStyle name="20% - Accent1 3 2 5 2 2 2" xfId="1224"/>
    <cellStyle name="20% - Accent1 3 2 5 2 2 3" xfId="50167"/>
    <cellStyle name="20% - Accent1 3 2 5 2 3" xfId="1225"/>
    <cellStyle name="20% - Accent1 3 2 5 2 4" xfId="1226"/>
    <cellStyle name="20% - Accent1 3 2 5 3" xfId="1227"/>
    <cellStyle name="20% - Accent1 3 2 5 3 2" xfId="1228"/>
    <cellStyle name="20% - Accent1 3 2 5 3 3" xfId="50168"/>
    <cellStyle name="20% - Accent1 3 2 5 4" xfId="1229"/>
    <cellStyle name="20% - Accent1 3 2 5 5" xfId="1230"/>
    <cellStyle name="20% - Accent1 3 2 6" xfId="1231"/>
    <cellStyle name="20% - Accent1 3 2 6 2" xfId="1232"/>
    <cellStyle name="20% - Accent1 3 2 6 2 2" xfId="1233"/>
    <cellStyle name="20% - Accent1 3 2 6 2 3" xfId="50169"/>
    <cellStyle name="20% - Accent1 3 2 6 3" xfId="1234"/>
    <cellStyle name="20% - Accent1 3 2 6 4" xfId="1235"/>
    <cellStyle name="20% - Accent1 3 2 7" xfId="1236"/>
    <cellStyle name="20% - Accent1 3 2 7 2" xfId="1237"/>
    <cellStyle name="20% - Accent1 3 2 7 2 2" xfId="1238"/>
    <cellStyle name="20% - Accent1 3 2 7 2 3" xfId="50170"/>
    <cellStyle name="20% - Accent1 3 2 7 3" xfId="1239"/>
    <cellStyle name="20% - Accent1 3 2 7 4" xfId="1240"/>
    <cellStyle name="20% - Accent1 3 2 8" xfId="1241"/>
    <cellStyle name="20% - Accent1 3 2 8 2" xfId="1242"/>
    <cellStyle name="20% - Accent1 3 2 8 3" xfId="50171"/>
    <cellStyle name="20% - Accent1 3 2 9" xfId="1243"/>
    <cellStyle name="20% - Accent1 3 3" xfId="1244"/>
    <cellStyle name="20% - Accent1 3 3 10" xfId="60535"/>
    <cellStyle name="20% - Accent1 3 3 2" xfId="1245"/>
    <cellStyle name="20% - Accent1 3 3 2 2" xfId="1246"/>
    <cellStyle name="20% - Accent1 3 3 2 2 2" xfId="1247"/>
    <cellStyle name="20% - Accent1 3 3 2 2 2 2" xfId="1248"/>
    <cellStyle name="20% - Accent1 3 3 2 2 2 2 2" xfId="1249"/>
    <cellStyle name="20% - Accent1 3 3 2 2 2 2 3" xfId="50172"/>
    <cellStyle name="20% - Accent1 3 3 2 2 2 3" xfId="1250"/>
    <cellStyle name="20% - Accent1 3 3 2 2 2 4" xfId="1251"/>
    <cellStyle name="20% - Accent1 3 3 2 2 3" xfId="1252"/>
    <cellStyle name="20% - Accent1 3 3 2 2 3 2" xfId="1253"/>
    <cellStyle name="20% - Accent1 3 3 2 2 3 2 2" xfId="1254"/>
    <cellStyle name="20% - Accent1 3 3 2 2 3 2 3" xfId="50173"/>
    <cellStyle name="20% - Accent1 3 3 2 2 3 3" xfId="1255"/>
    <cellStyle name="20% - Accent1 3 3 2 2 3 4" xfId="1256"/>
    <cellStyle name="20% - Accent1 3 3 2 2 4" xfId="1257"/>
    <cellStyle name="20% - Accent1 3 3 2 2 4 2" xfId="1258"/>
    <cellStyle name="20% - Accent1 3 3 2 2 4 3" xfId="50174"/>
    <cellStyle name="20% - Accent1 3 3 2 2 5" xfId="1259"/>
    <cellStyle name="20% - Accent1 3 3 2 2 6" xfId="1260"/>
    <cellStyle name="20% - Accent1 3 3 2 3" xfId="1261"/>
    <cellStyle name="20% - Accent1 3 3 2 3 2" xfId="1262"/>
    <cellStyle name="20% - Accent1 3 3 2 3 2 2" xfId="1263"/>
    <cellStyle name="20% - Accent1 3 3 2 3 2 3" xfId="50175"/>
    <cellStyle name="20% - Accent1 3 3 2 3 3" xfId="1264"/>
    <cellStyle name="20% - Accent1 3 3 2 3 4" xfId="1265"/>
    <cellStyle name="20% - Accent1 3 3 2 4" xfId="1266"/>
    <cellStyle name="20% - Accent1 3 3 2 4 2" xfId="1267"/>
    <cellStyle name="20% - Accent1 3 3 2 4 2 2" xfId="1268"/>
    <cellStyle name="20% - Accent1 3 3 2 4 2 3" xfId="50176"/>
    <cellStyle name="20% - Accent1 3 3 2 4 3" xfId="1269"/>
    <cellStyle name="20% - Accent1 3 3 2 4 4" xfId="1270"/>
    <cellStyle name="20% - Accent1 3 3 2 5" xfId="1271"/>
    <cellStyle name="20% - Accent1 3 3 2 5 2" xfId="1272"/>
    <cellStyle name="20% - Accent1 3 3 2 5 3" xfId="50177"/>
    <cellStyle name="20% - Accent1 3 3 2 6" xfId="1273"/>
    <cellStyle name="20% - Accent1 3 3 2 7" xfId="1274"/>
    <cellStyle name="20% - Accent1 3 3 3" xfId="1275"/>
    <cellStyle name="20% - Accent1 3 3 3 2" xfId="1276"/>
    <cellStyle name="20% - Accent1 3 3 3 2 2" xfId="1277"/>
    <cellStyle name="20% - Accent1 3 3 3 2 2 2" xfId="1278"/>
    <cellStyle name="20% - Accent1 3 3 3 2 2 3" xfId="50178"/>
    <cellStyle name="20% - Accent1 3 3 3 2 3" xfId="1279"/>
    <cellStyle name="20% - Accent1 3 3 3 2 4" xfId="1280"/>
    <cellStyle name="20% - Accent1 3 3 3 3" xfId="1281"/>
    <cellStyle name="20% - Accent1 3 3 3 3 2" xfId="1282"/>
    <cellStyle name="20% - Accent1 3 3 3 3 2 2" xfId="1283"/>
    <cellStyle name="20% - Accent1 3 3 3 3 2 3" xfId="50179"/>
    <cellStyle name="20% - Accent1 3 3 3 3 3" xfId="1284"/>
    <cellStyle name="20% - Accent1 3 3 3 3 4" xfId="1285"/>
    <cellStyle name="20% - Accent1 3 3 3 4" xfId="1286"/>
    <cellStyle name="20% - Accent1 3 3 3 4 2" xfId="1287"/>
    <cellStyle name="20% - Accent1 3 3 3 4 3" xfId="50180"/>
    <cellStyle name="20% - Accent1 3 3 3 5" xfId="1288"/>
    <cellStyle name="20% - Accent1 3 3 3 6" xfId="1289"/>
    <cellStyle name="20% - Accent1 3 3 4" xfId="1290"/>
    <cellStyle name="20% - Accent1 3 3 4 2" xfId="1291"/>
    <cellStyle name="20% - Accent1 3 3 4 2 2" xfId="1292"/>
    <cellStyle name="20% - Accent1 3 3 4 2 2 2" xfId="1293"/>
    <cellStyle name="20% - Accent1 3 3 4 2 2 3" xfId="50181"/>
    <cellStyle name="20% - Accent1 3 3 4 2 3" xfId="1294"/>
    <cellStyle name="20% - Accent1 3 3 4 2 4" xfId="1295"/>
    <cellStyle name="20% - Accent1 3 3 4 3" xfId="1296"/>
    <cellStyle name="20% - Accent1 3 3 4 3 2" xfId="1297"/>
    <cellStyle name="20% - Accent1 3 3 4 3 3" xfId="50182"/>
    <cellStyle name="20% - Accent1 3 3 4 4" xfId="1298"/>
    <cellStyle name="20% - Accent1 3 3 4 5" xfId="1299"/>
    <cellStyle name="20% - Accent1 3 3 5" xfId="1300"/>
    <cellStyle name="20% - Accent1 3 3 5 2" xfId="1301"/>
    <cellStyle name="20% - Accent1 3 3 5 2 2" xfId="1302"/>
    <cellStyle name="20% - Accent1 3 3 5 2 3" xfId="50183"/>
    <cellStyle name="20% - Accent1 3 3 5 3" xfId="1303"/>
    <cellStyle name="20% - Accent1 3 3 5 4" xfId="1304"/>
    <cellStyle name="20% - Accent1 3 3 6" xfId="1305"/>
    <cellStyle name="20% - Accent1 3 3 6 2" xfId="1306"/>
    <cellStyle name="20% - Accent1 3 3 6 2 2" xfId="1307"/>
    <cellStyle name="20% - Accent1 3 3 6 2 3" xfId="50184"/>
    <cellStyle name="20% - Accent1 3 3 6 3" xfId="1308"/>
    <cellStyle name="20% - Accent1 3 3 6 4" xfId="1309"/>
    <cellStyle name="20% - Accent1 3 3 7" xfId="1310"/>
    <cellStyle name="20% - Accent1 3 3 7 2" xfId="1311"/>
    <cellStyle name="20% - Accent1 3 3 7 3" xfId="50185"/>
    <cellStyle name="20% - Accent1 3 3 8" xfId="1312"/>
    <cellStyle name="20% - Accent1 3 3 9" xfId="1313"/>
    <cellStyle name="20% - Accent1 3 4" xfId="1314"/>
    <cellStyle name="20% - Accent1 3 4 2" xfId="1315"/>
    <cellStyle name="20% - Accent1 3 4 2 2" xfId="1316"/>
    <cellStyle name="20% - Accent1 3 4 2 2 2" xfId="1317"/>
    <cellStyle name="20% - Accent1 3 4 2 2 2 2" xfId="1318"/>
    <cellStyle name="20% - Accent1 3 4 2 2 2 3" xfId="50186"/>
    <cellStyle name="20% - Accent1 3 4 2 2 3" xfId="1319"/>
    <cellStyle name="20% - Accent1 3 4 2 2 4" xfId="1320"/>
    <cellStyle name="20% - Accent1 3 4 2 3" xfId="1321"/>
    <cellStyle name="20% - Accent1 3 4 2 3 2" xfId="1322"/>
    <cellStyle name="20% - Accent1 3 4 2 3 2 2" xfId="1323"/>
    <cellStyle name="20% - Accent1 3 4 2 3 2 3" xfId="50187"/>
    <cellStyle name="20% - Accent1 3 4 2 3 3" xfId="1324"/>
    <cellStyle name="20% - Accent1 3 4 2 3 4" xfId="1325"/>
    <cellStyle name="20% - Accent1 3 4 2 4" xfId="1326"/>
    <cellStyle name="20% - Accent1 3 4 2 4 2" xfId="1327"/>
    <cellStyle name="20% - Accent1 3 4 2 4 3" xfId="50188"/>
    <cellStyle name="20% - Accent1 3 4 2 5" xfId="1328"/>
    <cellStyle name="20% - Accent1 3 4 2 6" xfId="1329"/>
    <cellStyle name="20% - Accent1 3 4 3" xfId="1330"/>
    <cellStyle name="20% - Accent1 3 4 3 2" xfId="1331"/>
    <cellStyle name="20% - Accent1 3 4 3 2 2" xfId="1332"/>
    <cellStyle name="20% - Accent1 3 4 3 2 3" xfId="50189"/>
    <cellStyle name="20% - Accent1 3 4 3 3" xfId="1333"/>
    <cellStyle name="20% - Accent1 3 4 3 4" xfId="1334"/>
    <cellStyle name="20% - Accent1 3 4 4" xfId="1335"/>
    <cellStyle name="20% - Accent1 3 4 4 2" xfId="1336"/>
    <cellStyle name="20% - Accent1 3 4 4 2 2" xfId="1337"/>
    <cellStyle name="20% - Accent1 3 4 4 2 3" xfId="50190"/>
    <cellStyle name="20% - Accent1 3 4 4 3" xfId="1338"/>
    <cellStyle name="20% - Accent1 3 4 4 4" xfId="1339"/>
    <cellStyle name="20% - Accent1 3 4 5" xfId="1340"/>
    <cellStyle name="20% - Accent1 3 4 5 2" xfId="1341"/>
    <cellStyle name="20% - Accent1 3 4 5 3" xfId="50191"/>
    <cellStyle name="20% - Accent1 3 4 6" xfId="1342"/>
    <cellStyle name="20% - Accent1 3 4 7" xfId="1343"/>
    <cellStyle name="20% - Accent1 3 5" xfId="1344"/>
    <cellStyle name="20% - Accent1 3 5 2" xfId="1345"/>
    <cellStyle name="20% - Accent1 3 5 2 2" xfId="1346"/>
    <cellStyle name="20% - Accent1 3 5 2 2 2" xfId="1347"/>
    <cellStyle name="20% - Accent1 3 5 2 2 3" xfId="50192"/>
    <cellStyle name="20% - Accent1 3 5 2 3" xfId="1348"/>
    <cellStyle name="20% - Accent1 3 5 2 4" xfId="1349"/>
    <cellStyle name="20% - Accent1 3 5 3" xfId="1350"/>
    <cellStyle name="20% - Accent1 3 5 3 2" xfId="1351"/>
    <cellStyle name="20% - Accent1 3 5 3 2 2" xfId="1352"/>
    <cellStyle name="20% - Accent1 3 5 3 2 3" xfId="50193"/>
    <cellStyle name="20% - Accent1 3 5 3 3" xfId="1353"/>
    <cellStyle name="20% - Accent1 3 5 3 4" xfId="1354"/>
    <cellStyle name="20% - Accent1 3 5 4" xfId="1355"/>
    <cellStyle name="20% - Accent1 3 5 4 2" xfId="1356"/>
    <cellStyle name="20% - Accent1 3 5 4 3" xfId="50194"/>
    <cellStyle name="20% - Accent1 3 5 5" xfId="1357"/>
    <cellStyle name="20% - Accent1 3 5 6" xfId="1358"/>
    <cellStyle name="20% - Accent1 3 6" xfId="1359"/>
    <cellStyle name="20% - Accent1 3 6 2" xfId="1360"/>
    <cellStyle name="20% - Accent1 3 6 2 2" xfId="1361"/>
    <cellStyle name="20% - Accent1 3 6 2 2 2" xfId="1362"/>
    <cellStyle name="20% - Accent1 3 6 2 2 3" xfId="50195"/>
    <cellStyle name="20% - Accent1 3 6 2 3" xfId="1363"/>
    <cellStyle name="20% - Accent1 3 6 2 4" xfId="1364"/>
    <cellStyle name="20% - Accent1 3 6 3" xfId="1365"/>
    <cellStyle name="20% - Accent1 3 6 3 2" xfId="1366"/>
    <cellStyle name="20% - Accent1 3 6 3 3" xfId="50196"/>
    <cellStyle name="20% - Accent1 3 6 4" xfId="1367"/>
    <cellStyle name="20% - Accent1 3 6 5" xfId="1368"/>
    <cellStyle name="20% - Accent1 3 7" xfId="1369"/>
    <cellStyle name="20% - Accent1 3 7 2" xfId="1370"/>
    <cellStyle name="20% - Accent1 3 7 2 2" xfId="1371"/>
    <cellStyle name="20% - Accent1 3 7 2 3" xfId="50197"/>
    <cellStyle name="20% - Accent1 3 7 3" xfId="1372"/>
    <cellStyle name="20% - Accent1 3 7 4" xfId="1373"/>
    <cellStyle name="20% - Accent1 3 8" xfId="1374"/>
    <cellStyle name="20% - Accent1 3 8 2" xfId="1375"/>
    <cellStyle name="20% - Accent1 3 8 2 2" xfId="1376"/>
    <cellStyle name="20% - Accent1 3 8 2 3" xfId="50198"/>
    <cellStyle name="20% - Accent1 3 8 3" xfId="1377"/>
    <cellStyle name="20% - Accent1 3 8 4" xfId="1378"/>
    <cellStyle name="20% - Accent1 3 9" xfId="1379"/>
    <cellStyle name="20% - Accent1 3 9 2" xfId="1380"/>
    <cellStyle name="20% - Accent1 3 9 3" xfId="50199"/>
    <cellStyle name="20% - Accent1 4" xfId="1381"/>
    <cellStyle name="20% - Accent1 4 10" xfId="1382"/>
    <cellStyle name="20% - Accent1 4 11" xfId="1383"/>
    <cellStyle name="20% - Accent1 4 12" xfId="60181"/>
    <cellStyle name="20% - Accent1 4 2" xfId="1384"/>
    <cellStyle name="20% - Accent1 4 2 10" xfId="1385"/>
    <cellStyle name="20% - Accent1 4 2 11" xfId="60364"/>
    <cellStyle name="20% - Accent1 4 2 2" xfId="1386"/>
    <cellStyle name="20% - Accent1 4 2 2 2" xfId="1387"/>
    <cellStyle name="20% - Accent1 4 2 2 2 2" xfId="1388"/>
    <cellStyle name="20% - Accent1 4 2 2 2 2 2" xfId="1389"/>
    <cellStyle name="20% - Accent1 4 2 2 2 2 2 2" xfId="1390"/>
    <cellStyle name="20% - Accent1 4 2 2 2 2 2 2 2" xfId="1391"/>
    <cellStyle name="20% - Accent1 4 2 2 2 2 2 2 3" xfId="50200"/>
    <cellStyle name="20% - Accent1 4 2 2 2 2 2 3" xfId="1392"/>
    <cellStyle name="20% - Accent1 4 2 2 2 2 2 4" xfId="1393"/>
    <cellStyle name="20% - Accent1 4 2 2 2 2 3" xfId="1394"/>
    <cellStyle name="20% - Accent1 4 2 2 2 2 3 2" xfId="1395"/>
    <cellStyle name="20% - Accent1 4 2 2 2 2 3 2 2" xfId="1396"/>
    <cellStyle name="20% - Accent1 4 2 2 2 2 3 2 3" xfId="50201"/>
    <cellStyle name="20% - Accent1 4 2 2 2 2 3 3" xfId="1397"/>
    <cellStyle name="20% - Accent1 4 2 2 2 2 3 4" xfId="1398"/>
    <cellStyle name="20% - Accent1 4 2 2 2 2 4" xfId="1399"/>
    <cellStyle name="20% - Accent1 4 2 2 2 2 4 2" xfId="1400"/>
    <cellStyle name="20% - Accent1 4 2 2 2 2 4 3" xfId="50202"/>
    <cellStyle name="20% - Accent1 4 2 2 2 2 5" xfId="1401"/>
    <cellStyle name="20% - Accent1 4 2 2 2 2 6" xfId="1402"/>
    <cellStyle name="20% - Accent1 4 2 2 2 3" xfId="1403"/>
    <cellStyle name="20% - Accent1 4 2 2 2 3 2" xfId="1404"/>
    <cellStyle name="20% - Accent1 4 2 2 2 3 2 2" xfId="1405"/>
    <cellStyle name="20% - Accent1 4 2 2 2 3 2 3" xfId="50203"/>
    <cellStyle name="20% - Accent1 4 2 2 2 3 3" xfId="1406"/>
    <cellStyle name="20% - Accent1 4 2 2 2 3 4" xfId="1407"/>
    <cellStyle name="20% - Accent1 4 2 2 2 4" xfId="1408"/>
    <cellStyle name="20% - Accent1 4 2 2 2 4 2" xfId="1409"/>
    <cellStyle name="20% - Accent1 4 2 2 2 4 2 2" xfId="1410"/>
    <cellStyle name="20% - Accent1 4 2 2 2 4 2 3" xfId="50204"/>
    <cellStyle name="20% - Accent1 4 2 2 2 4 3" xfId="1411"/>
    <cellStyle name="20% - Accent1 4 2 2 2 4 4" xfId="1412"/>
    <cellStyle name="20% - Accent1 4 2 2 2 5" xfId="1413"/>
    <cellStyle name="20% - Accent1 4 2 2 2 5 2" xfId="1414"/>
    <cellStyle name="20% - Accent1 4 2 2 2 5 3" xfId="50205"/>
    <cellStyle name="20% - Accent1 4 2 2 2 6" xfId="1415"/>
    <cellStyle name="20% - Accent1 4 2 2 2 7" xfId="1416"/>
    <cellStyle name="20% - Accent1 4 2 2 3" xfId="1417"/>
    <cellStyle name="20% - Accent1 4 2 2 3 2" xfId="1418"/>
    <cellStyle name="20% - Accent1 4 2 2 3 2 2" xfId="1419"/>
    <cellStyle name="20% - Accent1 4 2 2 3 2 2 2" xfId="1420"/>
    <cellStyle name="20% - Accent1 4 2 2 3 2 2 3" xfId="50206"/>
    <cellStyle name="20% - Accent1 4 2 2 3 2 3" xfId="1421"/>
    <cellStyle name="20% - Accent1 4 2 2 3 2 4" xfId="1422"/>
    <cellStyle name="20% - Accent1 4 2 2 3 3" xfId="1423"/>
    <cellStyle name="20% - Accent1 4 2 2 3 3 2" xfId="1424"/>
    <cellStyle name="20% - Accent1 4 2 2 3 3 2 2" xfId="1425"/>
    <cellStyle name="20% - Accent1 4 2 2 3 3 2 3" xfId="50207"/>
    <cellStyle name="20% - Accent1 4 2 2 3 3 3" xfId="1426"/>
    <cellStyle name="20% - Accent1 4 2 2 3 3 4" xfId="1427"/>
    <cellStyle name="20% - Accent1 4 2 2 3 4" xfId="1428"/>
    <cellStyle name="20% - Accent1 4 2 2 3 4 2" xfId="1429"/>
    <cellStyle name="20% - Accent1 4 2 2 3 4 3" xfId="50208"/>
    <cellStyle name="20% - Accent1 4 2 2 3 5" xfId="1430"/>
    <cellStyle name="20% - Accent1 4 2 2 3 6" xfId="1431"/>
    <cellStyle name="20% - Accent1 4 2 2 4" xfId="1432"/>
    <cellStyle name="20% - Accent1 4 2 2 4 2" xfId="1433"/>
    <cellStyle name="20% - Accent1 4 2 2 4 2 2" xfId="1434"/>
    <cellStyle name="20% - Accent1 4 2 2 4 2 3" xfId="50209"/>
    <cellStyle name="20% - Accent1 4 2 2 4 3" xfId="1435"/>
    <cellStyle name="20% - Accent1 4 2 2 4 4" xfId="1436"/>
    <cellStyle name="20% - Accent1 4 2 2 5" xfId="1437"/>
    <cellStyle name="20% - Accent1 4 2 2 5 2" xfId="1438"/>
    <cellStyle name="20% - Accent1 4 2 2 5 2 2" xfId="1439"/>
    <cellStyle name="20% - Accent1 4 2 2 5 2 3" xfId="50210"/>
    <cellStyle name="20% - Accent1 4 2 2 5 3" xfId="1440"/>
    <cellStyle name="20% - Accent1 4 2 2 5 4" xfId="1441"/>
    <cellStyle name="20% - Accent1 4 2 2 6" xfId="1442"/>
    <cellStyle name="20% - Accent1 4 2 2 6 2" xfId="1443"/>
    <cellStyle name="20% - Accent1 4 2 2 6 3" xfId="50211"/>
    <cellStyle name="20% - Accent1 4 2 2 7" xfId="1444"/>
    <cellStyle name="20% - Accent1 4 2 2 8" xfId="1445"/>
    <cellStyle name="20% - Accent1 4 2 2 9" xfId="60732"/>
    <cellStyle name="20% - Accent1 4 2 3" xfId="1446"/>
    <cellStyle name="20% - Accent1 4 2 3 2" xfId="1447"/>
    <cellStyle name="20% - Accent1 4 2 3 2 2" xfId="1448"/>
    <cellStyle name="20% - Accent1 4 2 3 2 2 2" xfId="1449"/>
    <cellStyle name="20% - Accent1 4 2 3 2 2 2 2" xfId="1450"/>
    <cellStyle name="20% - Accent1 4 2 3 2 2 2 3" xfId="50212"/>
    <cellStyle name="20% - Accent1 4 2 3 2 2 3" xfId="1451"/>
    <cellStyle name="20% - Accent1 4 2 3 2 2 4" xfId="1452"/>
    <cellStyle name="20% - Accent1 4 2 3 2 3" xfId="1453"/>
    <cellStyle name="20% - Accent1 4 2 3 2 3 2" xfId="1454"/>
    <cellStyle name="20% - Accent1 4 2 3 2 3 2 2" xfId="1455"/>
    <cellStyle name="20% - Accent1 4 2 3 2 3 2 3" xfId="50213"/>
    <cellStyle name="20% - Accent1 4 2 3 2 3 3" xfId="1456"/>
    <cellStyle name="20% - Accent1 4 2 3 2 3 4" xfId="1457"/>
    <cellStyle name="20% - Accent1 4 2 3 2 4" xfId="1458"/>
    <cellStyle name="20% - Accent1 4 2 3 2 4 2" xfId="1459"/>
    <cellStyle name="20% - Accent1 4 2 3 2 4 3" xfId="50214"/>
    <cellStyle name="20% - Accent1 4 2 3 2 5" xfId="1460"/>
    <cellStyle name="20% - Accent1 4 2 3 2 6" xfId="1461"/>
    <cellStyle name="20% - Accent1 4 2 3 3" xfId="1462"/>
    <cellStyle name="20% - Accent1 4 2 3 3 2" xfId="1463"/>
    <cellStyle name="20% - Accent1 4 2 3 3 2 2" xfId="1464"/>
    <cellStyle name="20% - Accent1 4 2 3 3 2 3" xfId="50215"/>
    <cellStyle name="20% - Accent1 4 2 3 3 3" xfId="1465"/>
    <cellStyle name="20% - Accent1 4 2 3 3 4" xfId="1466"/>
    <cellStyle name="20% - Accent1 4 2 3 4" xfId="1467"/>
    <cellStyle name="20% - Accent1 4 2 3 4 2" xfId="1468"/>
    <cellStyle name="20% - Accent1 4 2 3 4 2 2" xfId="1469"/>
    <cellStyle name="20% - Accent1 4 2 3 4 2 3" xfId="50216"/>
    <cellStyle name="20% - Accent1 4 2 3 4 3" xfId="1470"/>
    <cellStyle name="20% - Accent1 4 2 3 4 4" xfId="1471"/>
    <cellStyle name="20% - Accent1 4 2 3 5" xfId="1472"/>
    <cellStyle name="20% - Accent1 4 2 3 5 2" xfId="1473"/>
    <cellStyle name="20% - Accent1 4 2 3 5 3" xfId="50217"/>
    <cellStyle name="20% - Accent1 4 2 3 6" xfId="1474"/>
    <cellStyle name="20% - Accent1 4 2 3 7" xfId="1475"/>
    <cellStyle name="20% - Accent1 4 2 4" xfId="1476"/>
    <cellStyle name="20% - Accent1 4 2 4 2" xfId="1477"/>
    <cellStyle name="20% - Accent1 4 2 4 2 2" xfId="1478"/>
    <cellStyle name="20% - Accent1 4 2 4 2 2 2" xfId="1479"/>
    <cellStyle name="20% - Accent1 4 2 4 2 2 3" xfId="50218"/>
    <cellStyle name="20% - Accent1 4 2 4 2 3" xfId="1480"/>
    <cellStyle name="20% - Accent1 4 2 4 2 4" xfId="1481"/>
    <cellStyle name="20% - Accent1 4 2 4 3" xfId="1482"/>
    <cellStyle name="20% - Accent1 4 2 4 3 2" xfId="1483"/>
    <cellStyle name="20% - Accent1 4 2 4 3 2 2" xfId="1484"/>
    <cellStyle name="20% - Accent1 4 2 4 3 2 3" xfId="50219"/>
    <cellStyle name="20% - Accent1 4 2 4 3 3" xfId="1485"/>
    <cellStyle name="20% - Accent1 4 2 4 3 4" xfId="1486"/>
    <cellStyle name="20% - Accent1 4 2 4 4" xfId="1487"/>
    <cellStyle name="20% - Accent1 4 2 4 4 2" xfId="1488"/>
    <cellStyle name="20% - Accent1 4 2 4 4 3" xfId="50220"/>
    <cellStyle name="20% - Accent1 4 2 4 5" xfId="1489"/>
    <cellStyle name="20% - Accent1 4 2 4 6" xfId="1490"/>
    <cellStyle name="20% - Accent1 4 2 5" xfId="1491"/>
    <cellStyle name="20% - Accent1 4 2 5 2" xfId="1492"/>
    <cellStyle name="20% - Accent1 4 2 5 2 2" xfId="1493"/>
    <cellStyle name="20% - Accent1 4 2 5 2 2 2" xfId="1494"/>
    <cellStyle name="20% - Accent1 4 2 5 2 2 3" xfId="50221"/>
    <cellStyle name="20% - Accent1 4 2 5 2 3" xfId="1495"/>
    <cellStyle name="20% - Accent1 4 2 5 2 4" xfId="1496"/>
    <cellStyle name="20% - Accent1 4 2 5 3" xfId="1497"/>
    <cellStyle name="20% - Accent1 4 2 5 3 2" xfId="1498"/>
    <cellStyle name="20% - Accent1 4 2 5 3 3" xfId="50222"/>
    <cellStyle name="20% - Accent1 4 2 5 4" xfId="1499"/>
    <cellStyle name="20% - Accent1 4 2 5 5" xfId="1500"/>
    <cellStyle name="20% - Accent1 4 2 6" xfId="1501"/>
    <cellStyle name="20% - Accent1 4 2 6 2" xfId="1502"/>
    <cellStyle name="20% - Accent1 4 2 6 2 2" xfId="1503"/>
    <cellStyle name="20% - Accent1 4 2 6 2 3" xfId="50223"/>
    <cellStyle name="20% - Accent1 4 2 6 3" xfId="1504"/>
    <cellStyle name="20% - Accent1 4 2 6 4" xfId="1505"/>
    <cellStyle name="20% - Accent1 4 2 7" xfId="1506"/>
    <cellStyle name="20% - Accent1 4 2 7 2" xfId="1507"/>
    <cellStyle name="20% - Accent1 4 2 7 2 2" xfId="1508"/>
    <cellStyle name="20% - Accent1 4 2 7 2 3" xfId="50224"/>
    <cellStyle name="20% - Accent1 4 2 7 3" xfId="1509"/>
    <cellStyle name="20% - Accent1 4 2 7 4" xfId="1510"/>
    <cellStyle name="20% - Accent1 4 2 8" xfId="1511"/>
    <cellStyle name="20% - Accent1 4 2 8 2" xfId="1512"/>
    <cellStyle name="20% - Accent1 4 2 8 3" xfId="50225"/>
    <cellStyle name="20% - Accent1 4 2 9" xfId="1513"/>
    <cellStyle name="20% - Accent1 4 3" xfId="1514"/>
    <cellStyle name="20% - Accent1 4 3 2" xfId="1515"/>
    <cellStyle name="20% - Accent1 4 3 2 2" xfId="1516"/>
    <cellStyle name="20% - Accent1 4 3 2 2 2" xfId="1517"/>
    <cellStyle name="20% - Accent1 4 3 2 2 2 2" xfId="1518"/>
    <cellStyle name="20% - Accent1 4 3 2 2 2 2 2" xfId="1519"/>
    <cellStyle name="20% - Accent1 4 3 2 2 2 2 3" xfId="50226"/>
    <cellStyle name="20% - Accent1 4 3 2 2 2 3" xfId="1520"/>
    <cellStyle name="20% - Accent1 4 3 2 2 2 4" xfId="1521"/>
    <cellStyle name="20% - Accent1 4 3 2 2 3" xfId="1522"/>
    <cellStyle name="20% - Accent1 4 3 2 2 3 2" xfId="1523"/>
    <cellStyle name="20% - Accent1 4 3 2 2 3 2 2" xfId="1524"/>
    <cellStyle name="20% - Accent1 4 3 2 2 3 2 3" xfId="50227"/>
    <cellStyle name="20% - Accent1 4 3 2 2 3 3" xfId="1525"/>
    <cellStyle name="20% - Accent1 4 3 2 2 3 4" xfId="1526"/>
    <cellStyle name="20% - Accent1 4 3 2 2 4" xfId="1527"/>
    <cellStyle name="20% - Accent1 4 3 2 2 4 2" xfId="1528"/>
    <cellStyle name="20% - Accent1 4 3 2 2 4 3" xfId="50228"/>
    <cellStyle name="20% - Accent1 4 3 2 2 5" xfId="1529"/>
    <cellStyle name="20% - Accent1 4 3 2 2 6" xfId="1530"/>
    <cellStyle name="20% - Accent1 4 3 2 3" xfId="1531"/>
    <cellStyle name="20% - Accent1 4 3 2 3 2" xfId="1532"/>
    <cellStyle name="20% - Accent1 4 3 2 3 2 2" xfId="1533"/>
    <cellStyle name="20% - Accent1 4 3 2 3 2 3" xfId="50229"/>
    <cellStyle name="20% - Accent1 4 3 2 3 3" xfId="1534"/>
    <cellStyle name="20% - Accent1 4 3 2 3 4" xfId="1535"/>
    <cellStyle name="20% - Accent1 4 3 2 4" xfId="1536"/>
    <cellStyle name="20% - Accent1 4 3 2 4 2" xfId="1537"/>
    <cellStyle name="20% - Accent1 4 3 2 4 2 2" xfId="1538"/>
    <cellStyle name="20% - Accent1 4 3 2 4 2 3" xfId="50230"/>
    <cellStyle name="20% - Accent1 4 3 2 4 3" xfId="1539"/>
    <cellStyle name="20% - Accent1 4 3 2 4 4" xfId="1540"/>
    <cellStyle name="20% - Accent1 4 3 2 5" xfId="1541"/>
    <cellStyle name="20% - Accent1 4 3 2 5 2" xfId="1542"/>
    <cellStyle name="20% - Accent1 4 3 2 5 3" xfId="50231"/>
    <cellStyle name="20% - Accent1 4 3 2 6" xfId="1543"/>
    <cellStyle name="20% - Accent1 4 3 2 7" xfId="1544"/>
    <cellStyle name="20% - Accent1 4 3 3" xfId="1545"/>
    <cellStyle name="20% - Accent1 4 3 3 2" xfId="1546"/>
    <cellStyle name="20% - Accent1 4 3 3 2 2" xfId="1547"/>
    <cellStyle name="20% - Accent1 4 3 3 2 2 2" xfId="1548"/>
    <cellStyle name="20% - Accent1 4 3 3 2 2 3" xfId="50232"/>
    <cellStyle name="20% - Accent1 4 3 3 2 3" xfId="1549"/>
    <cellStyle name="20% - Accent1 4 3 3 2 4" xfId="1550"/>
    <cellStyle name="20% - Accent1 4 3 3 3" xfId="1551"/>
    <cellStyle name="20% - Accent1 4 3 3 3 2" xfId="1552"/>
    <cellStyle name="20% - Accent1 4 3 3 3 2 2" xfId="1553"/>
    <cellStyle name="20% - Accent1 4 3 3 3 2 3" xfId="50233"/>
    <cellStyle name="20% - Accent1 4 3 3 3 3" xfId="1554"/>
    <cellStyle name="20% - Accent1 4 3 3 3 4" xfId="1555"/>
    <cellStyle name="20% - Accent1 4 3 3 4" xfId="1556"/>
    <cellStyle name="20% - Accent1 4 3 3 4 2" xfId="1557"/>
    <cellStyle name="20% - Accent1 4 3 3 4 3" xfId="50234"/>
    <cellStyle name="20% - Accent1 4 3 3 5" xfId="1558"/>
    <cellStyle name="20% - Accent1 4 3 3 6" xfId="1559"/>
    <cellStyle name="20% - Accent1 4 3 4" xfId="1560"/>
    <cellStyle name="20% - Accent1 4 3 4 2" xfId="1561"/>
    <cellStyle name="20% - Accent1 4 3 4 2 2" xfId="1562"/>
    <cellStyle name="20% - Accent1 4 3 4 2 3" xfId="50235"/>
    <cellStyle name="20% - Accent1 4 3 4 3" xfId="1563"/>
    <cellStyle name="20% - Accent1 4 3 4 4" xfId="1564"/>
    <cellStyle name="20% - Accent1 4 3 5" xfId="1565"/>
    <cellStyle name="20% - Accent1 4 3 5 2" xfId="1566"/>
    <cellStyle name="20% - Accent1 4 3 5 2 2" xfId="1567"/>
    <cellStyle name="20% - Accent1 4 3 5 2 3" xfId="50236"/>
    <cellStyle name="20% - Accent1 4 3 5 3" xfId="1568"/>
    <cellStyle name="20% - Accent1 4 3 5 4" xfId="1569"/>
    <cellStyle name="20% - Accent1 4 3 6" xfId="1570"/>
    <cellStyle name="20% - Accent1 4 3 6 2" xfId="1571"/>
    <cellStyle name="20% - Accent1 4 3 6 3" xfId="50237"/>
    <cellStyle name="20% - Accent1 4 3 7" xfId="1572"/>
    <cellStyle name="20% - Accent1 4 3 8" xfId="1573"/>
    <cellStyle name="20% - Accent1 4 3 9" xfId="60549"/>
    <cellStyle name="20% - Accent1 4 4" xfId="1574"/>
    <cellStyle name="20% - Accent1 4 4 2" xfId="1575"/>
    <cellStyle name="20% - Accent1 4 4 2 2" xfId="1576"/>
    <cellStyle name="20% - Accent1 4 4 2 2 2" xfId="1577"/>
    <cellStyle name="20% - Accent1 4 4 2 2 2 2" xfId="1578"/>
    <cellStyle name="20% - Accent1 4 4 2 2 2 3" xfId="50238"/>
    <cellStyle name="20% - Accent1 4 4 2 2 3" xfId="1579"/>
    <cellStyle name="20% - Accent1 4 4 2 2 4" xfId="1580"/>
    <cellStyle name="20% - Accent1 4 4 2 3" xfId="1581"/>
    <cellStyle name="20% - Accent1 4 4 2 3 2" xfId="1582"/>
    <cellStyle name="20% - Accent1 4 4 2 3 2 2" xfId="1583"/>
    <cellStyle name="20% - Accent1 4 4 2 3 2 3" xfId="50239"/>
    <cellStyle name="20% - Accent1 4 4 2 3 3" xfId="1584"/>
    <cellStyle name="20% - Accent1 4 4 2 3 4" xfId="1585"/>
    <cellStyle name="20% - Accent1 4 4 2 4" xfId="1586"/>
    <cellStyle name="20% - Accent1 4 4 2 4 2" xfId="1587"/>
    <cellStyle name="20% - Accent1 4 4 2 4 3" xfId="50240"/>
    <cellStyle name="20% - Accent1 4 4 2 5" xfId="1588"/>
    <cellStyle name="20% - Accent1 4 4 2 6" xfId="1589"/>
    <cellStyle name="20% - Accent1 4 4 3" xfId="1590"/>
    <cellStyle name="20% - Accent1 4 4 3 2" xfId="1591"/>
    <cellStyle name="20% - Accent1 4 4 3 2 2" xfId="1592"/>
    <cellStyle name="20% - Accent1 4 4 3 2 3" xfId="50241"/>
    <cellStyle name="20% - Accent1 4 4 3 3" xfId="1593"/>
    <cellStyle name="20% - Accent1 4 4 3 4" xfId="1594"/>
    <cellStyle name="20% - Accent1 4 4 4" xfId="1595"/>
    <cellStyle name="20% - Accent1 4 4 4 2" xfId="1596"/>
    <cellStyle name="20% - Accent1 4 4 4 2 2" xfId="1597"/>
    <cellStyle name="20% - Accent1 4 4 4 2 3" xfId="50242"/>
    <cellStyle name="20% - Accent1 4 4 4 3" xfId="1598"/>
    <cellStyle name="20% - Accent1 4 4 4 4" xfId="1599"/>
    <cellStyle name="20% - Accent1 4 4 5" xfId="1600"/>
    <cellStyle name="20% - Accent1 4 4 5 2" xfId="1601"/>
    <cellStyle name="20% - Accent1 4 4 5 3" xfId="50243"/>
    <cellStyle name="20% - Accent1 4 4 6" xfId="1602"/>
    <cellStyle name="20% - Accent1 4 4 7" xfId="1603"/>
    <cellStyle name="20% - Accent1 4 5" xfId="1604"/>
    <cellStyle name="20% - Accent1 4 5 2" xfId="1605"/>
    <cellStyle name="20% - Accent1 4 5 2 2" xfId="1606"/>
    <cellStyle name="20% - Accent1 4 5 2 2 2" xfId="1607"/>
    <cellStyle name="20% - Accent1 4 5 2 2 3" xfId="50244"/>
    <cellStyle name="20% - Accent1 4 5 2 3" xfId="1608"/>
    <cellStyle name="20% - Accent1 4 5 2 4" xfId="1609"/>
    <cellStyle name="20% - Accent1 4 5 3" xfId="1610"/>
    <cellStyle name="20% - Accent1 4 5 3 2" xfId="1611"/>
    <cellStyle name="20% - Accent1 4 5 3 2 2" xfId="1612"/>
    <cellStyle name="20% - Accent1 4 5 3 2 3" xfId="50245"/>
    <cellStyle name="20% - Accent1 4 5 3 3" xfId="1613"/>
    <cellStyle name="20% - Accent1 4 5 3 4" xfId="1614"/>
    <cellStyle name="20% - Accent1 4 5 4" xfId="1615"/>
    <cellStyle name="20% - Accent1 4 5 4 2" xfId="1616"/>
    <cellStyle name="20% - Accent1 4 5 4 3" xfId="50246"/>
    <cellStyle name="20% - Accent1 4 5 5" xfId="1617"/>
    <cellStyle name="20% - Accent1 4 5 6" xfId="1618"/>
    <cellStyle name="20% - Accent1 4 6" xfId="1619"/>
    <cellStyle name="20% - Accent1 4 6 2" xfId="1620"/>
    <cellStyle name="20% - Accent1 4 6 2 2" xfId="1621"/>
    <cellStyle name="20% - Accent1 4 6 2 2 2" xfId="1622"/>
    <cellStyle name="20% - Accent1 4 6 2 2 3" xfId="50247"/>
    <cellStyle name="20% - Accent1 4 6 2 3" xfId="1623"/>
    <cellStyle name="20% - Accent1 4 6 2 4" xfId="1624"/>
    <cellStyle name="20% - Accent1 4 6 3" xfId="1625"/>
    <cellStyle name="20% - Accent1 4 6 3 2" xfId="1626"/>
    <cellStyle name="20% - Accent1 4 6 3 3" xfId="50248"/>
    <cellStyle name="20% - Accent1 4 6 4" xfId="1627"/>
    <cellStyle name="20% - Accent1 4 6 5" xfId="1628"/>
    <cellStyle name="20% - Accent1 4 7" xfId="1629"/>
    <cellStyle name="20% - Accent1 4 7 2" xfId="1630"/>
    <cellStyle name="20% - Accent1 4 7 2 2" xfId="1631"/>
    <cellStyle name="20% - Accent1 4 7 2 3" xfId="50249"/>
    <cellStyle name="20% - Accent1 4 7 3" xfId="1632"/>
    <cellStyle name="20% - Accent1 4 7 4" xfId="1633"/>
    <cellStyle name="20% - Accent1 4 8" xfId="1634"/>
    <cellStyle name="20% - Accent1 4 8 2" xfId="1635"/>
    <cellStyle name="20% - Accent1 4 8 2 2" xfId="1636"/>
    <cellStyle name="20% - Accent1 4 8 2 3" xfId="50250"/>
    <cellStyle name="20% - Accent1 4 8 3" xfId="1637"/>
    <cellStyle name="20% - Accent1 4 8 4" xfId="1638"/>
    <cellStyle name="20% - Accent1 4 9" xfId="1639"/>
    <cellStyle name="20% - Accent1 4 9 2" xfId="1640"/>
    <cellStyle name="20% - Accent1 4 9 3" xfId="50251"/>
    <cellStyle name="20% - Accent1 5" xfId="1641"/>
    <cellStyle name="20% - Accent1 5 10" xfId="1642"/>
    <cellStyle name="20% - Accent1 5 11" xfId="60195"/>
    <cellStyle name="20% - Accent1 5 2" xfId="1643"/>
    <cellStyle name="20% - Accent1 5 2 2" xfId="1644"/>
    <cellStyle name="20% - Accent1 5 2 2 2" xfId="1645"/>
    <cellStyle name="20% - Accent1 5 2 2 2 2" xfId="1646"/>
    <cellStyle name="20% - Accent1 5 2 2 2 2 2" xfId="1647"/>
    <cellStyle name="20% - Accent1 5 2 2 2 2 2 2" xfId="1648"/>
    <cellStyle name="20% - Accent1 5 2 2 2 2 2 3" xfId="50252"/>
    <cellStyle name="20% - Accent1 5 2 2 2 2 3" xfId="1649"/>
    <cellStyle name="20% - Accent1 5 2 2 2 2 4" xfId="1650"/>
    <cellStyle name="20% - Accent1 5 2 2 2 3" xfId="1651"/>
    <cellStyle name="20% - Accent1 5 2 2 2 3 2" xfId="1652"/>
    <cellStyle name="20% - Accent1 5 2 2 2 3 2 2" xfId="1653"/>
    <cellStyle name="20% - Accent1 5 2 2 2 3 2 3" xfId="50253"/>
    <cellStyle name="20% - Accent1 5 2 2 2 3 3" xfId="1654"/>
    <cellStyle name="20% - Accent1 5 2 2 2 3 4" xfId="1655"/>
    <cellStyle name="20% - Accent1 5 2 2 2 4" xfId="1656"/>
    <cellStyle name="20% - Accent1 5 2 2 2 4 2" xfId="1657"/>
    <cellStyle name="20% - Accent1 5 2 2 2 4 3" xfId="50254"/>
    <cellStyle name="20% - Accent1 5 2 2 2 5" xfId="1658"/>
    <cellStyle name="20% - Accent1 5 2 2 2 6" xfId="1659"/>
    <cellStyle name="20% - Accent1 5 2 2 3" xfId="1660"/>
    <cellStyle name="20% - Accent1 5 2 2 3 2" xfId="1661"/>
    <cellStyle name="20% - Accent1 5 2 2 3 2 2" xfId="1662"/>
    <cellStyle name="20% - Accent1 5 2 2 3 2 3" xfId="50255"/>
    <cellStyle name="20% - Accent1 5 2 2 3 3" xfId="1663"/>
    <cellStyle name="20% - Accent1 5 2 2 3 4" xfId="1664"/>
    <cellStyle name="20% - Accent1 5 2 2 4" xfId="1665"/>
    <cellStyle name="20% - Accent1 5 2 2 4 2" xfId="1666"/>
    <cellStyle name="20% - Accent1 5 2 2 4 2 2" xfId="1667"/>
    <cellStyle name="20% - Accent1 5 2 2 4 2 3" xfId="50256"/>
    <cellStyle name="20% - Accent1 5 2 2 4 3" xfId="1668"/>
    <cellStyle name="20% - Accent1 5 2 2 4 4" xfId="1669"/>
    <cellStyle name="20% - Accent1 5 2 2 5" xfId="1670"/>
    <cellStyle name="20% - Accent1 5 2 2 5 2" xfId="1671"/>
    <cellStyle name="20% - Accent1 5 2 2 5 3" xfId="50257"/>
    <cellStyle name="20% - Accent1 5 2 2 6" xfId="1672"/>
    <cellStyle name="20% - Accent1 5 2 2 7" xfId="1673"/>
    <cellStyle name="20% - Accent1 5 2 2 8" xfId="60746"/>
    <cellStyle name="20% - Accent1 5 2 3" xfId="1674"/>
    <cellStyle name="20% - Accent1 5 2 3 2" xfId="1675"/>
    <cellStyle name="20% - Accent1 5 2 3 2 2" xfId="1676"/>
    <cellStyle name="20% - Accent1 5 2 3 2 2 2" xfId="1677"/>
    <cellStyle name="20% - Accent1 5 2 3 2 2 3" xfId="50258"/>
    <cellStyle name="20% - Accent1 5 2 3 2 3" xfId="1678"/>
    <cellStyle name="20% - Accent1 5 2 3 2 4" xfId="1679"/>
    <cellStyle name="20% - Accent1 5 2 3 3" xfId="1680"/>
    <cellStyle name="20% - Accent1 5 2 3 3 2" xfId="1681"/>
    <cellStyle name="20% - Accent1 5 2 3 3 2 2" xfId="1682"/>
    <cellStyle name="20% - Accent1 5 2 3 3 2 3" xfId="50259"/>
    <cellStyle name="20% - Accent1 5 2 3 3 3" xfId="1683"/>
    <cellStyle name="20% - Accent1 5 2 3 3 4" xfId="1684"/>
    <cellStyle name="20% - Accent1 5 2 3 4" xfId="1685"/>
    <cellStyle name="20% - Accent1 5 2 3 4 2" xfId="1686"/>
    <cellStyle name="20% - Accent1 5 2 3 4 3" xfId="50260"/>
    <cellStyle name="20% - Accent1 5 2 3 5" xfId="1687"/>
    <cellStyle name="20% - Accent1 5 2 3 6" xfId="1688"/>
    <cellStyle name="20% - Accent1 5 2 4" xfId="1689"/>
    <cellStyle name="20% - Accent1 5 2 4 2" xfId="1690"/>
    <cellStyle name="20% - Accent1 5 2 4 2 2" xfId="1691"/>
    <cellStyle name="20% - Accent1 5 2 4 2 3" xfId="50261"/>
    <cellStyle name="20% - Accent1 5 2 4 3" xfId="1692"/>
    <cellStyle name="20% - Accent1 5 2 4 4" xfId="1693"/>
    <cellStyle name="20% - Accent1 5 2 5" xfId="1694"/>
    <cellStyle name="20% - Accent1 5 2 5 2" xfId="1695"/>
    <cellStyle name="20% - Accent1 5 2 5 2 2" xfId="1696"/>
    <cellStyle name="20% - Accent1 5 2 5 2 3" xfId="50262"/>
    <cellStyle name="20% - Accent1 5 2 5 3" xfId="1697"/>
    <cellStyle name="20% - Accent1 5 2 5 4" xfId="1698"/>
    <cellStyle name="20% - Accent1 5 2 6" xfId="1699"/>
    <cellStyle name="20% - Accent1 5 2 6 2" xfId="1700"/>
    <cellStyle name="20% - Accent1 5 2 6 3" xfId="50263"/>
    <cellStyle name="20% - Accent1 5 2 7" xfId="1701"/>
    <cellStyle name="20% - Accent1 5 2 8" xfId="1702"/>
    <cellStyle name="20% - Accent1 5 2 9" xfId="60378"/>
    <cellStyle name="20% - Accent1 5 3" xfId="1703"/>
    <cellStyle name="20% - Accent1 5 3 2" xfId="1704"/>
    <cellStyle name="20% - Accent1 5 3 2 2" xfId="1705"/>
    <cellStyle name="20% - Accent1 5 3 2 2 2" xfId="1706"/>
    <cellStyle name="20% - Accent1 5 3 2 2 2 2" xfId="1707"/>
    <cellStyle name="20% - Accent1 5 3 2 2 2 3" xfId="50264"/>
    <cellStyle name="20% - Accent1 5 3 2 2 3" xfId="1708"/>
    <cellStyle name="20% - Accent1 5 3 2 2 4" xfId="1709"/>
    <cellStyle name="20% - Accent1 5 3 2 3" xfId="1710"/>
    <cellStyle name="20% - Accent1 5 3 2 3 2" xfId="1711"/>
    <cellStyle name="20% - Accent1 5 3 2 3 2 2" xfId="1712"/>
    <cellStyle name="20% - Accent1 5 3 2 3 2 3" xfId="50265"/>
    <cellStyle name="20% - Accent1 5 3 2 3 3" xfId="1713"/>
    <cellStyle name="20% - Accent1 5 3 2 3 4" xfId="1714"/>
    <cellStyle name="20% - Accent1 5 3 2 4" xfId="1715"/>
    <cellStyle name="20% - Accent1 5 3 2 4 2" xfId="1716"/>
    <cellStyle name="20% - Accent1 5 3 2 4 3" xfId="50266"/>
    <cellStyle name="20% - Accent1 5 3 2 5" xfId="1717"/>
    <cellStyle name="20% - Accent1 5 3 2 6" xfId="1718"/>
    <cellStyle name="20% - Accent1 5 3 3" xfId="1719"/>
    <cellStyle name="20% - Accent1 5 3 3 2" xfId="1720"/>
    <cellStyle name="20% - Accent1 5 3 3 2 2" xfId="1721"/>
    <cellStyle name="20% - Accent1 5 3 3 2 3" xfId="50267"/>
    <cellStyle name="20% - Accent1 5 3 3 3" xfId="1722"/>
    <cellStyle name="20% - Accent1 5 3 3 4" xfId="1723"/>
    <cellStyle name="20% - Accent1 5 3 4" xfId="1724"/>
    <cellStyle name="20% - Accent1 5 3 4 2" xfId="1725"/>
    <cellStyle name="20% - Accent1 5 3 4 2 2" xfId="1726"/>
    <cellStyle name="20% - Accent1 5 3 4 2 3" xfId="50268"/>
    <cellStyle name="20% - Accent1 5 3 4 3" xfId="1727"/>
    <cellStyle name="20% - Accent1 5 3 4 4" xfId="1728"/>
    <cellStyle name="20% - Accent1 5 3 5" xfId="1729"/>
    <cellStyle name="20% - Accent1 5 3 5 2" xfId="1730"/>
    <cellStyle name="20% - Accent1 5 3 5 3" xfId="50269"/>
    <cellStyle name="20% - Accent1 5 3 6" xfId="1731"/>
    <cellStyle name="20% - Accent1 5 3 7" xfId="1732"/>
    <cellStyle name="20% - Accent1 5 3 8" xfId="60563"/>
    <cellStyle name="20% - Accent1 5 4" xfId="1733"/>
    <cellStyle name="20% - Accent1 5 4 2" xfId="1734"/>
    <cellStyle name="20% - Accent1 5 4 2 2" xfId="1735"/>
    <cellStyle name="20% - Accent1 5 4 2 2 2" xfId="1736"/>
    <cellStyle name="20% - Accent1 5 4 2 2 3" xfId="50270"/>
    <cellStyle name="20% - Accent1 5 4 2 3" xfId="1737"/>
    <cellStyle name="20% - Accent1 5 4 2 4" xfId="1738"/>
    <cellStyle name="20% - Accent1 5 4 3" xfId="1739"/>
    <cellStyle name="20% - Accent1 5 4 3 2" xfId="1740"/>
    <cellStyle name="20% - Accent1 5 4 3 2 2" xfId="1741"/>
    <cellStyle name="20% - Accent1 5 4 3 2 3" xfId="50271"/>
    <cellStyle name="20% - Accent1 5 4 3 3" xfId="1742"/>
    <cellStyle name="20% - Accent1 5 4 3 4" xfId="1743"/>
    <cellStyle name="20% - Accent1 5 4 4" xfId="1744"/>
    <cellStyle name="20% - Accent1 5 4 4 2" xfId="1745"/>
    <cellStyle name="20% - Accent1 5 4 4 3" xfId="50272"/>
    <cellStyle name="20% - Accent1 5 4 5" xfId="1746"/>
    <cellStyle name="20% - Accent1 5 4 6" xfId="1747"/>
    <cellStyle name="20% - Accent1 5 5" xfId="1748"/>
    <cellStyle name="20% - Accent1 5 5 2" xfId="1749"/>
    <cellStyle name="20% - Accent1 5 5 2 2" xfId="1750"/>
    <cellStyle name="20% - Accent1 5 5 2 2 2" xfId="1751"/>
    <cellStyle name="20% - Accent1 5 5 2 2 3" xfId="50273"/>
    <cellStyle name="20% - Accent1 5 5 2 3" xfId="1752"/>
    <cellStyle name="20% - Accent1 5 5 2 4" xfId="1753"/>
    <cellStyle name="20% - Accent1 5 5 3" xfId="1754"/>
    <cellStyle name="20% - Accent1 5 5 3 2" xfId="1755"/>
    <cellStyle name="20% - Accent1 5 5 3 3" xfId="50274"/>
    <cellStyle name="20% - Accent1 5 5 4" xfId="1756"/>
    <cellStyle name="20% - Accent1 5 5 5" xfId="1757"/>
    <cellStyle name="20% - Accent1 5 6" xfId="1758"/>
    <cellStyle name="20% - Accent1 5 6 2" xfId="1759"/>
    <cellStyle name="20% - Accent1 5 6 2 2" xfId="1760"/>
    <cellStyle name="20% - Accent1 5 6 2 3" xfId="50275"/>
    <cellStyle name="20% - Accent1 5 6 3" xfId="1761"/>
    <cellStyle name="20% - Accent1 5 6 4" xfId="1762"/>
    <cellStyle name="20% - Accent1 5 7" xfId="1763"/>
    <cellStyle name="20% - Accent1 5 7 2" xfId="1764"/>
    <cellStyle name="20% - Accent1 5 7 2 2" xfId="1765"/>
    <cellStyle name="20% - Accent1 5 7 2 3" xfId="50276"/>
    <cellStyle name="20% - Accent1 5 7 3" xfId="1766"/>
    <cellStyle name="20% - Accent1 5 7 4" xfId="1767"/>
    <cellStyle name="20% - Accent1 5 8" xfId="1768"/>
    <cellStyle name="20% - Accent1 5 8 2" xfId="1769"/>
    <cellStyle name="20% - Accent1 5 8 3" xfId="50277"/>
    <cellStyle name="20% - Accent1 5 9" xfId="1770"/>
    <cellStyle name="20% - Accent1 6" xfId="1771"/>
    <cellStyle name="20% - Accent1 6 10" xfId="1772"/>
    <cellStyle name="20% - Accent1 6 11" xfId="60209"/>
    <cellStyle name="20% - Accent1 6 2" xfId="1773"/>
    <cellStyle name="20% - Accent1 6 2 2" xfId="1774"/>
    <cellStyle name="20% - Accent1 6 2 2 2" xfId="1775"/>
    <cellStyle name="20% - Accent1 6 2 2 2 2" xfId="1776"/>
    <cellStyle name="20% - Accent1 6 2 2 2 2 2" xfId="1777"/>
    <cellStyle name="20% - Accent1 6 2 2 2 2 2 2" xfId="1778"/>
    <cellStyle name="20% - Accent1 6 2 2 2 2 2 3" xfId="50278"/>
    <cellStyle name="20% - Accent1 6 2 2 2 2 3" xfId="1779"/>
    <cellStyle name="20% - Accent1 6 2 2 2 2 4" xfId="1780"/>
    <cellStyle name="20% - Accent1 6 2 2 2 3" xfId="1781"/>
    <cellStyle name="20% - Accent1 6 2 2 2 3 2" xfId="1782"/>
    <cellStyle name="20% - Accent1 6 2 2 2 3 2 2" xfId="1783"/>
    <cellStyle name="20% - Accent1 6 2 2 2 3 2 3" xfId="50279"/>
    <cellStyle name="20% - Accent1 6 2 2 2 3 3" xfId="1784"/>
    <cellStyle name="20% - Accent1 6 2 2 2 3 4" xfId="1785"/>
    <cellStyle name="20% - Accent1 6 2 2 2 4" xfId="1786"/>
    <cellStyle name="20% - Accent1 6 2 2 2 4 2" xfId="1787"/>
    <cellStyle name="20% - Accent1 6 2 2 2 4 3" xfId="50280"/>
    <cellStyle name="20% - Accent1 6 2 2 2 5" xfId="1788"/>
    <cellStyle name="20% - Accent1 6 2 2 2 6" xfId="1789"/>
    <cellStyle name="20% - Accent1 6 2 2 3" xfId="1790"/>
    <cellStyle name="20% - Accent1 6 2 2 3 2" xfId="1791"/>
    <cellStyle name="20% - Accent1 6 2 2 3 2 2" xfId="1792"/>
    <cellStyle name="20% - Accent1 6 2 2 3 2 3" xfId="50281"/>
    <cellStyle name="20% - Accent1 6 2 2 3 3" xfId="1793"/>
    <cellStyle name="20% - Accent1 6 2 2 3 4" xfId="1794"/>
    <cellStyle name="20% - Accent1 6 2 2 4" xfId="1795"/>
    <cellStyle name="20% - Accent1 6 2 2 4 2" xfId="1796"/>
    <cellStyle name="20% - Accent1 6 2 2 4 2 2" xfId="1797"/>
    <cellStyle name="20% - Accent1 6 2 2 4 2 3" xfId="50282"/>
    <cellStyle name="20% - Accent1 6 2 2 4 3" xfId="1798"/>
    <cellStyle name="20% - Accent1 6 2 2 4 4" xfId="1799"/>
    <cellStyle name="20% - Accent1 6 2 2 5" xfId="1800"/>
    <cellStyle name="20% - Accent1 6 2 2 5 2" xfId="1801"/>
    <cellStyle name="20% - Accent1 6 2 2 5 3" xfId="50283"/>
    <cellStyle name="20% - Accent1 6 2 2 6" xfId="1802"/>
    <cellStyle name="20% - Accent1 6 2 2 7" xfId="1803"/>
    <cellStyle name="20% - Accent1 6 2 2 8" xfId="60760"/>
    <cellStyle name="20% - Accent1 6 2 3" xfId="1804"/>
    <cellStyle name="20% - Accent1 6 2 3 2" xfId="1805"/>
    <cellStyle name="20% - Accent1 6 2 3 2 2" xfId="1806"/>
    <cellStyle name="20% - Accent1 6 2 3 2 2 2" xfId="1807"/>
    <cellStyle name="20% - Accent1 6 2 3 2 2 3" xfId="50284"/>
    <cellStyle name="20% - Accent1 6 2 3 2 3" xfId="1808"/>
    <cellStyle name="20% - Accent1 6 2 3 2 4" xfId="1809"/>
    <cellStyle name="20% - Accent1 6 2 3 3" xfId="1810"/>
    <cellStyle name="20% - Accent1 6 2 3 3 2" xfId="1811"/>
    <cellStyle name="20% - Accent1 6 2 3 3 2 2" xfId="1812"/>
    <cellStyle name="20% - Accent1 6 2 3 3 2 3" xfId="50285"/>
    <cellStyle name="20% - Accent1 6 2 3 3 3" xfId="1813"/>
    <cellStyle name="20% - Accent1 6 2 3 3 4" xfId="1814"/>
    <cellStyle name="20% - Accent1 6 2 3 4" xfId="1815"/>
    <cellStyle name="20% - Accent1 6 2 3 4 2" xfId="1816"/>
    <cellStyle name="20% - Accent1 6 2 3 4 3" xfId="50286"/>
    <cellStyle name="20% - Accent1 6 2 3 5" xfId="1817"/>
    <cellStyle name="20% - Accent1 6 2 3 6" xfId="1818"/>
    <cellStyle name="20% - Accent1 6 2 4" xfId="1819"/>
    <cellStyle name="20% - Accent1 6 2 4 2" xfId="1820"/>
    <cellStyle name="20% - Accent1 6 2 4 2 2" xfId="1821"/>
    <cellStyle name="20% - Accent1 6 2 4 2 3" xfId="50287"/>
    <cellStyle name="20% - Accent1 6 2 4 3" xfId="1822"/>
    <cellStyle name="20% - Accent1 6 2 4 4" xfId="1823"/>
    <cellStyle name="20% - Accent1 6 2 5" xfId="1824"/>
    <cellStyle name="20% - Accent1 6 2 5 2" xfId="1825"/>
    <cellStyle name="20% - Accent1 6 2 5 2 2" xfId="1826"/>
    <cellStyle name="20% - Accent1 6 2 5 2 3" xfId="50288"/>
    <cellStyle name="20% - Accent1 6 2 5 3" xfId="1827"/>
    <cellStyle name="20% - Accent1 6 2 5 4" xfId="1828"/>
    <cellStyle name="20% - Accent1 6 2 6" xfId="1829"/>
    <cellStyle name="20% - Accent1 6 2 6 2" xfId="1830"/>
    <cellStyle name="20% - Accent1 6 2 6 3" xfId="50289"/>
    <cellStyle name="20% - Accent1 6 2 7" xfId="1831"/>
    <cellStyle name="20% - Accent1 6 2 8" xfId="1832"/>
    <cellStyle name="20% - Accent1 6 2 9" xfId="60392"/>
    <cellStyle name="20% - Accent1 6 3" xfId="1833"/>
    <cellStyle name="20% - Accent1 6 3 2" xfId="1834"/>
    <cellStyle name="20% - Accent1 6 3 2 2" xfId="1835"/>
    <cellStyle name="20% - Accent1 6 3 2 2 2" xfId="1836"/>
    <cellStyle name="20% - Accent1 6 3 2 2 2 2" xfId="1837"/>
    <cellStyle name="20% - Accent1 6 3 2 2 2 3" xfId="50290"/>
    <cellStyle name="20% - Accent1 6 3 2 2 3" xfId="1838"/>
    <cellStyle name="20% - Accent1 6 3 2 2 4" xfId="1839"/>
    <cellStyle name="20% - Accent1 6 3 2 3" xfId="1840"/>
    <cellStyle name="20% - Accent1 6 3 2 3 2" xfId="1841"/>
    <cellStyle name="20% - Accent1 6 3 2 3 2 2" xfId="1842"/>
    <cellStyle name="20% - Accent1 6 3 2 3 2 3" xfId="50291"/>
    <cellStyle name="20% - Accent1 6 3 2 3 3" xfId="1843"/>
    <cellStyle name="20% - Accent1 6 3 2 3 4" xfId="1844"/>
    <cellStyle name="20% - Accent1 6 3 2 4" xfId="1845"/>
    <cellStyle name="20% - Accent1 6 3 2 4 2" xfId="1846"/>
    <cellStyle name="20% - Accent1 6 3 2 4 3" xfId="50292"/>
    <cellStyle name="20% - Accent1 6 3 2 5" xfId="1847"/>
    <cellStyle name="20% - Accent1 6 3 2 6" xfId="1848"/>
    <cellStyle name="20% - Accent1 6 3 3" xfId="1849"/>
    <cellStyle name="20% - Accent1 6 3 3 2" xfId="1850"/>
    <cellStyle name="20% - Accent1 6 3 3 2 2" xfId="1851"/>
    <cellStyle name="20% - Accent1 6 3 3 2 3" xfId="50293"/>
    <cellStyle name="20% - Accent1 6 3 3 3" xfId="1852"/>
    <cellStyle name="20% - Accent1 6 3 3 4" xfId="1853"/>
    <cellStyle name="20% - Accent1 6 3 4" xfId="1854"/>
    <cellStyle name="20% - Accent1 6 3 4 2" xfId="1855"/>
    <cellStyle name="20% - Accent1 6 3 4 2 2" xfId="1856"/>
    <cellStyle name="20% - Accent1 6 3 4 2 3" xfId="50294"/>
    <cellStyle name="20% - Accent1 6 3 4 3" xfId="1857"/>
    <cellStyle name="20% - Accent1 6 3 4 4" xfId="1858"/>
    <cellStyle name="20% - Accent1 6 3 5" xfId="1859"/>
    <cellStyle name="20% - Accent1 6 3 5 2" xfId="1860"/>
    <cellStyle name="20% - Accent1 6 3 5 3" xfId="50295"/>
    <cellStyle name="20% - Accent1 6 3 6" xfId="1861"/>
    <cellStyle name="20% - Accent1 6 3 7" xfId="1862"/>
    <cellStyle name="20% - Accent1 6 3 8" xfId="60577"/>
    <cellStyle name="20% - Accent1 6 4" xfId="1863"/>
    <cellStyle name="20% - Accent1 6 4 2" xfId="1864"/>
    <cellStyle name="20% - Accent1 6 4 2 2" xfId="1865"/>
    <cellStyle name="20% - Accent1 6 4 2 2 2" xfId="1866"/>
    <cellStyle name="20% - Accent1 6 4 2 2 3" xfId="50296"/>
    <cellStyle name="20% - Accent1 6 4 2 3" xfId="1867"/>
    <cellStyle name="20% - Accent1 6 4 2 4" xfId="1868"/>
    <cellStyle name="20% - Accent1 6 4 3" xfId="1869"/>
    <cellStyle name="20% - Accent1 6 4 3 2" xfId="1870"/>
    <cellStyle name="20% - Accent1 6 4 3 2 2" xfId="1871"/>
    <cellStyle name="20% - Accent1 6 4 3 2 3" xfId="50297"/>
    <cellStyle name="20% - Accent1 6 4 3 3" xfId="1872"/>
    <cellStyle name="20% - Accent1 6 4 3 4" xfId="1873"/>
    <cellStyle name="20% - Accent1 6 4 4" xfId="1874"/>
    <cellStyle name="20% - Accent1 6 4 4 2" xfId="1875"/>
    <cellStyle name="20% - Accent1 6 4 4 3" xfId="50298"/>
    <cellStyle name="20% - Accent1 6 4 5" xfId="1876"/>
    <cellStyle name="20% - Accent1 6 4 6" xfId="1877"/>
    <cellStyle name="20% - Accent1 6 5" xfId="1878"/>
    <cellStyle name="20% - Accent1 6 5 2" xfId="1879"/>
    <cellStyle name="20% - Accent1 6 5 2 2" xfId="1880"/>
    <cellStyle name="20% - Accent1 6 5 2 2 2" xfId="1881"/>
    <cellStyle name="20% - Accent1 6 5 2 2 3" xfId="50299"/>
    <cellStyle name="20% - Accent1 6 5 2 3" xfId="1882"/>
    <cellStyle name="20% - Accent1 6 5 2 4" xfId="1883"/>
    <cellStyle name="20% - Accent1 6 5 3" xfId="1884"/>
    <cellStyle name="20% - Accent1 6 5 3 2" xfId="1885"/>
    <cellStyle name="20% - Accent1 6 5 3 3" xfId="50300"/>
    <cellStyle name="20% - Accent1 6 5 4" xfId="1886"/>
    <cellStyle name="20% - Accent1 6 5 5" xfId="1887"/>
    <cellStyle name="20% - Accent1 6 6" xfId="1888"/>
    <cellStyle name="20% - Accent1 6 6 2" xfId="1889"/>
    <cellStyle name="20% - Accent1 6 6 2 2" xfId="1890"/>
    <cellStyle name="20% - Accent1 6 6 2 3" xfId="50301"/>
    <cellStyle name="20% - Accent1 6 6 3" xfId="1891"/>
    <cellStyle name="20% - Accent1 6 6 4" xfId="1892"/>
    <cellStyle name="20% - Accent1 6 7" xfId="1893"/>
    <cellStyle name="20% - Accent1 6 7 2" xfId="1894"/>
    <cellStyle name="20% - Accent1 6 7 2 2" xfId="1895"/>
    <cellStyle name="20% - Accent1 6 7 2 3" xfId="50302"/>
    <cellStyle name="20% - Accent1 6 7 3" xfId="1896"/>
    <cellStyle name="20% - Accent1 6 7 4" xfId="1897"/>
    <cellStyle name="20% - Accent1 6 8" xfId="1898"/>
    <cellStyle name="20% - Accent1 6 8 2" xfId="1899"/>
    <cellStyle name="20% - Accent1 6 8 3" xfId="50303"/>
    <cellStyle name="20% - Accent1 6 9" xfId="1900"/>
    <cellStyle name="20% - Accent1 7" xfId="1901"/>
    <cellStyle name="20% - Accent1 7 10" xfId="1902"/>
    <cellStyle name="20% - Accent1 7 11" xfId="60223"/>
    <cellStyle name="20% - Accent1 7 2" xfId="1903"/>
    <cellStyle name="20% - Accent1 7 2 2" xfId="1904"/>
    <cellStyle name="20% - Accent1 7 2 2 2" xfId="1905"/>
    <cellStyle name="20% - Accent1 7 2 2 2 2" xfId="1906"/>
    <cellStyle name="20% - Accent1 7 2 2 2 2 2" xfId="1907"/>
    <cellStyle name="20% - Accent1 7 2 2 2 2 2 2" xfId="1908"/>
    <cellStyle name="20% - Accent1 7 2 2 2 2 2 3" xfId="50304"/>
    <cellStyle name="20% - Accent1 7 2 2 2 2 3" xfId="1909"/>
    <cellStyle name="20% - Accent1 7 2 2 2 2 4" xfId="1910"/>
    <cellStyle name="20% - Accent1 7 2 2 2 3" xfId="1911"/>
    <cellStyle name="20% - Accent1 7 2 2 2 3 2" xfId="1912"/>
    <cellStyle name="20% - Accent1 7 2 2 2 3 2 2" xfId="1913"/>
    <cellStyle name="20% - Accent1 7 2 2 2 3 2 3" xfId="50305"/>
    <cellStyle name="20% - Accent1 7 2 2 2 3 3" xfId="1914"/>
    <cellStyle name="20% - Accent1 7 2 2 2 3 4" xfId="1915"/>
    <cellStyle name="20% - Accent1 7 2 2 2 4" xfId="1916"/>
    <cellStyle name="20% - Accent1 7 2 2 2 4 2" xfId="1917"/>
    <cellStyle name="20% - Accent1 7 2 2 2 4 3" xfId="50306"/>
    <cellStyle name="20% - Accent1 7 2 2 2 5" xfId="1918"/>
    <cellStyle name="20% - Accent1 7 2 2 2 6" xfId="1919"/>
    <cellStyle name="20% - Accent1 7 2 2 3" xfId="1920"/>
    <cellStyle name="20% - Accent1 7 2 2 3 2" xfId="1921"/>
    <cellStyle name="20% - Accent1 7 2 2 3 2 2" xfId="1922"/>
    <cellStyle name="20% - Accent1 7 2 2 3 2 3" xfId="50307"/>
    <cellStyle name="20% - Accent1 7 2 2 3 3" xfId="1923"/>
    <cellStyle name="20% - Accent1 7 2 2 3 4" xfId="1924"/>
    <cellStyle name="20% - Accent1 7 2 2 4" xfId="1925"/>
    <cellStyle name="20% - Accent1 7 2 2 4 2" xfId="1926"/>
    <cellStyle name="20% - Accent1 7 2 2 4 2 2" xfId="1927"/>
    <cellStyle name="20% - Accent1 7 2 2 4 2 3" xfId="50308"/>
    <cellStyle name="20% - Accent1 7 2 2 4 3" xfId="1928"/>
    <cellStyle name="20% - Accent1 7 2 2 4 4" xfId="1929"/>
    <cellStyle name="20% - Accent1 7 2 2 5" xfId="1930"/>
    <cellStyle name="20% - Accent1 7 2 2 5 2" xfId="1931"/>
    <cellStyle name="20% - Accent1 7 2 2 5 3" xfId="50309"/>
    <cellStyle name="20% - Accent1 7 2 2 6" xfId="1932"/>
    <cellStyle name="20% - Accent1 7 2 2 7" xfId="1933"/>
    <cellStyle name="20% - Accent1 7 2 2 8" xfId="60774"/>
    <cellStyle name="20% - Accent1 7 2 3" xfId="1934"/>
    <cellStyle name="20% - Accent1 7 2 3 2" xfId="1935"/>
    <cellStyle name="20% - Accent1 7 2 3 2 2" xfId="1936"/>
    <cellStyle name="20% - Accent1 7 2 3 2 2 2" xfId="1937"/>
    <cellStyle name="20% - Accent1 7 2 3 2 2 3" xfId="50310"/>
    <cellStyle name="20% - Accent1 7 2 3 2 3" xfId="1938"/>
    <cellStyle name="20% - Accent1 7 2 3 2 4" xfId="1939"/>
    <cellStyle name="20% - Accent1 7 2 3 3" xfId="1940"/>
    <cellStyle name="20% - Accent1 7 2 3 3 2" xfId="1941"/>
    <cellStyle name="20% - Accent1 7 2 3 3 2 2" xfId="1942"/>
    <cellStyle name="20% - Accent1 7 2 3 3 2 3" xfId="50311"/>
    <cellStyle name="20% - Accent1 7 2 3 3 3" xfId="1943"/>
    <cellStyle name="20% - Accent1 7 2 3 3 4" xfId="1944"/>
    <cellStyle name="20% - Accent1 7 2 3 4" xfId="1945"/>
    <cellStyle name="20% - Accent1 7 2 3 4 2" xfId="1946"/>
    <cellStyle name="20% - Accent1 7 2 3 4 3" xfId="50312"/>
    <cellStyle name="20% - Accent1 7 2 3 5" xfId="1947"/>
    <cellStyle name="20% - Accent1 7 2 3 6" xfId="1948"/>
    <cellStyle name="20% - Accent1 7 2 4" xfId="1949"/>
    <cellStyle name="20% - Accent1 7 2 4 2" xfId="1950"/>
    <cellStyle name="20% - Accent1 7 2 4 2 2" xfId="1951"/>
    <cellStyle name="20% - Accent1 7 2 4 2 3" xfId="50313"/>
    <cellStyle name="20% - Accent1 7 2 4 3" xfId="1952"/>
    <cellStyle name="20% - Accent1 7 2 4 4" xfId="1953"/>
    <cellStyle name="20% - Accent1 7 2 5" xfId="1954"/>
    <cellStyle name="20% - Accent1 7 2 5 2" xfId="1955"/>
    <cellStyle name="20% - Accent1 7 2 5 2 2" xfId="1956"/>
    <cellStyle name="20% - Accent1 7 2 5 2 3" xfId="50314"/>
    <cellStyle name="20% - Accent1 7 2 5 3" xfId="1957"/>
    <cellStyle name="20% - Accent1 7 2 5 4" xfId="1958"/>
    <cellStyle name="20% - Accent1 7 2 6" xfId="1959"/>
    <cellStyle name="20% - Accent1 7 2 6 2" xfId="1960"/>
    <cellStyle name="20% - Accent1 7 2 6 3" xfId="50315"/>
    <cellStyle name="20% - Accent1 7 2 7" xfId="1961"/>
    <cellStyle name="20% - Accent1 7 2 8" xfId="1962"/>
    <cellStyle name="20% - Accent1 7 2 9" xfId="60406"/>
    <cellStyle name="20% - Accent1 7 3" xfId="1963"/>
    <cellStyle name="20% - Accent1 7 3 2" xfId="1964"/>
    <cellStyle name="20% - Accent1 7 3 2 2" xfId="1965"/>
    <cellStyle name="20% - Accent1 7 3 2 2 2" xfId="1966"/>
    <cellStyle name="20% - Accent1 7 3 2 2 2 2" xfId="1967"/>
    <cellStyle name="20% - Accent1 7 3 2 2 2 3" xfId="50316"/>
    <cellStyle name="20% - Accent1 7 3 2 2 3" xfId="1968"/>
    <cellStyle name="20% - Accent1 7 3 2 2 4" xfId="1969"/>
    <cellStyle name="20% - Accent1 7 3 2 3" xfId="1970"/>
    <cellStyle name="20% - Accent1 7 3 2 3 2" xfId="1971"/>
    <cellStyle name="20% - Accent1 7 3 2 3 2 2" xfId="1972"/>
    <cellStyle name="20% - Accent1 7 3 2 3 2 3" xfId="50317"/>
    <cellStyle name="20% - Accent1 7 3 2 3 3" xfId="1973"/>
    <cellStyle name="20% - Accent1 7 3 2 3 4" xfId="1974"/>
    <cellStyle name="20% - Accent1 7 3 2 4" xfId="1975"/>
    <cellStyle name="20% - Accent1 7 3 2 4 2" xfId="1976"/>
    <cellStyle name="20% - Accent1 7 3 2 4 3" xfId="50318"/>
    <cellStyle name="20% - Accent1 7 3 2 5" xfId="1977"/>
    <cellStyle name="20% - Accent1 7 3 2 6" xfId="1978"/>
    <cellStyle name="20% - Accent1 7 3 3" xfId="1979"/>
    <cellStyle name="20% - Accent1 7 3 3 2" xfId="1980"/>
    <cellStyle name="20% - Accent1 7 3 3 2 2" xfId="1981"/>
    <cellStyle name="20% - Accent1 7 3 3 2 3" xfId="50319"/>
    <cellStyle name="20% - Accent1 7 3 3 3" xfId="1982"/>
    <cellStyle name="20% - Accent1 7 3 3 4" xfId="1983"/>
    <cellStyle name="20% - Accent1 7 3 4" xfId="1984"/>
    <cellStyle name="20% - Accent1 7 3 4 2" xfId="1985"/>
    <cellStyle name="20% - Accent1 7 3 4 2 2" xfId="1986"/>
    <cellStyle name="20% - Accent1 7 3 4 2 3" xfId="50320"/>
    <cellStyle name="20% - Accent1 7 3 4 3" xfId="1987"/>
    <cellStyle name="20% - Accent1 7 3 4 4" xfId="1988"/>
    <cellStyle name="20% - Accent1 7 3 5" xfId="1989"/>
    <cellStyle name="20% - Accent1 7 3 5 2" xfId="1990"/>
    <cellStyle name="20% - Accent1 7 3 5 3" xfId="50321"/>
    <cellStyle name="20% - Accent1 7 3 6" xfId="1991"/>
    <cellStyle name="20% - Accent1 7 3 7" xfId="1992"/>
    <cellStyle name="20% - Accent1 7 3 8" xfId="60591"/>
    <cellStyle name="20% - Accent1 7 4" xfId="1993"/>
    <cellStyle name="20% - Accent1 7 4 2" xfId="1994"/>
    <cellStyle name="20% - Accent1 7 4 2 2" xfId="1995"/>
    <cellStyle name="20% - Accent1 7 4 2 2 2" xfId="1996"/>
    <cellStyle name="20% - Accent1 7 4 2 2 3" xfId="50322"/>
    <cellStyle name="20% - Accent1 7 4 2 3" xfId="1997"/>
    <cellStyle name="20% - Accent1 7 4 2 4" xfId="1998"/>
    <cellStyle name="20% - Accent1 7 4 3" xfId="1999"/>
    <cellStyle name="20% - Accent1 7 4 3 2" xfId="2000"/>
    <cellStyle name="20% - Accent1 7 4 3 2 2" xfId="2001"/>
    <cellStyle name="20% - Accent1 7 4 3 2 3" xfId="50323"/>
    <cellStyle name="20% - Accent1 7 4 3 3" xfId="2002"/>
    <cellStyle name="20% - Accent1 7 4 3 4" xfId="2003"/>
    <cellStyle name="20% - Accent1 7 4 4" xfId="2004"/>
    <cellStyle name="20% - Accent1 7 4 4 2" xfId="2005"/>
    <cellStyle name="20% - Accent1 7 4 4 3" xfId="50324"/>
    <cellStyle name="20% - Accent1 7 4 5" xfId="2006"/>
    <cellStyle name="20% - Accent1 7 4 6" xfId="2007"/>
    <cellStyle name="20% - Accent1 7 5" xfId="2008"/>
    <cellStyle name="20% - Accent1 7 5 2" xfId="2009"/>
    <cellStyle name="20% - Accent1 7 5 2 2" xfId="2010"/>
    <cellStyle name="20% - Accent1 7 5 2 2 2" xfId="2011"/>
    <cellStyle name="20% - Accent1 7 5 2 2 3" xfId="50325"/>
    <cellStyle name="20% - Accent1 7 5 2 3" xfId="2012"/>
    <cellStyle name="20% - Accent1 7 5 2 4" xfId="2013"/>
    <cellStyle name="20% - Accent1 7 5 3" xfId="2014"/>
    <cellStyle name="20% - Accent1 7 5 3 2" xfId="2015"/>
    <cellStyle name="20% - Accent1 7 5 3 3" xfId="50326"/>
    <cellStyle name="20% - Accent1 7 5 4" xfId="2016"/>
    <cellStyle name="20% - Accent1 7 5 5" xfId="2017"/>
    <cellStyle name="20% - Accent1 7 6" xfId="2018"/>
    <cellStyle name="20% - Accent1 7 6 2" xfId="2019"/>
    <cellStyle name="20% - Accent1 7 6 2 2" xfId="2020"/>
    <cellStyle name="20% - Accent1 7 6 2 3" xfId="50327"/>
    <cellStyle name="20% - Accent1 7 6 3" xfId="2021"/>
    <cellStyle name="20% - Accent1 7 6 4" xfId="2022"/>
    <cellStyle name="20% - Accent1 7 7" xfId="2023"/>
    <cellStyle name="20% - Accent1 7 7 2" xfId="2024"/>
    <cellStyle name="20% - Accent1 7 7 2 2" xfId="2025"/>
    <cellStyle name="20% - Accent1 7 7 2 3" xfId="50328"/>
    <cellStyle name="20% - Accent1 7 7 3" xfId="2026"/>
    <cellStyle name="20% - Accent1 7 7 4" xfId="2027"/>
    <cellStyle name="20% - Accent1 7 8" xfId="2028"/>
    <cellStyle name="20% - Accent1 7 8 2" xfId="2029"/>
    <cellStyle name="20% - Accent1 7 8 3" xfId="50329"/>
    <cellStyle name="20% - Accent1 7 9" xfId="2030"/>
    <cellStyle name="20% - Accent1 8" xfId="2031"/>
    <cellStyle name="20% - Accent1 8 2" xfId="2032"/>
    <cellStyle name="20% - Accent1 8 2 2" xfId="2033"/>
    <cellStyle name="20% - Accent1 8 2 2 2" xfId="2034"/>
    <cellStyle name="20% - Accent1 8 2 2 2 2" xfId="2035"/>
    <cellStyle name="20% - Accent1 8 2 2 2 2 2" xfId="2036"/>
    <cellStyle name="20% - Accent1 8 2 2 2 2 3" xfId="50330"/>
    <cellStyle name="20% - Accent1 8 2 2 2 3" xfId="2037"/>
    <cellStyle name="20% - Accent1 8 2 2 2 4" xfId="2038"/>
    <cellStyle name="20% - Accent1 8 2 2 3" xfId="2039"/>
    <cellStyle name="20% - Accent1 8 2 2 3 2" xfId="2040"/>
    <cellStyle name="20% - Accent1 8 2 2 3 2 2" xfId="2041"/>
    <cellStyle name="20% - Accent1 8 2 2 3 2 3" xfId="50331"/>
    <cellStyle name="20% - Accent1 8 2 2 3 3" xfId="2042"/>
    <cellStyle name="20% - Accent1 8 2 2 3 4" xfId="2043"/>
    <cellStyle name="20% - Accent1 8 2 2 4" xfId="2044"/>
    <cellStyle name="20% - Accent1 8 2 2 4 2" xfId="2045"/>
    <cellStyle name="20% - Accent1 8 2 2 4 3" xfId="50332"/>
    <cellStyle name="20% - Accent1 8 2 2 5" xfId="2046"/>
    <cellStyle name="20% - Accent1 8 2 2 6" xfId="2047"/>
    <cellStyle name="20% - Accent1 8 2 2 7" xfId="60788"/>
    <cellStyle name="20% - Accent1 8 2 3" xfId="2048"/>
    <cellStyle name="20% - Accent1 8 2 3 2" xfId="2049"/>
    <cellStyle name="20% - Accent1 8 2 3 2 2" xfId="2050"/>
    <cellStyle name="20% - Accent1 8 2 3 2 3" xfId="50333"/>
    <cellStyle name="20% - Accent1 8 2 3 3" xfId="2051"/>
    <cellStyle name="20% - Accent1 8 2 3 4" xfId="2052"/>
    <cellStyle name="20% - Accent1 8 2 4" xfId="2053"/>
    <cellStyle name="20% - Accent1 8 2 4 2" xfId="2054"/>
    <cellStyle name="20% - Accent1 8 2 4 2 2" xfId="2055"/>
    <cellStyle name="20% - Accent1 8 2 4 2 3" xfId="50334"/>
    <cellStyle name="20% - Accent1 8 2 4 3" xfId="2056"/>
    <cellStyle name="20% - Accent1 8 2 4 4" xfId="2057"/>
    <cellStyle name="20% - Accent1 8 2 5" xfId="2058"/>
    <cellStyle name="20% - Accent1 8 2 5 2" xfId="2059"/>
    <cellStyle name="20% - Accent1 8 2 5 3" xfId="50335"/>
    <cellStyle name="20% - Accent1 8 2 6" xfId="2060"/>
    <cellStyle name="20% - Accent1 8 2 7" xfId="2061"/>
    <cellStyle name="20% - Accent1 8 2 8" xfId="60420"/>
    <cellStyle name="20% - Accent1 8 3" xfId="2062"/>
    <cellStyle name="20% - Accent1 8 3 2" xfId="2063"/>
    <cellStyle name="20% - Accent1 8 3 2 2" xfId="2064"/>
    <cellStyle name="20% - Accent1 8 3 2 2 2" xfId="2065"/>
    <cellStyle name="20% - Accent1 8 3 2 2 3" xfId="50336"/>
    <cellStyle name="20% - Accent1 8 3 2 3" xfId="2066"/>
    <cellStyle name="20% - Accent1 8 3 2 4" xfId="2067"/>
    <cellStyle name="20% - Accent1 8 3 3" xfId="2068"/>
    <cellStyle name="20% - Accent1 8 3 3 2" xfId="2069"/>
    <cellStyle name="20% - Accent1 8 3 3 2 2" xfId="2070"/>
    <cellStyle name="20% - Accent1 8 3 3 2 3" xfId="50337"/>
    <cellStyle name="20% - Accent1 8 3 3 3" xfId="2071"/>
    <cellStyle name="20% - Accent1 8 3 3 4" xfId="2072"/>
    <cellStyle name="20% - Accent1 8 3 4" xfId="2073"/>
    <cellStyle name="20% - Accent1 8 3 4 2" xfId="2074"/>
    <cellStyle name="20% - Accent1 8 3 4 3" xfId="50338"/>
    <cellStyle name="20% - Accent1 8 3 5" xfId="2075"/>
    <cellStyle name="20% - Accent1 8 3 6" xfId="2076"/>
    <cellStyle name="20% - Accent1 8 3 7" xfId="60605"/>
    <cellStyle name="20% - Accent1 8 4" xfId="2077"/>
    <cellStyle name="20% - Accent1 8 4 2" xfId="2078"/>
    <cellStyle name="20% - Accent1 8 4 2 2" xfId="2079"/>
    <cellStyle name="20% - Accent1 8 4 2 3" xfId="50339"/>
    <cellStyle name="20% - Accent1 8 4 3" xfId="2080"/>
    <cellStyle name="20% - Accent1 8 4 4" xfId="2081"/>
    <cellStyle name="20% - Accent1 8 5" xfId="2082"/>
    <cellStyle name="20% - Accent1 8 5 2" xfId="2083"/>
    <cellStyle name="20% - Accent1 8 5 2 2" xfId="2084"/>
    <cellStyle name="20% - Accent1 8 5 2 3" xfId="50340"/>
    <cellStyle name="20% - Accent1 8 5 3" xfId="2085"/>
    <cellStyle name="20% - Accent1 8 5 4" xfId="2086"/>
    <cellStyle name="20% - Accent1 8 6" xfId="2087"/>
    <cellStyle name="20% - Accent1 8 6 2" xfId="2088"/>
    <cellStyle name="20% - Accent1 8 6 3" xfId="50341"/>
    <cellStyle name="20% - Accent1 8 7" xfId="2089"/>
    <cellStyle name="20% - Accent1 8 8" xfId="2090"/>
    <cellStyle name="20% - Accent1 8 9" xfId="60237"/>
    <cellStyle name="20% - Accent1 9" xfId="2091"/>
    <cellStyle name="20% - Accent1 9 2" xfId="2092"/>
    <cellStyle name="20% - Accent1 9 2 2" xfId="2093"/>
    <cellStyle name="20% - Accent1 9 2 2 2" xfId="2094"/>
    <cellStyle name="20% - Accent1 9 2 2 2 2" xfId="2095"/>
    <cellStyle name="20% - Accent1 9 2 2 2 3" xfId="50342"/>
    <cellStyle name="20% - Accent1 9 2 2 3" xfId="2096"/>
    <cellStyle name="20% - Accent1 9 2 2 4" xfId="2097"/>
    <cellStyle name="20% - Accent1 9 2 2 5" xfId="60802"/>
    <cellStyle name="20% - Accent1 9 2 3" xfId="2098"/>
    <cellStyle name="20% - Accent1 9 2 3 2" xfId="2099"/>
    <cellStyle name="20% - Accent1 9 2 3 2 2" xfId="2100"/>
    <cellStyle name="20% - Accent1 9 2 3 2 3" xfId="50343"/>
    <cellStyle name="20% - Accent1 9 2 3 3" xfId="2101"/>
    <cellStyle name="20% - Accent1 9 2 3 4" xfId="2102"/>
    <cellStyle name="20% - Accent1 9 2 4" xfId="2103"/>
    <cellStyle name="20% - Accent1 9 2 4 2" xfId="2104"/>
    <cellStyle name="20% - Accent1 9 2 4 3" xfId="50344"/>
    <cellStyle name="20% - Accent1 9 2 5" xfId="2105"/>
    <cellStyle name="20% - Accent1 9 2 6" xfId="2106"/>
    <cellStyle name="20% - Accent1 9 2 7" xfId="60434"/>
    <cellStyle name="20% - Accent1 9 3" xfId="2107"/>
    <cellStyle name="20% - Accent1 9 3 2" xfId="2108"/>
    <cellStyle name="20% - Accent1 9 3 2 2" xfId="2109"/>
    <cellStyle name="20% - Accent1 9 3 2 3" xfId="50345"/>
    <cellStyle name="20% - Accent1 9 3 3" xfId="2110"/>
    <cellStyle name="20% - Accent1 9 3 4" xfId="2111"/>
    <cellStyle name="20% - Accent1 9 3 5" xfId="60619"/>
    <cellStyle name="20% - Accent1 9 4" xfId="2112"/>
    <cellStyle name="20% - Accent1 9 4 2" xfId="2113"/>
    <cellStyle name="20% - Accent1 9 4 2 2" xfId="2114"/>
    <cellStyle name="20% - Accent1 9 4 2 3" xfId="50346"/>
    <cellStyle name="20% - Accent1 9 4 3" xfId="2115"/>
    <cellStyle name="20% - Accent1 9 4 4" xfId="2116"/>
    <cellStyle name="20% - Accent1 9 5" xfId="2117"/>
    <cellStyle name="20% - Accent1 9 5 2" xfId="2118"/>
    <cellStyle name="20% - Accent1 9 5 3" xfId="50347"/>
    <cellStyle name="20% - Accent1 9 6" xfId="2119"/>
    <cellStyle name="20% - Accent1 9 7" xfId="2120"/>
    <cellStyle name="20% - Accent1 9 8" xfId="60251"/>
    <cellStyle name="20% - Accent2 10" xfId="2121"/>
    <cellStyle name="20% - Accent2 10 2" xfId="2122"/>
    <cellStyle name="20% - Accent2 10 2 2" xfId="2123"/>
    <cellStyle name="20% - Accent2 10 2 2 2" xfId="2124"/>
    <cellStyle name="20% - Accent2 10 2 2 3" xfId="50348"/>
    <cellStyle name="20% - Accent2 10 2 2 4" xfId="60818"/>
    <cellStyle name="20% - Accent2 10 2 3" xfId="2125"/>
    <cellStyle name="20% - Accent2 10 2 4" xfId="2126"/>
    <cellStyle name="20% - Accent2 10 2 5" xfId="60450"/>
    <cellStyle name="20% - Accent2 10 3" xfId="2127"/>
    <cellStyle name="20% - Accent2 10 3 2" xfId="2128"/>
    <cellStyle name="20% - Accent2 10 3 2 2" xfId="2129"/>
    <cellStyle name="20% - Accent2 10 3 2 3" xfId="50349"/>
    <cellStyle name="20% - Accent2 10 3 3" xfId="2130"/>
    <cellStyle name="20% - Accent2 10 3 4" xfId="2131"/>
    <cellStyle name="20% - Accent2 10 3 5" xfId="60635"/>
    <cellStyle name="20% - Accent2 10 4" xfId="2132"/>
    <cellStyle name="20% - Accent2 10 4 2" xfId="2133"/>
    <cellStyle name="20% - Accent2 10 4 3" xfId="50350"/>
    <cellStyle name="20% - Accent2 10 5" xfId="2134"/>
    <cellStyle name="20% - Accent2 10 6" xfId="2135"/>
    <cellStyle name="20% - Accent2 10 7" xfId="60267"/>
    <cellStyle name="20% - Accent2 11" xfId="2136"/>
    <cellStyle name="20% - Accent2 11 2" xfId="2137"/>
    <cellStyle name="20% - Accent2 11 2 2" xfId="2138"/>
    <cellStyle name="20% - Accent2 11 2 2 2" xfId="2139"/>
    <cellStyle name="20% - Accent2 11 2 2 3" xfId="50351"/>
    <cellStyle name="20% - Accent2 11 2 2 4" xfId="60832"/>
    <cellStyle name="20% - Accent2 11 2 3" xfId="2140"/>
    <cellStyle name="20% - Accent2 11 2 4" xfId="2141"/>
    <cellStyle name="20% - Accent2 11 2 5" xfId="60464"/>
    <cellStyle name="20% - Accent2 11 3" xfId="2142"/>
    <cellStyle name="20% - Accent2 11 3 2" xfId="2143"/>
    <cellStyle name="20% - Accent2 11 3 3" xfId="50352"/>
    <cellStyle name="20% - Accent2 11 3 4" xfId="60649"/>
    <cellStyle name="20% - Accent2 11 4" xfId="2144"/>
    <cellStyle name="20% - Accent2 11 5" xfId="2145"/>
    <cellStyle name="20% - Accent2 11 6" xfId="60281"/>
    <cellStyle name="20% - Accent2 12" xfId="2146"/>
    <cellStyle name="20% - Accent2 12 2" xfId="2147"/>
    <cellStyle name="20% - Accent2 12 2 2" xfId="2148"/>
    <cellStyle name="20% - Accent2 12 2 2 2" xfId="60846"/>
    <cellStyle name="20% - Accent2 12 2 3" xfId="50353"/>
    <cellStyle name="20% - Accent2 12 2 4" xfId="60478"/>
    <cellStyle name="20% - Accent2 12 3" xfId="2149"/>
    <cellStyle name="20% - Accent2 12 3 2" xfId="60663"/>
    <cellStyle name="20% - Accent2 12 4" xfId="2150"/>
    <cellStyle name="20% - Accent2 12 5" xfId="60295"/>
    <cellStyle name="20% - Accent2 13" xfId="2151"/>
    <cellStyle name="20% - Accent2 13 2" xfId="2152"/>
    <cellStyle name="20% - Accent2 13 2 2" xfId="2153"/>
    <cellStyle name="20% - Accent2 13 2 2 2" xfId="60860"/>
    <cellStyle name="20% - Accent2 13 2 3" xfId="50354"/>
    <cellStyle name="20% - Accent2 13 2 4" xfId="60492"/>
    <cellStyle name="20% - Accent2 13 3" xfId="2154"/>
    <cellStyle name="20% - Accent2 13 3 2" xfId="60677"/>
    <cellStyle name="20% - Accent2 13 4" xfId="2155"/>
    <cellStyle name="20% - Accent2 13 5" xfId="60309"/>
    <cellStyle name="20% - Accent2 14" xfId="2156"/>
    <cellStyle name="20% - Accent2 14 2" xfId="2157"/>
    <cellStyle name="20% - Accent2 14 2 2" xfId="60690"/>
    <cellStyle name="20% - Accent2 14 3" xfId="50355"/>
    <cellStyle name="20% - Accent2 14 4" xfId="60322"/>
    <cellStyle name="20% - Accent2 15" xfId="2158"/>
    <cellStyle name="20% - Accent2 15 2" xfId="60506"/>
    <cellStyle name="20% - Accent2 16" xfId="2159"/>
    <cellStyle name="20% - Accent2 16 2" xfId="60874"/>
    <cellStyle name="20% - Accent2 17" xfId="50356"/>
    <cellStyle name="20% - Accent2 17 2" xfId="60888"/>
    <cellStyle name="20% - Accent2 18" xfId="50357"/>
    <cellStyle name="20% - Accent2 18 2" xfId="60902"/>
    <cellStyle name="20% - Accent2 19" xfId="60129"/>
    <cellStyle name="20% - Accent2 2" xfId="2160"/>
    <cellStyle name="20% - Accent2 2 10" xfId="2161"/>
    <cellStyle name="20% - Accent2 2 10 2" xfId="2162"/>
    <cellStyle name="20% - Accent2 2 10 2 2" xfId="2163"/>
    <cellStyle name="20% - Accent2 2 10 2 2 2" xfId="2164"/>
    <cellStyle name="20% - Accent2 2 10 2 2 3" xfId="50358"/>
    <cellStyle name="20% - Accent2 2 10 2 3" xfId="2165"/>
    <cellStyle name="20% - Accent2 2 10 2 4" xfId="2166"/>
    <cellStyle name="20% - Accent2 2 10 3" xfId="2167"/>
    <cellStyle name="20% - Accent2 2 10 3 2" xfId="2168"/>
    <cellStyle name="20% - Accent2 2 10 3 3" xfId="50359"/>
    <cellStyle name="20% - Accent2 2 10 4" xfId="2169"/>
    <cellStyle name="20% - Accent2 2 10 5" xfId="2170"/>
    <cellStyle name="20% - Accent2 2 11" xfId="2171"/>
    <cellStyle name="20% - Accent2 2 11 2" xfId="2172"/>
    <cellStyle name="20% - Accent2 2 11 2 2" xfId="2173"/>
    <cellStyle name="20% - Accent2 2 11 2 3" xfId="50360"/>
    <cellStyle name="20% - Accent2 2 11 3" xfId="2174"/>
    <cellStyle name="20% - Accent2 2 11 4" xfId="2175"/>
    <cellStyle name="20% - Accent2 2 12" xfId="2176"/>
    <cellStyle name="20% - Accent2 2 12 2" xfId="2177"/>
    <cellStyle name="20% - Accent2 2 12 2 2" xfId="2178"/>
    <cellStyle name="20% - Accent2 2 12 2 3" xfId="50361"/>
    <cellStyle name="20% - Accent2 2 12 3" xfId="2179"/>
    <cellStyle name="20% - Accent2 2 12 4" xfId="2180"/>
    <cellStyle name="20% - Accent2 2 13" xfId="2181"/>
    <cellStyle name="20% - Accent2 2 13 2" xfId="2182"/>
    <cellStyle name="20% - Accent2 2 13 3" xfId="50362"/>
    <cellStyle name="20% - Accent2 2 14" xfId="2183"/>
    <cellStyle name="20% - Accent2 2 15" xfId="2184"/>
    <cellStyle name="20% - Accent2 2 16" xfId="60154"/>
    <cellStyle name="20% - Accent2 2 2" xfId="2185"/>
    <cellStyle name="20% - Accent2 2 2 10" xfId="2186"/>
    <cellStyle name="20% - Accent2 2 2 11" xfId="2187"/>
    <cellStyle name="20% - Accent2 2 2 12" xfId="60338"/>
    <cellStyle name="20% - Accent2 2 2 2" xfId="2188"/>
    <cellStyle name="20% - Accent2 2 2 2 10" xfId="2189"/>
    <cellStyle name="20% - Accent2 2 2 2 11" xfId="60706"/>
    <cellStyle name="20% - Accent2 2 2 2 2" xfId="2190"/>
    <cellStyle name="20% - Accent2 2 2 2 2 2" xfId="2191"/>
    <cellStyle name="20% - Accent2 2 2 2 2 2 2" xfId="2192"/>
    <cellStyle name="20% - Accent2 2 2 2 2 2 2 2" xfId="2193"/>
    <cellStyle name="20% - Accent2 2 2 2 2 2 2 2 2" xfId="2194"/>
    <cellStyle name="20% - Accent2 2 2 2 2 2 2 2 2 2" xfId="2195"/>
    <cellStyle name="20% - Accent2 2 2 2 2 2 2 2 2 3" xfId="50363"/>
    <cellStyle name="20% - Accent2 2 2 2 2 2 2 2 3" xfId="2196"/>
    <cellStyle name="20% - Accent2 2 2 2 2 2 2 2 4" xfId="2197"/>
    <cellStyle name="20% - Accent2 2 2 2 2 2 2 3" xfId="2198"/>
    <cellStyle name="20% - Accent2 2 2 2 2 2 2 3 2" xfId="2199"/>
    <cellStyle name="20% - Accent2 2 2 2 2 2 2 3 2 2" xfId="2200"/>
    <cellStyle name="20% - Accent2 2 2 2 2 2 2 3 2 3" xfId="50364"/>
    <cellStyle name="20% - Accent2 2 2 2 2 2 2 3 3" xfId="2201"/>
    <cellStyle name="20% - Accent2 2 2 2 2 2 2 3 4" xfId="2202"/>
    <cellStyle name="20% - Accent2 2 2 2 2 2 2 4" xfId="2203"/>
    <cellStyle name="20% - Accent2 2 2 2 2 2 2 4 2" xfId="2204"/>
    <cellStyle name="20% - Accent2 2 2 2 2 2 2 4 3" xfId="50365"/>
    <cellStyle name="20% - Accent2 2 2 2 2 2 2 5" xfId="2205"/>
    <cellStyle name="20% - Accent2 2 2 2 2 2 2 6" xfId="2206"/>
    <cellStyle name="20% - Accent2 2 2 2 2 2 3" xfId="2207"/>
    <cellStyle name="20% - Accent2 2 2 2 2 2 3 2" xfId="2208"/>
    <cellStyle name="20% - Accent2 2 2 2 2 2 3 2 2" xfId="2209"/>
    <cellStyle name="20% - Accent2 2 2 2 2 2 3 2 3" xfId="50366"/>
    <cellStyle name="20% - Accent2 2 2 2 2 2 3 3" xfId="2210"/>
    <cellStyle name="20% - Accent2 2 2 2 2 2 3 4" xfId="2211"/>
    <cellStyle name="20% - Accent2 2 2 2 2 2 4" xfId="2212"/>
    <cellStyle name="20% - Accent2 2 2 2 2 2 4 2" xfId="2213"/>
    <cellStyle name="20% - Accent2 2 2 2 2 2 4 2 2" xfId="2214"/>
    <cellStyle name="20% - Accent2 2 2 2 2 2 4 2 3" xfId="50367"/>
    <cellStyle name="20% - Accent2 2 2 2 2 2 4 3" xfId="2215"/>
    <cellStyle name="20% - Accent2 2 2 2 2 2 4 4" xfId="2216"/>
    <cellStyle name="20% - Accent2 2 2 2 2 2 5" xfId="2217"/>
    <cellStyle name="20% - Accent2 2 2 2 2 2 5 2" xfId="2218"/>
    <cellStyle name="20% - Accent2 2 2 2 2 2 5 3" xfId="50368"/>
    <cellStyle name="20% - Accent2 2 2 2 2 2 6" xfId="2219"/>
    <cellStyle name="20% - Accent2 2 2 2 2 2 7" xfId="2220"/>
    <cellStyle name="20% - Accent2 2 2 2 2 3" xfId="2221"/>
    <cellStyle name="20% - Accent2 2 2 2 2 3 2" xfId="2222"/>
    <cellStyle name="20% - Accent2 2 2 2 2 3 2 2" xfId="2223"/>
    <cellStyle name="20% - Accent2 2 2 2 2 3 2 2 2" xfId="2224"/>
    <cellStyle name="20% - Accent2 2 2 2 2 3 2 2 3" xfId="50369"/>
    <cellStyle name="20% - Accent2 2 2 2 2 3 2 3" xfId="2225"/>
    <cellStyle name="20% - Accent2 2 2 2 2 3 2 4" xfId="2226"/>
    <cellStyle name="20% - Accent2 2 2 2 2 3 3" xfId="2227"/>
    <cellStyle name="20% - Accent2 2 2 2 2 3 3 2" xfId="2228"/>
    <cellStyle name="20% - Accent2 2 2 2 2 3 3 2 2" xfId="2229"/>
    <cellStyle name="20% - Accent2 2 2 2 2 3 3 2 3" xfId="50370"/>
    <cellStyle name="20% - Accent2 2 2 2 2 3 3 3" xfId="2230"/>
    <cellStyle name="20% - Accent2 2 2 2 2 3 3 4" xfId="2231"/>
    <cellStyle name="20% - Accent2 2 2 2 2 3 4" xfId="2232"/>
    <cellStyle name="20% - Accent2 2 2 2 2 3 4 2" xfId="2233"/>
    <cellStyle name="20% - Accent2 2 2 2 2 3 4 3" xfId="50371"/>
    <cellStyle name="20% - Accent2 2 2 2 2 3 5" xfId="2234"/>
    <cellStyle name="20% - Accent2 2 2 2 2 3 6" xfId="2235"/>
    <cellStyle name="20% - Accent2 2 2 2 2 4" xfId="2236"/>
    <cellStyle name="20% - Accent2 2 2 2 2 4 2" xfId="2237"/>
    <cellStyle name="20% - Accent2 2 2 2 2 4 2 2" xfId="2238"/>
    <cellStyle name="20% - Accent2 2 2 2 2 4 2 3" xfId="50372"/>
    <cellStyle name="20% - Accent2 2 2 2 2 4 3" xfId="2239"/>
    <cellStyle name="20% - Accent2 2 2 2 2 4 4" xfId="2240"/>
    <cellStyle name="20% - Accent2 2 2 2 2 5" xfId="2241"/>
    <cellStyle name="20% - Accent2 2 2 2 2 5 2" xfId="2242"/>
    <cellStyle name="20% - Accent2 2 2 2 2 5 2 2" xfId="2243"/>
    <cellStyle name="20% - Accent2 2 2 2 2 5 2 3" xfId="50373"/>
    <cellStyle name="20% - Accent2 2 2 2 2 5 3" xfId="2244"/>
    <cellStyle name="20% - Accent2 2 2 2 2 5 4" xfId="2245"/>
    <cellStyle name="20% - Accent2 2 2 2 2 6" xfId="2246"/>
    <cellStyle name="20% - Accent2 2 2 2 2 6 2" xfId="2247"/>
    <cellStyle name="20% - Accent2 2 2 2 2 6 3" xfId="50374"/>
    <cellStyle name="20% - Accent2 2 2 2 2 7" xfId="2248"/>
    <cellStyle name="20% - Accent2 2 2 2 2 8" xfId="2249"/>
    <cellStyle name="20% - Accent2 2 2 2 3" xfId="2250"/>
    <cellStyle name="20% - Accent2 2 2 2 3 2" xfId="2251"/>
    <cellStyle name="20% - Accent2 2 2 2 3 2 2" xfId="2252"/>
    <cellStyle name="20% - Accent2 2 2 2 3 2 2 2" xfId="2253"/>
    <cellStyle name="20% - Accent2 2 2 2 3 2 2 2 2" xfId="2254"/>
    <cellStyle name="20% - Accent2 2 2 2 3 2 2 2 3" xfId="50375"/>
    <cellStyle name="20% - Accent2 2 2 2 3 2 2 3" xfId="2255"/>
    <cellStyle name="20% - Accent2 2 2 2 3 2 2 4" xfId="2256"/>
    <cellStyle name="20% - Accent2 2 2 2 3 2 3" xfId="2257"/>
    <cellStyle name="20% - Accent2 2 2 2 3 2 3 2" xfId="2258"/>
    <cellStyle name="20% - Accent2 2 2 2 3 2 3 2 2" xfId="2259"/>
    <cellStyle name="20% - Accent2 2 2 2 3 2 3 2 3" xfId="50376"/>
    <cellStyle name="20% - Accent2 2 2 2 3 2 3 3" xfId="2260"/>
    <cellStyle name="20% - Accent2 2 2 2 3 2 3 4" xfId="2261"/>
    <cellStyle name="20% - Accent2 2 2 2 3 2 4" xfId="2262"/>
    <cellStyle name="20% - Accent2 2 2 2 3 2 4 2" xfId="2263"/>
    <cellStyle name="20% - Accent2 2 2 2 3 2 4 3" xfId="50377"/>
    <cellStyle name="20% - Accent2 2 2 2 3 2 5" xfId="2264"/>
    <cellStyle name="20% - Accent2 2 2 2 3 2 6" xfId="2265"/>
    <cellStyle name="20% - Accent2 2 2 2 3 3" xfId="2266"/>
    <cellStyle name="20% - Accent2 2 2 2 3 3 2" xfId="2267"/>
    <cellStyle name="20% - Accent2 2 2 2 3 3 2 2" xfId="2268"/>
    <cellStyle name="20% - Accent2 2 2 2 3 3 2 3" xfId="50378"/>
    <cellStyle name="20% - Accent2 2 2 2 3 3 3" xfId="2269"/>
    <cellStyle name="20% - Accent2 2 2 2 3 3 4" xfId="2270"/>
    <cellStyle name="20% - Accent2 2 2 2 3 4" xfId="2271"/>
    <cellStyle name="20% - Accent2 2 2 2 3 4 2" xfId="2272"/>
    <cellStyle name="20% - Accent2 2 2 2 3 4 2 2" xfId="2273"/>
    <cellStyle name="20% - Accent2 2 2 2 3 4 2 3" xfId="50379"/>
    <cellStyle name="20% - Accent2 2 2 2 3 4 3" xfId="2274"/>
    <cellStyle name="20% - Accent2 2 2 2 3 4 4" xfId="2275"/>
    <cellStyle name="20% - Accent2 2 2 2 3 5" xfId="2276"/>
    <cellStyle name="20% - Accent2 2 2 2 3 5 2" xfId="2277"/>
    <cellStyle name="20% - Accent2 2 2 2 3 5 3" xfId="50380"/>
    <cellStyle name="20% - Accent2 2 2 2 3 6" xfId="2278"/>
    <cellStyle name="20% - Accent2 2 2 2 3 7" xfId="2279"/>
    <cellStyle name="20% - Accent2 2 2 2 4" xfId="2280"/>
    <cellStyle name="20% - Accent2 2 2 2 4 2" xfId="2281"/>
    <cellStyle name="20% - Accent2 2 2 2 4 2 2" xfId="2282"/>
    <cellStyle name="20% - Accent2 2 2 2 4 2 2 2" xfId="2283"/>
    <cellStyle name="20% - Accent2 2 2 2 4 2 2 3" xfId="50381"/>
    <cellStyle name="20% - Accent2 2 2 2 4 2 3" xfId="2284"/>
    <cellStyle name="20% - Accent2 2 2 2 4 2 4" xfId="2285"/>
    <cellStyle name="20% - Accent2 2 2 2 4 3" xfId="2286"/>
    <cellStyle name="20% - Accent2 2 2 2 4 3 2" xfId="2287"/>
    <cellStyle name="20% - Accent2 2 2 2 4 3 2 2" xfId="2288"/>
    <cellStyle name="20% - Accent2 2 2 2 4 3 2 3" xfId="50382"/>
    <cellStyle name="20% - Accent2 2 2 2 4 3 3" xfId="2289"/>
    <cellStyle name="20% - Accent2 2 2 2 4 3 4" xfId="2290"/>
    <cellStyle name="20% - Accent2 2 2 2 4 4" xfId="2291"/>
    <cellStyle name="20% - Accent2 2 2 2 4 4 2" xfId="2292"/>
    <cellStyle name="20% - Accent2 2 2 2 4 4 3" xfId="50383"/>
    <cellStyle name="20% - Accent2 2 2 2 4 5" xfId="2293"/>
    <cellStyle name="20% - Accent2 2 2 2 4 6" xfId="2294"/>
    <cellStyle name="20% - Accent2 2 2 2 5" xfId="2295"/>
    <cellStyle name="20% - Accent2 2 2 2 5 2" xfId="2296"/>
    <cellStyle name="20% - Accent2 2 2 2 5 2 2" xfId="2297"/>
    <cellStyle name="20% - Accent2 2 2 2 5 2 2 2" xfId="2298"/>
    <cellStyle name="20% - Accent2 2 2 2 5 2 2 3" xfId="50384"/>
    <cellStyle name="20% - Accent2 2 2 2 5 2 3" xfId="2299"/>
    <cellStyle name="20% - Accent2 2 2 2 5 2 4" xfId="2300"/>
    <cellStyle name="20% - Accent2 2 2 2 5 3" xfId="2301"/>
    <cellStyle name="20% - Accent2 2 2 2 5 3 2" xfId="2302"/>
    <cellStyle name="20% - Accent2 2 2 2 5 3 3" xfId="50385"/>
    <cellStyle name="20% - Accent2 2 2 2 5 4" xfId="2303"/>
    <cellStyle name="20% - Accent2 2 2 2 5 5" xfId="2304"/>
    <cellStyle name="20% - Accent2 2 2 2 6" xfId="2305"/>
    <cellStyle name="20% - Accent2 2 2 2 6 2" xfId="2306"/>
    <cellStyle name="20% - Accent2 2 2 2 6 2 2" xfId="2307"/>
    <cellStyle name="20% - Accent2 2 2 2 6 2 3" xfId="50386"/>
    <cellStyle name="20% - Accent2 2 2 2 6 3" xfId="2308"/>
    <cellStyle name="20% - Accent2 2 2 2 6 4" xfId="2309"/>
    <cellStyle name="20% - Accent2 2 2 2 7" xfId="2310"/>
    <cellStyle name="20% - Accent2 2 2 2 7 2" xfId="2311"/>
    <cellStyle name="20% - Accent2 2 2 2 7 2 2" xfId="2312"/>
    <cellStyle name="20% - Accent2 2 2 2 7 2 3" xfId="50387"/>
    <cellStyle name="20% - Accent2 2 2 2 7 3" xfId="2313"/>
    <cellStyle name="20% - Accent2 2 2 2 7 4" xfId="2314"/>
    <cellStyle name="20% - Accent2 2 2 2 8" xfId="2315"/>
    <cellStyle name="20% - Accent2 2 2 2 8 2" xfId="2316"/>
    <cellStyle name="20% - Accent2 2 2 2 8 3" xfId="50388"/>
    <cellStyle name="20% - Accent2 2 2 2 9" xfId="2317"/>
    <cellStyle name="20% - Accent2 2 2 3" xfId="2318"/>
    <cellStyle name="20% - Accent2 2 2 3 2" xfId="2319"/>
    <cellStyle name="20% - Accent2 2 2 3 2 2" xfId="2320"/>
    <cellStyle name="20% - Accent2 2 2 3 2 2 2" xfId="2321"/>
    <cellStyle name="20% - Accent2 2 2 3 2 2 2 2" xfId="2322"/>
    <cellStyle name="20% - Accent2 2 2 3 2 2 2 2 2" xfId="2323"/>
    <cellStyle name="20% - Accent2 2 2 3 2 2 2 2 3" xfId="50389"/>
    <cellStyle name="20% - Accent2 2 2 3 2 2 2 3" xfId="2324"/>
    <cellStyle name="20% - Accent2 2 2 3 2 2 2 4" xfId="2325"/>
    <cellStyle name="20% - Accent2 2 2 3 2 2 3" xfId="2326"/>
    <cellStyle name="20% - Accent2 2 2 3 2 2 3 2" xfId="2327"/>
    <cellStyle name="20% - Accent2 2 2 3 2 2 3 2 2" xfId="2328"/>
    <cellStyle name="20% - Accent2 2 2 3 2 2 3 2 3" xfId="50390"/>
    <cellStyle name="20% - Accent2 2 2 3 2 2 3 3" xfId="2329"/>
    <cellStyle name="20% - Accent2 2 2 3 2 2 3 4" xfId="2330"/>
    <cellStyle name="20% - Accent2 2 2 3 2 2 4" xfId="2331"/>
    <cellStyle name="20% - Accent2 2 2 3 2 2 4 2" xfId="2332"/>
    <cellStyle name="20% - Accent2 2 2 3 2 2 4 3" xfId="50391"/>
    <cellStyle name="20% - Accent2 2 2 3 2 2 5" xfId="2333"/>
    <cellStyle name="20% - Accent2 2 2 3 2 2 6" xfId="2334"/>
    <cellStyle name="20% - Accent2 2 2 3 2 3" xfId="2335"/>
    <cellStyle name="20% - Accent2 2 2 3 2 3 2" xfId="2336"/>
    <cellStyle name="20% - Accent2 2 2 3 2 3 2 2" xfId="2337"/>
    <cellStyle name="20% - Accent2 2 2 3 2 3 2 3" xfId="50392"/>
    <cellStyle name="20% - Accent2 2 2 3 2 3 3" xfId="2338"/>
    <cellStyle name="20% - Accent2 2 2 3 2 3 4" xfId="2339"/>
    <cellStyle name="20% - Accent2 2 2 3 2 4" xfId="2340"/>
    <cellStyle name="20% - Accent2 2 2 3 2 4 2" xfId="2341"/>
    <cellStyle name="20% - Accent2 2 2 3 2 4 2 2" xfId="2342"/>
    <cellStyle name="20% - Accent2 2 2 3 2 4 2 3" xfId="50393"/>
    <cellStyle name="20% - Accent2 2 2 3 2 4 3" xfId="2343"/>
    <cellStyle name="20% - Accent2 2 2 3 2 4 4" xfId="2344"/>
    <cellStyle name="20% - Accent2 2 2 3 2 5" xfId="2345"/>
    <cellStyle name="20% - Accent2 2 2 3 2 5 2" xfId="2346"/>
    <cellStyle name="20% - Accent2 2 2 3 2 5 3" xfId="50394"/>
    <cellStyle name="20% - Accent2 2 2 3 2 6" xfId="2347"/>
    <cellStyle name="20% - Accent2 2 2 3 2 7" xfId="2348"/>
    <cellStyle name="20% - Accent2 2 2 3 3" xfId="2349"/>
    <cellStyle name="20% - Accent2 2 2 3 3 2" xfId="2350"/>
    <cellStyle name="20% - Accent2 2 2 3 3 2 2" xfId="2351"/>
    <cellStyle name="20% - Accent2 2 2 3 3 2 2 2" xfId="2352"/>
    <cellStyle name="20% - Accent2 2 2 3 3 2 2 3" xfId="50395"/>
    <cellStyle name="20% - Accent2 2 2 3 3 2 3" xfId="2353"/>
    <cellStyle name="20% - Accent2 2 2 3 3 2 4" xfId="2354"/>
    <cellStyle name="20% - Accent2 2 2 3 3 3" xfId="2355"/>
    <cellStyle name="20% - Accent2 2 2 3 3 3 2" xfId="2356"/>
    <cellStyle name="20% - Accent2 2 2 3 3 3 2 2" xfId="2357"/>
    <cellStyle name="20% - Accent2 2 2 3 3 3 2 3" xfId="50396"/>
    <cellStyle name="20% - Accent2 2 2 3 3 3 3" xfId="2358"/>
    <cellStyle name="20% - Accent2 2 2 3 3 3 4" xfId="2359"/>
    <cellStyle name="20% - Accent2 2 2 3 3 4" xfId="2360"/>
    <cellStyle name="20% - Accent2 2 2 3 3 4 2" xfId="2361"/>
    <cellStyle name="20% - Accent2 2 2 3 3 4 3" xfId="50397"/>
    <cellStyle name="20% - Accent2 2 2 3 3 5" xfId="2362"/>
    <cellStyle name="20% - Accent2 2 2 3 3 6" xfId="2363"/>
    <cellStyle name="20% - Accent2 2 2 3 4" xfId="2364"/>
    <cellStyle name="20% - Accent2 2 2 3 4 2" xfId="2365"/>
    <cellStyle name="20% - Accent2 2 2 3 4 2 2" xfId="2366"/>
    <cellStyle name="20% - Accent2 2 2 3 4 2 2 2" xfId="2367"/>
    <cellStyle name="20% - Accent2 2 2 3 4 2 2 3" xfId="50398"/>
    <cellStyle name="20% - Accent2 2 2 3 4 2 3" xfId="2368"/>
    <cellStyle name="20% - Accent2 2 2 3 4 2 4" xfId="2369"/>
    <cellStyle name="20% - Accent2 2 2 3 4 3" xfId="2370"/>
    <cellStyle name="20% - Accent2 2 2 3 4 3 2" xfId="2371"/>
    <cellStyle name="20% - Accent2 2 2 3 4 3 3" xfId="50399"/>
    <cellStyle name="20% - Accent2 2 2 3 4 4" xfId="2372"/>
    <cellStyle name="20% - Accent2 2 2 3 4 5" xfId="2373"/>
    <cellStyle name="20% - Accent2 2 2 3 5" xfId="2374"/>
    <cellStyle name="20% - Accent2 2 2 3 5 2" xfId="2375"/>
    <cellStyle name="20% - Accent2 2 2 3 5 2 2" xfId="2376"/>
    <cellStyle name="20% - Accent2 2 2 3 5 2 3" xfId="50400"/>
    <cellStyle name="20% - Accent2 2 2 3 5 3" xfId="2377"/>
    <cellStyle name="20% - Accent2 2 2 3 5 4" xfId="2378"/>
    <cellStyle name="20% - Accent2 2 2 3 6" xfId="2379"/>
    <cellStyle name="20% - Accent2 2 2 3 6 2" xfId="2380"/>
    <cellStyle name="20% - Accent2 2 2 3 6 2 2" xfId="2381"/>
    <cellStyle name="20% - Accent2 2 2 3 6 2 3" xfId="50401"/>
    <cellStyle name="20% - Accent2 2 2 3 6 3" xfId="2382"/>
    <cellStyle name="20% - Accent2 2 2 3 6 4" xfId="2383"/>
    <cellStyle name="20% - Accent2 2 2 3 7" xfId="2384"/>
    <cellStyle name="20% - Accent2 2 2 3 7 2" xfId="2385"/>
    <cellStyle name="20% - Accent2 2 2 3 7 3" xfId="50402"/>
    <cellStyle name="20% - Accent2 2 2 3 8" xfId="2386"/>
    <cellStyle name="20% - Accent2 2 2 3 9" xfId="2387"/>
    <cellStyle name="20% - Accent2 2 2 4" xfId="2388"/>
    <cellStyle name="20% - Accent2 2 2 4 2" xfId="2389"/>
    <cellStyle name="20% - Accent2 2 2 4 2 2" xfId="2390"/>
    <cellStyle name="20% - Accent2 2 2 4 2 2 2" xfId="2391"/>
    <cellStyle name="20% - Accent2 2 2 4 2 2 2 2" xfId="2392"/>
    <cellStyle name="20% - Accent2 2 2 4 2 2 2 3" xfId="50403"/>
    <cellStyle name="20% - Accent2 2 2 4 2 2 3" xfId="2393"/>
    <cellStyle name="20% - Accent2 2 2 4 2 2 4" xfId="2394"/>
    <cellStyle name="20% - Accent2 2 2 4 2 3" xfId="2395"/>
    <cellStyle name="20% - Accent2 2 2 4 2 3 2" xfId="2396"/>
    <cellStyle name="20% - Accent2 2 2 4 2 3 2 2" xfId="2397"/>
    <cellStyle name="20% - Accent2 2 2 4 2 3 2 3" xfId="50404"/>
    <cellStyle name="20% - Accent2 2 2 4 2 3 3" xfId="2398"/>
    <cellStyle name="20% - Accent2 2 2 4 2 3 4" xfId="2399"/>
    <cellStyle name="20% - Accent2 2 2 4 2 4" xfId="2400"/>
    <cellStyle name="20% - Accent2 2 2 4 2 4 2" xfId="2401"/>
    <cellStyle name="20% - Accent2 2 2 4 2 4 3" xfId="50405"/>
    <cellStyle name="20% - Accent2 2 2 4 2 5" xfId="2402"/>
    <cellStyle name="20% - Accent2 2 2 4 2 6" xfId="2403"/>
    <cellStyle name="20% - Accent2 2 2 4 3" xfId="2404"/>
    <cellStyle name="20% - Accent2 2 2 4 3 2" xfId="2405"/>
    <cellStyle name="20% - Accent2 2 2 4 3 2 2" xfId="2406"/>
    <cellStyle name="20% - Accent2 2 2 4 3 2 3" xfId="50406"/>
    <cellStyle name="20% - Accent2 2 2 4 3 3" xfId="2407"/>
    <cellStyle name="20% - Accent2 2 2 4 3 4" xfId="2408"/>
    <cellStyle name="20% - Accent2 2 2 4 4" xfId="2409"/>
    <cellStyle name="20% - Accent2 2 2 4 4 2" xfId="2410"/>
    <cellStyle name="20% - Accent2 2 2 4 4 2 2" xfId="2411"/>
    <cellStyle name="20% - Accent2 2 2 4 4 2 3" xfId="50407"/>
    <cellStyle name="20% - Accent2 2 2 4 4 3" xfId="2412"/>
    <cellStyle name="20% - Accent2 2 2 4 4 4" xfId="2413"/>
    <cellStyle name="20% - Accent2 2 2 4 5" xfId="2414"/>
    <cellStyle name="20% - Accent2 2 2 4 5 2" xfId="2415"/>
    <cellStyle name="20% - Accent2 2 2 4 5 3" xfId="50408"/>
    <cellStyle name="20% - Accent2 2 2 4 6" xfId="2416"/>
    <cellStyle name="20% - Accent2 2 2 4 7" xfId="2417"/>
    <cellStyle name="20% - Accent2 2 2 5" xfId="2418"/>
    <cellStyle name="20% - Accent2 2 2 5 2" xfId="2419"/>
    <cellStyle name="20% - Accent2 2 2 5 2 2" xfId="2420"/>
    <cellStyle name="20% - Accent2 2 2 5 2 2 2" xfId="2421"/>
    <cellStyle name="20% - Accent2 2 2 5 2 2 3" xfId="50409"/>
    <cellStyle name="20% - Accent2 2 2 5 2 3" xfId="2422"/>
    <cellStyle name="20% - Accent2 2 2 5 2 4" xfId="2423"/>
    <cellStyle name="20% - Accent2 2 2 5 3" xfId="2424"/>
    <cellStyle name="20% - Accent2 2 2 5 3 2" xfId="2425"/>
    <cellStyle name="20% - Accent2 2 2 5 3 2 2" xfId="2426"/>
    <cellStyle name="20% - Accent2 2 2 5 3 2 3" xfId="50410"/>
    <cellStyle name="20% - Accent2 2 2 5 3 3" xfId="2427"/>
    <cellStyle name="20% - Accent2 2 2 5 3 4" xfId="2428"/>
    <cellStyle name="20% - Accent2 2 2 5 4" xfId="2429"/>
    <cellStyle name="20% - Accent2 2 2 5 4 2" xfId="2430"/>
    <cellStyle name="20% - Accent2 2 2 5 4 3" xfId="50411"/>
    <cellStyle name="20% - Accent2 2 2 5 5" xfId="2431"/>
    <cellStyle name="20% - Accent2 2 2 5 6" xfId="2432"/>
    <cellStyle name="20% - Accent2 2 2 6" xfId="2433"/>
    <cellStyle name="20% - Accent2 2 2 6 2" xfId="2434"/>
    <cellStyle name="20% - Accent2 2 2 6 2 2" xfId="2435"/>
    <cellStyle name="20% - Accent2 2 2 6 2 2 2" xfId="2436"/>
    <cellStyle name="20% - Accent2 2 2 6 2 2 3" xfId="50412"/>
    <cellStyle name="20% - Accent2 2 2 6 2 3" xfId="2437"/>
    <cellStyle name="20% - Accent2 2 2 6 2 4" xfId="2438"/>
    <cellStyle name="20% - Accent2 2 2 6 3" xfId="2439"/>
    <cellStyle name="20% - Accent2 2 2 6 3 2" xfId="2440"/>
    <cellStyle name="20% - Accent2 2 2 6 3 3" xfId="50413"/>
    <cellStyle name="20% - Accent2 2 2 6 4" xfId="2441"/>
    <cellStyle name="20% - Accent2 2 2 6 5" xfId="2442"/>
    <cellStyle name="20% - Accent2 2 2 7" xfId="2443"/>
    <cellStyle name="20% - Accent2 2 2 7 2" xfId="2444"/>
    <cellStyle name="20% - Accent2 2 2 7 2 2" xfId="2445"/>
    <cellStyle name="20% - Accent2 2 2 7 2 3" xfId="50414"/>
    <cellStyle name="20% - Accent2 2 2 7 3" xfId="2446"/>
    <cellStyle name="20% - Accent2 2 2 7 4" xfId="2447"/>
    <cellStyle name="20% - Accent2 2 2 8" xfId="2448"/>
    <cellStyle name="20% - Accent2 2 2 8 2" xfId="2449"/>
    <cellStyle name="20% - Accent2 2 2 8 2 2" xfId="2450"/>
    <cellStyle name="20% - Accent2 2 2 8 2 3" xfId="50415"/>
    <cellStyle name="20% - Accent2 2 2 8 3" xfId="2451"/>
    <cellStyle name="20% - Accent2 2 2 8 4" xfId="2452"/>
    <cellStyle name="20% - Accent2 2 2 9" xfId="2453"/>
    <cellStyle name="20% - Accent2 2 2 9 2" xfId="2454"/>
    <cellStyle name="20% - Accent2 2 2 9 3" xfId="50416"/>
    <cellStyle name="20% - Accent2 2 3" xfId="2455"/>
    <cellStyle name="20% - Accent2 2 3 10" xfId="2456"/>
    <cellStyle name="20% - Accent2 2 3 11" xfId="2457"/>
    <cellStyle name="20% - Accent2 2 3 12" xfId="60523"/>
    <cellStyle name="20% - Accent2 2 3 2" xfId="2458"/>
    <cellStyle name="20% - Accent2 2 3 2 10" xfId="2459"/>
    <cellStyle name="20% - Accent2 2 3 2 2" xfId="2460"/>
    <cellStyle name="20% - Accent2 2 3 2 2 2" xfId="2461"/>
    <cellStyle name="20% - Accent2 2 3 2 2 2 2" xfId="2462"/>
    <cellStyle name="20% - Accent2 2 3 2 2 2 2 2" xfId="2463"/>
    <cellStyle name="20% - Accent2 2 3 2 2 2 2 2 2" xfId="2464"/>
    <cellStyle name="20% - Accent2 2 3 2 2 2 2 2 2 2" xfId="2465"/>
    <cellStyle name="20% - Accent2 2 3 2 2 2 2 2 2 3" xfId="50417"/>
    <cellStyle name="20% - Accent2 2 3 2 2 2 2 2 3" xfId="2466"/>
    <cellStyle name="20% - Accent2 2 3 2 2 2 2 2 4" xfId="2467"/>
    <cellStyle name="20% - Accent2 2 3 2 2 2 2 3" xfId="2468"/>
    <cellStyle name="20% - Accent2 2 3 2 2 2 2 3 2" xfId="2469"/>
    <cellStyle name="20% - Accent2 2 3 2 2 2 2 3 2 2" xfId="2470"/>
    <cellStyle name="20% - Accent2 2 3 2 2 2 2 3 2 3" xfId="50418"/>
    <cellStyle name="20% - Accent2 2 3 2 2 2 2 3 3" xfId="2471"/>
    <cellStyle name="20% - Accent2 2 3 2 2 2 2 3 4" xfId="2472"/>
    <cellStyle name="20% - Accent2 2 3 2 2 2 2 4" xfId="2473"/>
    <cellStyle name="20% - Accent2 2 3 2 2 2 2 4 2" xfId="2474"/>
    <cellStyle name="20% - Accent2 2 3 2 2 2 2 4 3" xfId="50419"/>
    <cellStyle name="20% - Accent2 2 3 2 2 2 2 5" xfId="2475"/>
    <cellStyle name="20% - Accent2 2 3 2 2 2 2 6" xfId="2476"/>
    <cellStyle name="20% - Accent2 2 3 2 2 2 3" xfId="2477"/>
    <cellStyle name="20% - Accent2 2 3 2 2 2 3 2" xfId="2478"/>
    <cellStyle name="20% - Accent2 2 3 2 2 2 3 2 2" xfId="2479"/>
    <cellStyle name="20% - Accent2 2 3 2 2 2 3 2 3" xfId="50420"/>
    <cellStyle name="20% - Accent2 2 3 2 2 2 3 3" xfId="2480"/>
    <cellStyle name="20% - Accent2 2 3 2 2 2 3 4" xfId="2481"/>
    <cellStyle name="20% - Accent2 2 3 2 2 2 4" xfId="2482"/>
    <cellStyle name="20% - Accent2 2 3 2 2 2 4 2" xfId="2483"/>
    <cellStyle name="20% - Accent2 2 3 2 2 2 4 2 2" xfId="2484"/>
    <cellStyle name="20% - Accent2 2 3 2 2 2 4 2 3" xfId="50421"/>
    <cellStyle name="20% - Accent2 2 3 2 2 2 4 3" xfId="2485"/>
    <cellStyle name="20% - Accent2 2 3 2 2 2 4 4" xfId="2486"/>
    <cellStyle name="20% - Accent2 2 3 2 2 2 5" xfId="2487"/>
    <cellStyle name="20% - Accent2 2 3 2 2 2 5 2" xfId="2488"/>
    <cellStyle name="20% - Accent2 2 3 2 2 2 5 3" xfId="50422"/>
    <cellStyle name="20% - Accent2 2 3 2 2 2 6" xfId="2489"/>
    <cellStyle name="20% - Accent2 2 3 2 2 2 7" xfId="2490"/>
    <cellStyle name="20% - Accent2 2 3 2 2 3" xfId="2491"/>
    <cellStyle name="20% - Accent2 2 3 2 2 3 2" xfId="2492"/>
    <cellStyle name="20% - Accent2 2 3 2 2 3 2 2" xfId="2493"/>
    <cellStyle name="20% - Accent2 2 3 2 2 3 2 2 2" xfId="2494"/>
    <cellStyle name="20% - Accent2 2 3 2 2 3 2 2 3" xfId="50423"/>
    <cellStyle name="20% - Accent2 2 3 2 2 3 2 3" xfId="2495"/>
    <cellStyle name="20% - Accent2 2 3 2 2 3 2 4" xfId="2496"/>
    <cellStyle name="20% - Accent2 2 3 2 2 3 3" xfId="2497"/>
    <cellStyle name="20% - Accent2 2 3 2 2 3 3 2" xfId="2498"/>
    <cellStyle name="20% - Accent2 2 3 2 2 3 3 2 2" xfId="2499"/>
    <cellStyle name="20% - Accent2 2 3 2 2 3 3 2 3" xfId="50424"/>
    <cellStyle name="20% - Accent2 2 3 2 2 3 3 3" xfId="2500"/>
    <cellStyle name="20% - Accent2 2 3 2 2 3 3 4" xfId="2501"/>
    <cellStyle name="20% - Accent2 2 3 2 2 3 4" xfId="2502"/>
    <cellStyle name="20% - Accent2 2 3 2 2 3 4 2" xfId="2503"/>
    <cellStyle name="20% - Accent2 2 3 2 2 3 4 3" xfId="50425"/>
    <cellStyle name="20% - Accent2 2 3 2 2 3 5" xfId="2504"/>
    <cellStyle name="20% - Accent2 2 3 2 2 3 6" xfId="2505"/>
    <cellStyle name="20% - Accent2 2 3 2 2 4" xfId="2506"/>
    <cellStyle name="20% - Accent2 2 3 2 2 4 2" xfId="2507"/>
    <cellStyle name="20% - Accent2 2 3 2 2 4 2 2" xfId="2508"/>
    <cellStyle name="20% - Accent2 2 3 2 2 4 2 3" xfId="50426"/>
    <cellStyle name="20% - Accent2 2 3 2 2 4 3" xfId="2509"/>
    <cellStyle name="20% - Accent2 2 3 2 2 4 4" xfId="2510"/>
    <cellStyle name="20% - Accent2 2 3 2 2 5" xfId="2511"/>
    <cellStyle name="20% - Accent2 2 3 2 2 5 2" xfId="2512"/>
    <cellStyle name="20% - Accent2 2 3 2 2 5 2 2" xfId="2513"/>
    <cellStyle name="20% - Accent2 2 3 2 2 5 2 3" xfId="50427"/>
    <cellStyle name="20% - Accent2 2 3 2 2 5 3" xfId="2514"/>
    <cellStyle name="20% - Accent2 2 3 2 2 5 4" xfId="2515"/>
    <cellStyle name="20% - Accent2 2 3 2 2 6" xfId="2516"/>
    <cellStyle name="20% - Accent2 2 3 2 2 6 2" xfId="2517"/>
    <cellStyle name="20% - Accent2 2 3 2 2 6 3" xfId="50428"/>
    <cellStyle name="20% - Accent2 2 3 2 2 7" xfId="2518"/>
    <cellStyle name="20% - Accent2 2 3 2 2 8" xfId="2519"/>
    <cellStyle name="20% - Accent2 2 3 2 3" xfId="2520"/>
    <cellStyle name="20% - Accent2 2 3 2 3 2" xfId="2521"/>
    <cellStyle name="20% - Accent2 2 3 2 3 2 2" xfId="2522"/>
    <cellStyle name="20% - Accent2 2 3 2 3 2 2 2" xfId="2523"/>
    <cellStyle name="20% - Accent2 2 3 2 3 2 2 2 2" xfId="2524"/>
    <cellStyle name="20% - Accent2 2 3 2 3 2 2 2 3" xfId="50429"/>
    <cellStyle name="20% - Accent2 2 3 2 3 2 2 3" xfId="2525"/>
    <cellStyle name="20% - Accent2 2 3 2 3 2 2 4" xfId="2526"/>
    <cellStyle name="20% - Accent2 2 3 2 3 2 3" xfId="2527"/>
    <cellStyle name="20% - Accent2 2 3 2 3 2 3 2" xfId="2528"/>
    <cellStyle name="20% - Accent2 2 3 2 3 2 3 2 2" xfId="2529"/>
    <cellStyle name="20% - Accent2 2 3 2 3 2 3 2 3" xfId="50430"/>
    <cellStyle name="20% - Accent2 2 3 2 3 2 3 3" xfId="2530"/>
    <cellStyle name="20% - Accent2 2 3 2 3 2 3 4" xfId="2531"/>
    <cellStyle name="20% - Accent2 2 3 2 3 2 4" xfId="2532"/>
    <cellStyle name="20% - Accent2 2 3 2 3 2 4 2" xfId="2533"/>
    <cellStyle name="20% - Accent2 2 3 2 3 2 4 3" xfId="50431"/>
    <cellStyle name="20% - Accent2 2 3 2 3 2 5" xfId="2534"/>
    <cellStyle name="20% - Accent2 2 3 2 3 2 6" xfId="2535"/>
    <cellStyle name="20% - Accent2 2 3 2 3 3" xfId="2536"/>
    <cellStyle name="20% - Accent2 2 3 2 3 3 2" xfId="2537"/>
    <cellStyle name="20% - Accent2 2 3 2 3 3 2 2" xfId="2538"/>
    <cellStyle name="20% - Accent2 2 3 2 3 3 2 3" xfId="50432"/>
    <cellStyle name="20% - Accent2 2 3 2 3 3 3" xfId="2539"/>
    <cellStyle name="20% - Accent2 2 3 2 3 3 4" xfId="2540"/>
    <cellStyle name="20% - Accent2 2 3 2 3 4" xfId="2541"/>
    <cellStyle name="20% - Accent2 2 3 2 3 4 2" xfId="2542"/>
    <cellStyle name="20% - Accent2 2 3 2 3 4 2 2" xfId="2543"/>
    <cellStyle name="20% - Accent2 2 3 2 3 4 2 3" xfId="50433"/>
    <cellStyle name="20% - Accent2 2 3 2 3 4 3" xfId="2544"/>
    <cellStyle name="20% - Accent2 2 3 2 3 4 4" xfId="2545"/>
    <cellStyle name="20% - Accent2 2 3 2 3 5" xfId="2546"/>
    <cellStyle name="20% - Accent2 2 3 2 3 5 2" xfId="2547"/>
    <cellStyle name="20% - Accent2 2 3 2 3 5 3" xfId="50434"/>
    <cellStyle name="20% - Accent2 2 3 2 3 6" xfId="2548"/>
    <cellStyle name="20% - Accent2 2 3 2 3 7" xfId="2549"/>
    <cellStyle name="20% - Accent2 2 3 2 4" xfId="2550"/>
    <cellStyle name="20% - Accent2 2 3 2 4 2" xfId="2551"/>
    <cellStyle name="20% - Accent2 2 3 2 4 2 2" xfId="2552"/>
    <cellStyle name="20% - Accent2 2 3 2 4 2 2 2" xfId="2553"/>
    <cellStyle name="20% - Accent2 2 3 2 4 2 2 3" xfId="50435"/>
    <cellStyle name="20% - Accent2 2 3 2 4 2 3" xfId="2554"/>
    <cellStyle name="20% - Accent2 2 3 2 4 2 4" xfId="2555"/>
    <cellStyle name="20% - Accent2 2 3 2 4 3" xfId="2556"/>
    <cellStyle name="20% - Accent2 2 3 2 4 3 2" xfId="2557"/>
    <cellStyle name="20% - Accent2 2 3 2 4 3 2 2" xfId="2558"/>
    <cellStyle name="20% - Accent2 2 3 2 4 3 2 3" xfId="50436"/>
    <cellStyle name="20% - Accent2 2 3 2 4 3 3" xfId="2559"/>
    <cellStyle name="20% - Accent2 2 3 2 4 3 4" xfId="2560"/>
    <cellStyle name="20% - Accent2 2 3 2 4 4" xfId="2561"/>
    <cellStyle name="20% - Accent2 2 3 2 4 4 2" xfId="2562"/>
    <cellStyle name="20% - Accent2 2 3 2 4 4 3" xfId="50437"/>
    <cellStyle name="20% - Accent2 2 3 2 4 5" xfId="2563"/>
    <cellStyle name="20% - Accent2 2 3 2 4 6" xfId="2564"/>
    <cellStyle name="20% - Accent2 2 3 2 5" xfId="2565"/>
    <cellStyle name="20% - Accent2 2 3 2 5 2" xfId="2566"/>
    <cellStyle name="20% - Accent2 2 3 2 5 2 2" xfId="2567"/>
    <cellStyle name="20% - Accent2 2 3 2 5 2 2 2" xfId="2568"/>
    <cellStyle name="20% - Accent2 2 3 2 5 2 2 3" xfId="50438"/>
    <cellStyle name="20% - Accent2 2 3 2 5 2 3" xfId="2569"/>
    <cellStyle name="20% - Accent2 2 3 2 5 2 4" xfId="2570"/>
    <cellStyle name="20% - Accent2 2 3 2 5 3" xfId="2571"/>
    <cellStyle name="20% - Accent2 2 3 2 5 3 2" xfId="2572"/>
    <cellStyle name="20% - Accent2 2 3 2 5 3 3" xfId="50439"/>
    <cellStyle name="20% - Accent2 2 3 2 5 4" xfId="2573"/>
    <cellStyle name="20% - Accent2 2 3 2 5 5" xfId="2574"/>
    <cellStyle name="20% - Accent2 2 3 2 6" xfId="2575"/>
    <cellStyle name="20% - Accent2 2 3 2 6 2" xfId="2576"/>
    <cellStyle name="20% - Accent2 2 3 2 6 2 2" xfId="2577"/>
    <cellStyle name="20% - Accent2 2 3 2 6 2 3" xfId="50440"/>
    <cellStyle name="20% - Accent2 2 3 2 6 3" xfId="2578"/>
    <cellStyle name="20% - Accent2 2 3 2 6 4" xfId="2579"/>
    <cellStyle name="20% - Accent2 2 3 2 7" xfId="2580"/>
    <cellStyle name="20% - Accent2 2 3 2 7 2" xfId="2581"/>
    <cellStyle name="20% - Accent2 2 3 2 7 2 2" xfId="2582"/>
    <cellStyle name="20% - Accent2 2 3 2 7 2 3" xfId="50441"/>
    <cellStyle name="20% - Accent2 2 3 2 7 3" xfId="2583"/>
    <cellStyle name="20% - Accent2 2 3 2 7 4" xfId="2584"/>
    <cellStyle name="20% - Accent2 2 3 2 8" xfId="2585"/>
    <cellStyle name="20% - Accent2 2 3 2 8 2" xfId="2586"/>
    <cellStyle name="20% - Accent2 2 3 2 8 3" xfId="50442"/>
    <cellStyle name="20% - Accent2 2 3 2 9" xfId="2587"/>
    <cellStyle name="20% - Accent2 2 3 3" xfId="2588"/>
    <cellStyle name="20% - Accent2 2 3 3 2" xfId="2589"/>
    <cellStyle name="20% - Accent2 2 3 3 2 2" xfId="2590"/>
    <cellStyle name="20% - Accent2 2 3 3 2 2 2" xfId="2591"/>
    <cellStyle name="20% - Accent2 2 3 3 2 2 2 2" xfId="2592"/>
    <cellStyle name="20% - Accent2 2 3 3 2 2 2 2 2" xfId="2593"/>
    <cellStyle name="20% - Accent2 2 3 3 2 2 2 2 3" xfId="50443"/>
    <cellStyle name="20% - Accent2 2 3 3 2 2 2 3" xfId="2594"/>
    <cellStyle name="20% - Accent2 2 3 3 2 2 2 4" xfId="2595"/>
    <cellStyle name="20% - Accent2 2 3 3 2 2 3" xfId="2596"/>
    <cellStyle name="20% - Accent2 2 3 3 2 2 3 2" xfId="2597"/>
    <cellStyle name="20% - Accent2 2 3 3 2 2 3 2 2" xfId="2598"/>
    <cellStyle name="20% - Accent2 2 3 3 2 2 3 2 3" xfId="50444"/>
    <cellStyle name="20% - Accent2 2 3 3 2 2 3 3" xfId="2599"/>
    <cellStyle name="20% - Accent2 2 3 3 2 2 3 4" xfId="2600"/>
    <cellStyle name="20% - Accent2 2 3 3 2 2 4" xfId="2601"/>
    <cellStyle name="20% - Accent2 2 3 3 2 2 4 2" xfId="2602"/>
    <cellStyle name="20% - Accent2 2 3 3 2 2 4 3" xfId="50445"/>
    <cellStyle name="20% - Accent2 2 3 3 2 2 5" xfId="2603"/>
    <cellStyle name="20% - Accent2 2 3 3 2 2 6" xfId="2604"/>
    <cellStyle name="20% - Accent2 2 3 3 2 3" xfId="2605"/>
    <cellStyle name="20% - Accent2 2 3 3 2 3 2" xfId="2606"/>
    <cellStyle name="20% - Accent2 2 3 3 2 3 2 2" xfId="2607"/>
    <cellStyle name="20% - Accent2 2 3 3 2 3 2 3" xfId="50446"/>
    <cellStyle name="20% - Accent2 2 3 3 2 3 3" xfId="2608"/>
    <cellStyle name="20% - Accent2 2 3 3 2 3 4" xfId="2609"/>
    <cellStyle name="20% - Accent2 2 3 3 2 4" xfId="2610"/>
    <cellStyle name="20% - Accent2 2 3 3 2 4 2" xfId="2611"/>
    <cellStyle name="20% - Accent2 2 3 3 2 4 2 2" xfId="2612"/>
    <cellStyle name="20% - Accent2 2 3 3 2 4 2 3" xfId="50447"/>
    <cellStyle name="20% - Accent2 2 3 3 2 4 3" xfId="2613"/>
    <cellStyle name="20% - Accent2 2 3 3 2 4 4" xfId="2614"/>
    <cellStyle name="20% - Accent2 2 3 3 2 5" xfId="2615"/>
    <cellStyle name="20% - Accent2 2 3 3 2 5 2" xfId="2616"/>
    <cellStyle name="20% - Accent2 2 3 3 2 5 3" xfId="50448"/>
    <cellStyle name="20% - Accent2 2 3 3 2 6" xfId="2617"/>
    <cellStyle name="20% - Accent2 2 3 3 2 7" xfId="2618"/>
    <cellStyle name="20% - Accent2 2 3 3 3" xfId="2619"/>
    <cellStyle name="20% - Accent2 2 3 3 3 2" xfId="2620"/>
    <cellStyle name="20% - Accent2 2 3 3 3 2 2" xfId="2621"/>
    <cellStyle name="20% - Accent2 2 3 3 3 2 2 2" xfId="2622"/>
    <cellStyle name="20% - Accent2 2 3 3 3 2 2 3" xfId="50449"/>
    <cellStyle name="20% - Accent2 2 3 3 3 2 3" xfId="2623"/>
    <cellStyle name="20% - Accent2 2 3 3 3 2 4" xfId="2624"/>
    <cellStyle name="20% - Accent2 2 3 3 3 3" xfId="2625"/>
    <cellStyle name="20% - Accent2 2 3 3 3 3 2" xfId="2626"/>
    <cellStyle name="20% - Accent2 2 3 3 3 3 2 2" xfId="2627"/>
    <cellStyle name="20% - Accent2 2 3 3 3 3 2 3" xfId="50450"/>
    <cellStyle name="20% - Accent2 2 3 3 3 3 3" xfId="2628"/>
    <cellStyle name="20% - Accent2 2 3 3 3 3 4" xfId="2629"/>
    <cellStyle name="20% - Accent2 2 3 3 3 4" xfId="2630"/>
    <cellStyle name="20% - Accent2 2 3 3 3 4 2" xfId="2631"/>
    <cellStyle name="20% - Accent2 2 3 3 3 4 3" xfId="50451"/>
    <cellStyle name="20% - Accent2 2 3 3 3 5" xfId="2632"/>
    <cellStyle name="20% - Accent2 2 3 3 3 6" xfId="2633"/>
    <cellStyle name="20% - Accent2 2 3 3 4" xfId="2634"/>
    <cellStyle name="20% - Accent2 2 3 3 4 2" xfId="2635"/>
    <cellStyle name="20% - Accent2 2 3 3 4 2 2" xfId="2636"/>
    <cellStyle name="20% - Accent2 2 3 3 4 2 3" xfId="50452"/>
    <cellStyle name="20% - Accent2 2 3 3 4 3" xfId="2637"/>
    <cellStyle name="20% - Accent2 2 3 3 4 4" xfId="2638"/>
    <cellStyle name="20% - Accent2 2 3 3 5" xfId="2639"/>
    <cellStyle name="20% - Accent2 2 3 3 5 2" xfId="2640"/>
    <cellStyle name="20% - Accent2 2 3 3 5 2 2" xfId="2641"/>
    <cellStyle name="20% - Accent2 2 3 3 5 2 3" xfId="50453"/>
    <cellStyle name="20% - Accent2 2 3 3 5 3" xfId="2642"/>
    <cellStyle name="20% - Accent2 2 3 3 5 4" xfId="2643"/>
    <cellStyle name="20% - Accent2 2 3 3 6" xfId="2644"/>
    <cellStyle name="20% - Accent2 2 3 3 6 2" xfId="2645"/>
    <cellStyle name="20% - Accent2 2 3 3 6 3" xfId="50454"/>
    <cellStyle name="20% - Accent2 2 3 3 7" xfId="2646"/>
    <cellStyle name="20% - Accent2 2 3 3 8" xfId="2647"/>
    <cellStyle name="20% - Accent2 2 3 4" xfId="2648"/>
    <cellStyle name="20% - Accent2 2 3 4 2" xfId="2649"/>
    <cellStyle name="20% - Accent2 2 3 4 2 2" xfId="2650"/>
    <cellStyle name="20% - Accent2 2 3 4 2 2 2" xfId="2651"/>
    <cellStyle name="20% - Accent2 2 3 4 2 2 2 2" xfId="2652"/>
    <cellStyle name="20% - Accent2 2 3 4 2 2 2 3" xfId="50455"/>
    <cellStyle name="20% - Accent2 2 3 4 2 2 3" xfId="2653"/>
    <cellStyle name="20% - Accent2 2 3 4 2 2 4" xfId="2654"/>
    <cellStyle name="20% - Accent2 2 3 4 2 3" xfId="2655"/>
    <cellStyle name="20% - Accent2 2 3 4 2 3 2" xfId="2656"/>
    <cellStyle name="20% - Accent2 2 3 4 2 3 2 2" xfId="2657"/>
    <cellStyle name="20% - Accent2 2 3 4 2 3 2 3" xfId="50456"/>
    <cellStyle name="20% - Accent2 2 3 4 2 3 3" xfId="2658"/>
    <cellStyle name="20% - Accent2 2 3 4 2 3 4" xfId="2659"/>
    <cellStyle name="20% - Accent2 2 3 4 2 4" xfId="2660"/>
    <cellStyle name="20% - Accent2 2 3 4 2 4 2" xfId="2661"/>
    <cellStyle name="20% - Accent2 2 3 4 2 4 3" xfId="50457"/>
    <cellStyle name="20% - Accent2 2 3 4 2 5" xfId="2662"/>
    <cellStyle name="20% - Accent2 2 3 4 2 6" xfId="2663"/>
    <cellStyle name="20% - Accent2 2 3 4 3" xfId="2664"/>
    <cellStyle name="20% - Accent2 2 3 4 3 2" xfId="2665"/>
    <cellStyle name="20% - Accent2 2 3 4 3 2 2" xfId="2666"/>
    <cellStyle name="20% - Accent2 2 3 4 3 2 3" xfId="50458"/>
    <cellStyle name="20% - Accent2 2 3 4 3 3" xfId="2667"/>
    <cellStyle name="20% - Accent2 2 3 4 3 4" xfId="2668"/>
    <cellStyle name="20% - Accent2 2 3 4 4" xfId="2669"/>
    <cellStyle name="20% - Accent2 2 3 4 4 2" xfId="2670"/>
    <cellStyle name="20% - Accent2 2 3 4 4 2 2" xfId="2671"/>
    <cellStyle name="20% - Accent2 2 3 4 4 2 3" xfId="50459"/>
    <cellStyle name="20% - Accent2 2 3 4 4 3" xfId="2672"/>
    <cellStyle name="20% - Accent2 2 3 4 4 4" xfId="2673"/>
    <cellStyle name="20% - Accent2 2 3 4 5" xfId="2674"/>
    <cellStyle name="20% - Accent2 2 3 4 5 2" xfId="2675"/>
    <cellStyle name="20% - Accent2 2 3 4 5 3" xfId="50460"/>
    <cellStyle name="20% - Accent2 2 3 4 6" xfId="2676"/>
    <cellStyle name="20% - Accent2 2 3 4 7" xfId="2677"/>
    <cellStyle name="20% - Accent2 2 3 5" xfId="2678"/>
    <cellStyle name="20% - Accent2 2 3 5 2" xfId="2679"/>
    <cellStyle name="20% - Accent2 2 3 5 2 2" xfId="2680"/>
    <cellStyle name="20% - Accent2 2 3 5 2 2 2" xfId="2681"/>
    <cellStyle name="20% - Accent2 2 3 5 2 2 3" xfId="50461"/>
    <cellStyle name="20% - Accent2 2 3 5 2 3" xfId="2682"/>
    <cellStyle name="20% - Accent2 2 3 5 2 4" xfId="2683"/>
    <cellStyle name="20% - Accent2 2 3 5 3" xfId="2684"/>
    <cellStyle name="20% - Accent2 2 3 5 3 2" xfId="2685"/>
    <cellStyle name="20% - Accent2 2 3 5 3 2 2" xfId="2686"/>
    <cellStyle name="20% - Accent2 2 3 5 3 2 3" xfId="50462"/>
    <cellStyle name="20% - Accent2 2 3 5 3 3" xfId="2687"/>
    <cellStyle name="20% - Accent2 2 3 5 3 4" xfId="2688"/>
    <cellStyle name="20% - Accent2 2 3 5 4" xfId="2689"/>
    <cellStyle name="20% - Accent2 2 3 5 4 2" xfId="2690"/>
    <cellStyle name="20% - Accent2 2 3 5 4 3" xfId="50463"/>
    <cellStyle name="20% - Accent2 2 3 5 5" xfId="2691"/>
    <cellStyle name="20% - Accent2 2 3 5 6" xfId="2692"/>
    <cellStyle name="20% - Accent2 2 3 6" xfId="2693"/>
    <cellStyle name="20% - Accent2 2 3 6 2" xfId="2694"/>
    <cellStyle name="20% - Accent2 2 3 6 2 2" xfId="2695"/>
    <cellStyle name="20% - Accent2 2 3 6 2 2 2" xfId="2696"/>
    <cellStyle name="20% - Accent2 2 3 6 2 2 3" xfId="50464"/>
    <cellStyle name="20% - Accent2 2 3 6 2 3" xfId="2697"/>
    <cellStyle name="20% - Accent2 2 3 6 2 4" xfId="2698"/>
    <cellStyle name="20% - Accent2 2 3 6 3" xfId="2699"/>
    <cellStyle name="20% - Accent2 2 3 6 3 2" xfId="2700"/>
    <cellStyle name="20% - Accent2 2 3 6 3 3" xfId="50465"/>
    <cellStyle name="20% - Accent2 2 3 6 4" xfId="2701"/>
    <cellStyle name="20% - Accent2 2 3 6 5" xfId="2702"/>
    <cellStyle name="20% - Accent2 2 3 7" xfId="2703"/>
    <cellStyle name="20% - Accent2 2 3 7 2" xfId="2704"/>
    <cellStyle name="20% - Accent2 2 3 7 2 2" xfId="2705"/>
    <cellStyle name="20% - Accent2 2 3 7 2 3" xfId="50466"/>
    <cellStyle name="20% - Accent2 2 3 7 3" xfId="2706"/>
    <cellStyle name="20% - Accent2 2 3 7 4" xfId="2707"/>
    <cellStyle name="20% - Accent2 2 3 8" xfId="2708"/>
    <cellStyle name="20% - Accent2 2 3 8 2" xfId="2709"/>
    <cellStyle name="20% - Accent2 2 3 8 2 2" xfId="2710"/>
    <cellStyle name="20% - Accent2 2 3 8 2 3" xfId="50467"/>
    <cellStyle name="20% - Accent2 2 3 8 3" xfId="2711"/>
    <cellStyle name="20% - Accent2 2 3 8 4" xfId="2712"/>
    <cellStyle name="20% - Accent2 2 3 9" xfId="2713"/>
    <cellStyle name="20% - Accent2 2 3 9 2" xfId="2714"/>
    <cellStyle name="20% - Accent2 2 3 9 3" xfId="50468"/>
    <cellStyle name="20% - Accent2 2 4" xfId="2715"/>
    <cellStyle name="20% - Accent2 2 4 10" xfId="2716"/>
    <cellStyle name="20% - Accent2 2 4 2" xfId="2717"/>
    <cellStyle name="20% - Accent2 2 4 2 2" xfId="2718"/>
    <cellStyle name="20% - Accent2 2 4 2 2 2" xfId="2719"/>
    <cellStyle name="20% - Accent2 2 4 2 2 2 2" xfId="2720"/>
    <cellStyle name="20% - Accent2 2 4 2 2 2 2 2" xfId="2721"/>
    <cellStyle name="20% - Accent2 2 4 2 2 2 2 2 2" xfId="2722"/>
    <cellStyle name="20% - Accent2 2 4 2 2 2 2 2 3" xfId="50469"/>
    <cellStyle name="20% - Accent2 2 4 2 2 2 2 3" xfId="2723"/>
    <cellStyle name="20% - Accent2 2 4 2 2 2 2 4" xfId="2724"/>
    <cellStyle name="20% - Accent2 2 4 2 2 2 3" xfId="2725"/>
    <cellStyle name="20% - Accent2 2 4 2 2 2 3 2" xfId="2726"/>
    <cellStyle name="20% - Accent2 2 4 2 2 2 3 2 2" xfId="2727"/>
    <cellStyle name="20% - Accent2 2 4 2 2 2 3 2 3" xfId="50470"/>
    <cellStyle name="20% - Accent2 2 4 2 2 2 3 3" xfId="2728"/>
    <cellStyle name="20% - Accent2 2 4 2 2 2 3 4" xfId="2729"/>
    <cellStyle name="20% - Accent2 2 4 2 2 2 4" xfId="2730"/>
    <cellStyle name="20% - Accent2 2 4 2 2 2 4 2" xfId="2731"/>
    <cellStyle name="20% - Accent2 2 4 2 2 2 4 3" xfId="50471"/>
    <cellStyle name="20% - Accent2 2 4 2 2 2 5" xfId="2732"/>
    <cellStyle name="20% - Accent2 2 4 2 2 2 6" xfId="2733"/>
    <cellStyle name="20% - Accent2 2 4 2 2 3" xfId="2734"/>
    <cellStyle name="20% - Accent2 2 4 2 2 3 2" xfId="2735"/>
    <cellStyle name="20% - Accent2 2 4 2 2 3 2 2" xfId="2736"/>
    <cellStyle name="20% - Accent2 2 4 2 2 3 2 3" xfId="50472"/>
    <cellStyle name="20% - Accent2 2 4 2 2 3 3" xfId="2737"/>
    <cellStyle name="20% - Accent2 2 4 2 2 3 4" xfId="2738"/>
    <cellStyle name="20% - Accent2 2 4 2 2 4" xfId="2739"/>
    <cellStyle name="20% - Accent2 2 4 2 2 4 2" xfId="2740"/>
    <cellStyle name="20% - Accent2 2 4 2 2 4 2 2" xfId="2741"/>
    <cellStyle name="20% - Accent2 2 4 2 2 4 2 3" xfId="50473"/>
    <cellStyle name="20% - Accent2 2 4 2 2 4 3" xfId="2742"/>
    <cellStyle name="20% - Accent2 2 4 2 2 4 4" xfId="2743"/>
    <cellStyle name="20% - Accent2 2 4 2 2 5" xfId="2744"/>
    <cellStyle name="20% - Accent2 2 4 2 2 5 2" xfId="2745"/>
    <cellStyle name="20% - Accent2 2 4 2 2 5 3" xfId="50474"/>
    <cellStyle name="20% - Accent2 2 4 2 2 6" xfId="2746"/>
    <cellStyle name="20% - Accent2 2 4 2 2 7" xfId="2747"/>
    <cellStyle name="20% - Accent2 2 4 2 3" xfId="2748"/>
    <cellStyle name="20% - Accent2 2 4 2 3 2" xfId="2749"/>
    <cellStyle name="20% - Accent2 2 4 2 3 2 2" xfId="2750"/>
    <cellStyle name="20% - Accent2 2 4 2 3 2 2 2" xfId="2751"/>
    <cellStyle name="20% - Accent2 2 4 2 3 2 2 3" xfId="50475"/>
    <cellStyle name="20% - Accent2 2 4 2 3 2 3" xfId="2752"/>
    <cellStyle name="20% - Accent2 2 4 2 3 2 4" xfId="2753"/>
    <cellStyle name="20% - Accent2 2 4 2 3 3" xfId="2754"/>
    <cellStyle name="20% - Accent2 2 4 2 3 3 2" xfId="2755"/>
    <cellStyle name="20% - Accent2 2 4 2 3 3 2 2" xfId="2756"/>
    <cellStyle name="20% - Accent2 2 4 2 3 3 2 3" xfId="50476"/>
    <cellStyle name="20% - Accent2 2 4 2 3 3 3" xfId="2757"/>
    <cellStyle name="20% - Accent2 2 4 2 3 3 4" xfId="2758"/>
    <cellStyle name="20% - Accent2 2 4 2 3 4" xfId="2759"/>
    <cellStyle name="20% - Accent2 2 4 2 3 4 2" xfId="2760"/>
    <cellStyle name="20% - Accent2 2 4 2 3 4 3" xfId="50477"/>
    <cellStyle name="20% - Accent2 2 4 2 3 5" xfId="2761"/>
    <cellStyle name="20% - Accent2 2 4 2 3 6" xfId="2762"/>
    <cellStyle name="20% - Accent2 2 4 2 4" xfId="2763"/>
    <cellStyle name="20% - Accent2 2 4 2 4 2" xfId="2764"/>
    <cellStyle name="20% - Accent2 2 4 2 4 2 2" xfId="2765"/>
    <cellStyle name="20% - Accent2 2 4 2 4 2 3" xfId="50478"/>
    <cellStyle name="20% - Accent2 2 4 2 4 3" xfId="2766"/>
    <cellStyle name="20% - Accent2 2 4 2 4 4" xfId="2767"/>
    <cellStyle name="20% - Accent2 2 4 2 5" xfId="2768"/>
    <cellStyle name="20% - Accent2 2 4 2 5 2" xfId="2769"/>
    <cellStyle name="20% - Accent2 2 4 2 5 2 2" xfId="2770"/>
    <cellStyle name="20% - Accent2 2 4 2 5 2 3" xfId="50479"/>
    <cellStyle name="20% - Accent2 2 4 2 5 3" xfId="2771"/>
    <cellStyle name="20% - Accent2 2 4 2 5 4" xfId="2772"/>
    <cellStyle name="20% - Accent2 2 4 2 6" xfId="2773"/>
    <cellStyle name="20% - Accent2 2 4 2 6 2" xfId="2774"/>
    <cellStyle name="20% - Accent2 2 4 2 6 3" xfId="50480"/>
    <cellStyle name="20% - Accent2 2 4 2 7" xfId="2775"/>
    <cellStyle name="20% - Accent2 2 4 2 8" xfId="2776"/>
    <cellStyle name="20% - Accent2 2 4 3" xfId="2777"/>
    <cellStyle name="20% - Accent2 2 4 3 2" xfId="2778"/>
    <cellStyle name="20% - Accent2 2 4 3 2 2" xfId="2779"/>
    <cellStyle name="20% - Accent2 2 4 3 2 2 2" xfId="2780"/>
    <cellStyle name="20% - Accent2 2 4 3 2 2 2 2" xfId="2781"/>
    <cellStyle name="20% - Accent2 2 4 3 2 2 2 3" xfId="50481"/>
    <cellStyle name="20% - Accent2 2 4 3 2 2 3" xfId="2782"/>
    <cellStyle name="20% - Accent2 2 4 3 2 2 4" xfId="2783"/>
    <cellStyle name="20% - Accent2 2 4 3 2 3" xfId="2784"/>
    <cellStyle name="20% - Accent2 2 4 3 2 3 2" xfId="2785"/>
    <cellStyle name="20% - Accent2 2 4 3 2 3 2 2" xfId="2786"/>
    <cellStyle name="20% - Accent2 2 4 3 2 3 2 3" xfId="50482"/>
    <cellStyle name="20% - Accent2 2 4 3 2 3 3" xfId="2787"/>
    <cellStyle name="20% - Accent2 2 4 3 2 3 4" xfId="2788"/>
    <cellStyle name="20% - Accent2 2 4 3 2 4" xfId="2789"/>
    <cellStyle name="20% - Accent2 2 4 3 2 4 2" xfId="2790"/>
    <cellStyle name="20% - Accent2 2 4 3 2 4 3" xfId="50483"/>
    <cellStyle name="20% - Accent2 2 4 3 2 5" xfId="2791"/>
    <cellStyle name="20% - Accent2 2 4 3 2 6" xfId="2792"/>
    <cellStyle name="20% - Accent2 2 4 3 3" xfId="2793"/>
    <cellStyle name="20% - Accent2 2 4 3 3 2" xfId="2794"/>
    <cellStyle name="20% - Accent2 2 4 3 3 2 2" xfId="2795"/>
    <cellStyle name="20% - Accent2 2 4 3 3 2 3" xfId="50484"/>
    <cellStyle name="20% - Accent2 2 4 3 3 3" xfId="2796"/>
    <cellStyle name="20% - Accent2 2 4 3 3 4" xfId="2797"/>
    <cellStyle name="20% - Accent2 2 4 3 4" xfId="2798"/>
    <cellStyle name="20% - Accent2 2 4 3 4 2" xfId="2799"/>
    <cellStyle name="20% - Accent2 2 4 3 4 2 2" xfId="2800"/>
    <cellStyle name="20% - Accent2 2 4 3 4 2 3" xfId="50485"/>
    <cellStyle name="20% - Accent2 2 4 3 4 3" xfId="2801"/>
    <cellStyle name="20% - Accent2 2 4 3 4 4" xfId="2802"/>
    <cellStyle name="20% - Accent2 2 4 3 5" xfId="2803"/>
    <cellStyle name="20% - Accent2 2 4 3 5 2" xfId="2804"/>
    <cellStyle name="20% - Accent2 2 4 3 5 3" xfId="50486"/>
    <cellStyle name="20% - Accent2 2 4 3 6" xfId="2805"/>
    <cellStyle name="20% - Accent2 2 4 3 7" xfId="2806"/>
    <cellStyle name="20% - Accent2 2 4 4" xfId="2807"/>
    <cellStyle name="20% - Accent2 2 4 4 2" xfId="2808"/>
    <cellStyle name="20% - Accent2 2 4 4 2 2" xfId="2809"/>
    <cellStyle name="20% - Accent2 2 4 4 2 2 2" xfId="2810"/>
    <cellStyle name="20% - Accent2 2 4 4 2 2 3" xfId="50487"/>
    <cellStyle name="20% - Accent2 2 4 4 2 3" xfId="2811"/>
    <cellStyle name="20% - Accent2 2 4 4 2 4" xfId="2812"/>
    <cellStyle name="20% - Accent2 2 4 4 3" xfId="2813"/>
    <cellStyle name="20% - Accent2 2 4 4 3 2" xfId="2814"/>
    <cellStyle name="20% - Accent2 2 4 4 3 2 2" xfId="2815"/>
    <cellStyle name="20% - Accent2 2 4 4 3 2 3" xfId="50488"/>
    <cellStyle name="20% - Accent2 2 4 4 3 3" xfId="2816"/>
    <cellStyle name="20% - Accent2 2 4 4 3 4" xfId="2817"/>
    <cellStyle name="20% - Accent2 2 4 4 4" xfId="2818"/>
    <cellStyle name="20% - Accent2 2 4 4 4 2" xfId="2819"/>
    <cellStyle name="20% - Accent2 2 4 4 4 3" xfId="50489"/>
    <cellStyle name="20% - Accent2 2 4 4 5" xfId="2820"/>
    <cellStyle name="20% - Accent2 2 4 4 6" xfId="2821"/>
    <cellStyle name="20% - Accent2 2 4 5" xfId="2822"/>
    <cellStyle name="20% - Accent2 2 4 5 2" xfId="2823"/>
    <cellStyle name="20% - Accent2 2 4 5 2 2" xfId="2824"/>
    <cellStyle name="20% - Accent2 2 4 5 2 2 2" xfId="2825"/>
    <cellStyle name="20% - Accent2 2 4 5 2 2 3" xfId="50490"/>
    <cellStyle name="20% - Accent2 2 4 5 2 3" xfId="2826"/>
    <cellStyle name="20% - Accent2 2 4 5 2 4" xfId="2827"/>
    <cellStyle name="20% - Accent2 2 4 5 3" xfId="2828"/>
    <cellStyle name="20% - Accent2 2 4 5 3 2" xfId="2829"/>
    <cellStyle name="20% - Accent2 2 4 5 3 3" xfId="50491"/>
    <cellStyle name="20% - Accent2 2 4 5 4" xfId="2830"/>
    <cellStyle name="20% - Accent2 2 4 5 5" xfId="2831"/>
    <cellStyle name="20% - Accent2 2 4 6" xfId="2832"/>
    <cellStyle name="20% - Accent2 2 4 6 2" xfId="2833"/>
    <cellStyle name="20% - Accent2 2 4 6 2 2" xfId="2834"/>
    <cellStyle name="20% - Accent2 2 4 6 2 3" xfId="50492"/>
    <cellStyle name="20% - Accent2 2 4 6 3" xfId="2835"/>
    <cellStyle name="20% - Accent2 2 4 6 4" xfId="2836"/>
    <cellStyle name="20% - Accent2 2 4 7" xfId="2837"/>
    <cellStyle name="20% - Accent2 2 4 7 2" xfId="2838"/>
    <cellStyle name="20% - Accent2 2 4 7 2 2" xfId="2839"/>
    <cellStyle name="20% - Accent2 2 4 7 2 3" xfId="50493"/>
    <cellStyle name="20% - Accent2 2 4 7 3" xfId="2840"/>
    <cellStyle name="20% - Accent2 2 4 7 4" xfId="2841"/>
    <cellStyle name="20% - Accent2 2 4 8" xfId="2842"/>
    <cellStyle name="20% - Accent2 2 4 8 2" xfId="2843"/>
    <cellStyle name="20% - Accent2 2 4 8 3" xfId="50494"/>
    <cellStyle name="20% - Accent2 2 4 9" xfId="2844"/>
    <cellStyle name="20% - Accent2 2 5" xfId="2845"/>
    <cellStyle name="20% - Accent2 2 5 10" xfId="2846"/>
    <cellStyle name="20% - Accent2 2 5 2" xfId="2847"/>
    <cellStyle name="20% - Accent2 2 5 2 2" xfId="2848"/>
    <cellStyle name="20% - Accent2 2 5 2 2 2" xfId="2849"/>
    <cellStyle name="20% - Accent2 2 5 2 2 2 2" xfId="2850"/>
    <cellStyle name="20% - Accent2 2 5 2 2 2 2 2" xfId="2851"/>
    <cellStyle name="20% - Accent2 2 5 2 2 2 2 2 2" xfId="2852"/>
    <cellStyle name="20% - Accent2 2 5 2 2 2 2 2 3" xfId="50495"/>
    <cellStyle name="20% - Accent2 2 5 2 2 2 2 3" xfId="2853"/>
    <cellStyle name="20% - Accent2 2 5 2 2 2 2 4" xfId="2854"/>
    <cellStyle name="20% - Accent2 2 5 2 2 2 3" xfId="2855"/>
    <cellStyle name="20% - Accent2 2 5 2 2 2 3 2" xfId="2856"/>
    <cellStyle name="20% - Accent2 2 5 2 2 2 3 2 2" xfId="2857"/>
    <cellStyle name="20% - Accent2 2 5 2 2 2 3 2 3" xfId="50496"/>
    <cellStyle name="20% - Accent2 2 5 2 2 2 3 3" xfId="2858"/>
    <cellStyle name="20% - Accent2 2 5 2 2 2 3 4" xfId="2859"/>
    <cellStyle name="20% - Accent2 2 5 2 2 2 4" xfId="2860"/>
    <cellStyle name="20% - Accent2 2 5 2 2 2 4 2" xfId="2861"/>
    <cellStyle name="20% - Accent2 2 5 2 2 2 4 3" xfId="50497"/>
    <cellStyle name="20% - Accent2 2 5 2 2 2 5" xfId="2862"/>
    <cellStyle name="20% - Accent2 2 5 2 2 2 6" xfId="2863"/>
    <cellStyle name="20% - Accent2 2 5 2 2 3" xfId="2864"/>
    <cellStyle name="20% - Accent2 2 5 2 2 3 2" xfId="2865"/>
    <cellStyle name="20% - Accent2 2 5 2 2 3 2 2" xfId="2866"/>
    <cellStyle name="20% - Accent2 2 5 2 2 3 2 3" xfId="50498"/>
    <cellStyle name="20% - Accent2 2 5 2 2 3 3" xfId="2867"/>
    <cellStyle name="20% - Accent2 2 5 2 2 3 4" xfId="2868"/>
    <cellStyle name="20% - Accent2 2 5 2 2 4" xfId="2869"/>
    <cellStyle name="20% - Accent2 2 5 2 2 4 2" xfId="2870"/>
    <cellStyle name="20% - Accent2 2 5 2 2 4 2 2" xfId="2871"/>
    <cellStyle name="20% - Accent2 2 5 2 2 4 2 3" xfId="50499"/>
    <cellStyle name="20% - Accent2 2 5 2 2 4 3" xfId="2872"/>
    <cellStyle name="20% - Accent2 2 5 2 2 4 4" xfId="2873"/>
    <cellStyle name="20% - Accent2 2 5 2 2 5" xfId="2874"/>
    <cellStyle name="20% - Accent2 2 5 2 2 5 2" xfId="2875"/>
    <cellStyle name="20% - Accent2 2 5 2 2 5 3" xfId="50500"/>
    <cellStyle name="20% - Accent2 2 5 2 2 6" xfId="2876"/>
    <cellStyle name="20% - Accent2 2 5 2 2 7" xfId="2877"/>
    <cellStyle name="20% - Accent2 2 5 2 3" xfId="2878"/>
    <cellStyle name="20% - Accent2 2 5 2 3 2" xfId="2879"/>
    <cellStyle name="20% - Accent2 2 5 2 3 2 2" xfId="2880"/>
    <cellStyle name="20% - Accent2 2 5 2 3 2 2 2" xfId="2881"/>
    <cellStyle name="20% - Accent2 2 5 2 3 2 2 3" xfId="50501"/>
    <cellStyle name="20% - Accent2 2 5 2 3 2 3" xfId="2882"/>
    <cellStyle name="20% - Accent2 2 5 2 3 2 4" xfId="2883"/>
    <cellStyle name="20% - Accent2 2 5 2 3 3" xfId="2884"/>
    <cellStyle name="20% - Accent2 2 5 2 3 3 2" xfId="2885"/>
    <cellStyle name="20% - Accent2 2 5 2 3 3 2 2" xfId="2886"/>
    <cellStyle name="20% - Accent2 2 5 2 3 3 2 3" xfId="50502"/>
    <cellStyle name="20% - Accent2 2 5 2 3 3 3" xfId="2887"/>
    <cellStyle name="20% - Accent2 2 5 2 3 3 4" xfId="2888"/>
    <cellStyle name="20% - Accent2 2 5 2 3 4" xfId="2889"/>
    <cellStyle name="20% - Accent2 2 5 2 3 4 2" xfId="2890"/>
    <cellStyle name="20% - Accent2 2 5 2 3 4 3" xfId="50503"/>
    <cellStyle name="20% - Accent2 2 5 2 3 5" xfId="2891"/>
    <cellStyle name="20% - Accent2 2 5 2 3 6" xfId="2892"/>
    <cellStyle name="20% - Accent2 2 5 2 4" xfId="2893"/>
    <cellStyle name="20% - Accent2 2 5 2 4 2" xfId="2894"/>
    <cellStyle name="20% - Accent2 2 5 2 4 2 2" xfId="2895"/>
    <cellStyle name="20% - Accent2 2 5 2 4 2 3" xfId="50504"/>
    <cellStyle name="20% - Accent2 2 5 2 4 3" xfId="2896"/>
    <cellStyle name="20% - Accent2 2 5 2 4 4" xfId="2897"/>
    <cellStyle name="20% - Accent2 2 5 2 5" xfId="2898"/>
    <cellStyle name="20% - Accent2 2 5 2 5 2" xfId="2899"/>
    <cellStyle name="20% - Accent2 2 5 2 5 2 2" xfId="2900"/>
    <cellStyle name="20% - Accent2 2 5 2 5 2 3" xfId="50505"/>
    <cellStyle name="20% - Accent2 2 5 2 5 3" xfId="2901"/>
    <cellStyle name="20% - Accent2 2 5 2 5 4" xfId="2902"/>
    <cellStyle name="20% - Accent2 2 5 2 6" xfId="2903"/>
    <cellStyle name="20% - Accent2 2 5 2 6 2" xfId="2904"/>
    <cellStyle name="20% - Accent2 2 5 2 6 3" xfId="50506"/>
    <cellStyle name="20% - Accent2 2 5 2 7" xfId="2905"/>
    <cellStyle name="20% - Accent2 2 5 2 8" xfId="2906"/>
    <cellStyle name="20% - Accent2 2 5 3" xfId="2907"/>
    <cellStyle name="20% - Accent2 2 5 3 2" xfId="2908"/>
    <cellStyle name="20% - Accent2 2 5 3 2 2" xfId="2909"/>
    <cellStyle name="20% - Accent2 2 5 3 2 2 2" xfId="2910"/>
    <cellStyle name="20% - Accent2 2 5 3 2 2 2 2" xfId="2911"/>
    <cellStyle name="20% - Accent2 2 5 3 2 2 2 3" xfId="50507"/>
    <cellStyle name="20% - Accent2 2 5 3 2 2 3" xfId="2912"/>
    <cellStyle name="20% - Accent2 2 5 3 2 2 4" xfId="2913"/>
    <cellStyle name="20% - Accent2 2 5 3 2 3" xfId="2914"/>
    <cellStyle name="20% - Accent2 2 5 3 2 3 2" xfId="2915"/>
    <cellStyle name="20% - Accent2 2 5 3 2 3 2 2" xfId="2916"/>
    <cellStyle name="20% - Accent2 2 5 3 2 3 2 3" xfId="50508"/>
    <cellStyle name="20% - Accent2 2 5 3 2 3 3" xfId="2917"/>
    <cellStyle name="20% - Accent2 2 5 3 2 3 4" xfId="2918"/>
    <cellStyle name="20% - Accent2 2 5 3 2 4" xfId="2919"/>
    <cellStyle name="20% - Accent2 2 5 3 2 4 2" xfId="2920"/>
    <cellStyle name="20% - Accent2 2 5 3 2 4 3" xfId="50509"/>
    <cellStyle name="20% - Accent2 2 5 3 2 5" xfId="2921"/>
    <cellStyle name="20% - Accent2 2 5 3 2 6" xfId="2922"/>
    <cellStyle name="20% - Accent2 2 5 3 3" xfId="2923"/>
    <cellStyle name="20% - Accent2 2 5 3 3 2" xfId="2924"/>
    <cellStyle name="20% - Accent2 2 5 3 3 2 2" xfId="2925"/>
    <cellStyle name="20% - Accent2 2 5 3 3 2 3" xfId="50510"/>
    <cellStyle name="20% - Accent2 2 5 3 3 3" xfId="2926"/>
    <cellStyle name="20% - Accent2 2 5 3 3 4" xfId="2927"/>
    <cellStyle name="20% - Accent2 2 5 3 4" xfId="2928"/>
    <cellStyle name="20% - Accent2 2 5 3 4 2" xfId="2929"/>
    <cellStyle name="20% - Accent2 2 5 3 4 2 2" xfId="2930"/>
    <cellStyle name="20% - Accent2 2 5 3 4 2 3" xfId="50511"/>
    <cellStyle name="20% - Accent2 2 5 3 4 3" xfId="2931"/>
    <cellStyle name="20% - Accent2 2 5 3 4 4" xfId="2932"/>
    <cellStyle name="20% - Accent2 2 5 3 5" xfId="2933"/>
    <cellStyle name="20% - Accent2 2 5 3 5 2" xfId="2934"/>
    <cellStyle name="20% - Accent2 2 5 3 5 3" xfId="50512"/>
    <cellStyle name="20% - Accent2 2 5 3 6" xfId="2935"/>
    <cellStyle name="20% - Accent2 2 5 3 7" xfId="2936"/>
    <cellStyle name="20% - Accent2 2 5 4" xfId="2937"/>
    <cellStyle name="20% - Accent2 2 5 4 2" xfId="2938"/>
    <cellStyle name="20% - Accent2 2 5 4 2 2" xfId="2939"/>
    <cellStyle name="20% - Accent2 2 5 4 2 2 2" xfId="2940"/>
    <cellStyle name="20% - Accent2 2 5 4 2 2 3" xfId="50513"/>
    <cellStyle name="20% - Accent2 2 5 4 2 3" xfId="2941"/>
    <cellStyle name="20% - Accent2 2 5 4 2 4" xfId="2942"/>
    <cellStyle name="20% - Accent2 2 5 4 3" xfId="2943"/>
    <cellStyle name="20% - Accent2 2 5 4 3 2" xfId="2944"/>
    <cellStyle name="20% - Accent2 2 5 4 3 2 2" xfId="2945"/>
    <cellStyle name="20% - Accent2 2 5 4 3 2 3" xfId="50514"/>
    <cellStyle name="20% - Accent2 2 5 4 3 3" xfId="2946"/>
    <cellStyle name="20% - Accent2 2 5 4 3 4" xfId="2947"/>
    <cellStyle name="20% - Accent2 2 5 4 4" xfId="2948"/>
    <cellStyle name="20% - Accent2 2 5 4 4 2" xfId="2949"/>
    <cellStyle name="20% - Accent2 2 5 4 4 3" xfId="50515"/>
    <cellStyle name="20% - Accent2 2 5 4 5" xfId="2950"/>
    <cellStyle name="20% - Accent2 2 5 4 6" xfId="2951"/>
    <cellStyle name="20% - Accent2 2 5 5" xfId="2952"/>
    <cellStyle name="20% - Accent2 2 5 5 2" xfId="2953"/>
    <cellStyle name="20% - Accent2 2 5 5 2 2" xfId="2954"/>
    <cellStyle name="20% - Accent2 2 5 5 2 2 2" xfId="2955"/>
    <cellStyle name="20% - Accent2 2 5 5 2 2 3" xfId="50516"/>
    <cellStyle name="20% - Accent2 2 5 5 2 3" xfId="2956"/>
    <cellStyle name="20% - Accent2 2 5 5 2 4" xfId="2957"/>
    <cellStyle name="20% - Accent2 2 5 5 3" xfId="2958"/>
    <cellStyle name="20% - Accent2 2 5 5 3 2" xfId="2959"/>
    <cellStyle name="20% - Accent2 2 5 5 3 3" xfId="50517"/>
    <cellStyle name="20% - Accent2 2 5 5 4" xfId="2960"/>
    <cellStyle name="20% - Accent2 2 5 5 5" xfId="2961"/>
    <cellStyle name="20% - Accent2 2 5 6" xfId="2962"/>
    <cellStyle name="20% - Accent2 2 5 6 2" xfId="2963"/>
    <cellStyle name="20% - Accent2 2 5 6 2 2" xfId="2964"/>
    <cellStyle name="20% - Accent2 2 5 6 2 3" xfId="50518"/>
    <cellStyle name="20% - Accent2 2 5 6 3" xfId="2965"/>
    <cellStyle name="20% - Accent2 2 5 6 4" xfId="2966"/>
    <cellStyle name="20% - Accent2 2 5 7" xfId="2967"/>
    <cellStyle name="20% - Accent2 2 5 7 2" xfId="2968"/>
    <cellStyle name="20% - Accent2 2 5 7 2 2" xfId="2969"/>
    <cellStyle name="20% - Accent2 2 5 7 2 3" xfId="50519"/>
    <cellStyle name="20% - Accent2 2 5 7 3" xfId="2970"/>
    <cellStyle name="20% - Accent2 2 5 7 4" xfId="2971"/>
    <cellStyle name="20% - Accent2 2 5 8" xfId="2972"/>
    <cellStyle name="20% - Accent2 2 5 8 2" xfId="2973"/>
    <cellStyle name="20% - Accent2 2 5 8 3" xfId="50520"/>
    <cellStyle name="20% - Accent2 2 5 9" xfId="2974"/>
    <cellStyle name="20% - Accent2 2 6" xfId="2975"/>
    <cellStyle name="20% - Accent2 2 6 10" xfId="2976"/>
    <cellStyle name="20% - Accent2 2 6 2" xfId="2977"/>
    <cellStyle name="20% - Accent2 2 6 2 2" xfId="2978"/>
    <cellStyle name="20% - Accent2 2 6 2 2 2" xfId="2979"/>
    <cellStyle name="20% - Accent2 2 6 2 2 2 2" xfId="2980"/>
    <cellStyle name="20% - Accent2 2 6 2 2 2 2 2" xfId="2981"/>
    <cellStyle name="20% - Accent2 2 6 2 2 2 2 2 2" xfId="2982"/>
    <cellStyle name="20% - Accent2 2 6 2 2 2 2 2 3" xfId="50521"/>
    <cellStyle name="20% - Accent2 2 6 2 2 2 2 3" xfId="2983"/>
    <cellStyle name="20% - Accent2 2 6 2 2 2 2 4" xfId="2984"/>
    <cellStyle name="20% - Accent2 2 6 2 2 2 3" xfId="2985"/>
    <cellStyle name="20% - Accent2 2 6 2 2 2 3 2" xfId="2986"/>
    <cellStyle name="20% - Accent2 2 6 2 2 2 3 2 2" xfId="2987"/>
    <cellStyle name="20% - Accent2 2 6 2 2 2 3 2 3" xfId="50522"/>
    <cellStyle name="20% - Accent2 2 6 2 2 2 3 3" xfId="2988"/>
    <cellStyle name="20% - Accent2 2 6 2 2 2 3 4" xfId="2989"/>
    <cellStyle name="20% - Accent2 2 6 2 2 2 4" xfId="2990"/>
    <cellStyle name="20% - Accent2 2 6 2 2 2 4 2" xfId="2991"/>
    <cellStyle name="20% - Accent2 2 6 2 2 2 4 3" xfId="50523"/>
    <cellStyle name="20% - Accent2 2 6 2 2 2 5" xfId="2992"/>
    <cellStyle name="20% - Accent2 2 6 2 2 2 6" xfId="2993"/>
    <cellStyle name="20% - Accent2 2 6 2 2 3" xfId="2994"/>
    <cellStyle name="20% - Accent2 2 6 2 2 3 2" xfId="2995"/>
    <cellStyle name="20% - Accent2 2 6 2 2 3 2 2" xfId="2996"/>
    <cellStyle name="20% - Accent2 2 6 2 2 3 2 3" xfId="50524"/>
    <cellStyle name="20% - Accent2 2 6 2 2 3 3" xfId="2997"/>
    <cellStyle name="20% - Accent2 2 6 2 2 3 4" xfId="2998"/>
    <cellStyle name="20% - Accent2 2 6 2 2 4" xfId="2999"/>
    <cellStyle name="20% - Accent2 2 6 2 2 4 2" xfId="3000"/>
    <cellStyle name="20% - Accent2 2 6 2 2 4 2 2" xfId="3001"/>
    <cellStyle name="20% - Accent2 2 6 2 2 4 2 3" xfId="50525"/>
    <cellStyle name="20% - Accent2 2 6 2 2 4 3" xfId="3002"/>
    <cellStyle name="20% - Accent2 2 6 2 2 4 4" xfId="3003"/>
    <cellStyle name="20% - Accent2 2 6 2 2 5" xfId="3004"/>
    <cellStyle name="20% - Accent2 2 6 2 2 5 2" xfId="3005"/>
    <cellStyle name="20% - Accent2 2 6 2 2 5 3" xfId="50526"/>
    <cellStyle name="20% - Accent2 2 6 2 2 6" xfId="3006"/>
    <cellStyle name="20% - Accent2 2 6 2 2 7" xfId="3007"/>
    <cellStyle name="20% - Accent2 2 6 2 3" xfId="3008"/>
    <cellStyle name="20% - Accent2 2 6 2 3 2" xfId="3009"/>
    <cellStyle name="20% - Accent2 2 6 2 3 2 2" xfId="3010"/>
    <cellStyle name="20% - Accent2 2 6 2 3 2 2 2" xfId="3011"/>
    <cellStyle name="20% - Accent2 2 6 2 3 2 2 3" xfId="50527"/>
    <cellStyle name="20% - Accent2 2 6 2 3 2 3" xfId="3012"/>
    <cellStyle name="20% - Accent2 2 6 2 3 2 4" xfId="3013"/>
    <cellStyle name="20% - Accent2 2 6 2 3 3" xfId="3014"/>
    <cellStyle name="20% - Accent2 2 6 2 3 3 2" xfId="3015"/>
    <cellStyle name="20% - Accent2 2 6 2 3 3 2 2" xfId="3016"/>
    <cellStyle name="20% - Accent2 2 6 2 3 3 2 3" xfId="50528"/>
    <cellStyle name="20% - Accent2 2 6 2 3 3 3" xfId="3017"/>
    <cellStyle name="20% - Accent2 2 6 2 3 3 4" xfId="3018"/>
    <cellStyle name="20% - Accent2 2 6 2 3 4" xfId="3019"/>
    <cellStyle name="20% - Accent2 2 6 2 3 4 2" xfId="3020"/>
    <cellStyle name="20% - Accent2 2 6 2 3 4 3" xfId="50529"/>
    <cellStyle name="20% - Accent2 2 6 2 3 5" xfId="3021"/>
    <cellStyle name="20% - Accent2 2 6 2 3 6" xfId="3022"/>
    <cellStyle name="20% - Accent2 2 6 2 4" xfId="3023"/>
    <cellStyle name="20% - Accent2 2 6 2 4 2" xfId="3024"/>
    <cellStyle name="20% - Accent2 2 6 2 4 2 2" xfId="3025"/>
    <cellStyle name="20% - Accent2 2 6 2 4 2 3" xfId="50530"/>
    <cellStyle name="20% - Accent2 2 6 2 4 3" xfId="3026"/>
    <cellStyle name="20% - Accent2 2 6 2 4 4" xfId="3027"/>
    <cellStyle name="20% - Accent2 2 6 2 5" xfId="3028"/>
    <cellStyle name="20% - Accent2 2 6 2 5 2" xfId="3029"/>
    <cellStyle name="20% - Accent2 2 6 2 5 2 2" xfId="3030"/>
    <cellStyle name="20% - Accent2 2 6 2 5 2 3" xfId="50531"/>
    <cellStyle name="20% - Accent2 2 6 2 5 3" xfId="3031"/>
    <cellStyle name="20% - Accent2 2 6 2 5 4" xfId="3032"/>
    <cellStyle name="20% - Accent2 2 6 2 6" xfId="3033"/>
    <cellStyle name="20% - Accent2 2 6 2 6 2" xfId="3034"/>
    <cellStyle name="20% - Accent2 2 6 2 6 3" xfId="50532"/>
    <cellStyle name="20% - Accent2 2 6 2 7" xfId="3035"/>
    <cellStyle name="20% - Accent2 2 6 2 8" xfId="3036"/>
    <cellStyle name="20% - Accent2 2 6 3" xfId="3037"/>
    <cellStyle name="20% - Accent2 2 6 3 2" xfId="3038"/>
    <cellStyle name="20% - Accent2 2 6 3 2 2" xfId="3039"/>
    <cellStyle name="20% - Accent2 2 6 3 2 2 2" xfId="3040"/>
    <cellStyle name="20% - Accent2 2 6 3 2 2 2 2" xfId="3041"/>
    <cellStyle name="20% - Accent2 2 6 3 2 2 2 3" xfId="50533"/>
    <cellStyle name="20% - Accent2 2 6 3 2 2 3" xfId="3042"/>
    <cellStyle name="20% - Accent2 2 6 3 2 2 4" xfId="3043"/>
    <cellStyle name="20% - Accent2 2 6 3 2 3" xfId="3044"/>
    <cellStyle name="20% - Accent2 2 6 3 2 3 2" xfId="3045"/>
    <cellStyle name="20% - Accent2 2 6 3 2 3 2 2" xfId="3046"/>
    <cellStyle name="20% - Accent2 2 6 3 2 3 2 3" xfId="50534"/>
    <cellStyle name="20% - Accent2 2 6 3 2 3 3" xfId="3047"/>
    <cellStyle name="20% - Accent2 2 6 3 2 3 4" xfId="3048"/>
    <cellStyle name="20% - Accent2 2 6 3 2 4" xfId="3049"/>
    <cellStyle name="20% - Accent2 2 6 3 2 4 2" xfId="3050"/>
    <cellStyle name="20% - Accent2 2 6 3 2 4 3" xfId="50535"/>
    <cellStyle name="20% - Accent2 2 6 3 2 5" xfId="3051"/>
    <cellStyle name="20% - Accent2 2 6 3 2 6" xfId="3052"/>
    <cellStyle name="20% - Accent2 2 6 3 3" xfId="3053"/>
    <cellStyle name="20% - Accent2 2 6 3 3 2" xfId="3054"/>
    <cellStyle name="20% - Accent2 2 6 3 3 2 2" xfId="3055"/>
    <cellStyle name="20% - Accent2 2 6 3 3 2 3" xfId="50536"/>
    <cellStyle name="20% - Accent2 2 6 3 3 3" xfId="3056"/>
    <cellStyle name="20% - Accent2 2 6 3 3 4" xfId="3057"/>
    <cellStyle name="20% - Accent2 2 6 3 4" xfId="3058"/>
    <cellStyle name="20% - Accent2 2 6 3 4 2" xfId="3059"/>
    <cellStyle name="20% - Accent2 2 6 3 4 2 2" xfId="3060"/>
    <cellStyle name="20% - Accent2 2 6 3 4 2 3" xfId="50537"/>
    <cellStyle name="20% - Accent2 2 6 3 4 3" xfId="3061"/>
    <cellStyle name="20% - Accent2 2 6 3 4 4" xfId="3062"/>
    <cellStyle name="20% - Accent2 2 6 3 5" xfId="3063"/>
    <cellStyle name="20% - Accent2 2 6 3 5 2" xfId="3064"/>
    <cellStyle name="20% - Accent2 2 6 3 5 3" xfId="50538"/>
    <cellStyle name="20% - Accent2 2 6 3 6" xfId="3065"/>
    <cellStyle name="20% - Accent2 2 6 3 7" xfId="3066"/>
    <cellStyle name="20% - Accent2 2 6 4" xfId="3067"/>
    <cellStyle name="20% - Accent2 2 6 4 2" xfId="3068"/>
    <cellStyle name="20% - Accent2 2 6 4 2 2" xfId="3069"/>
    <cellStyle name="20% - Accent2 2 6 4 2 2 2" xfId="3070"/>
    <cellStyle name="20% - Accent2 2 6 4 2 2 3" xfId="50539"/>
    <cellStyle name="20% - Accent2 2 6 4 2 3" xfId="3071"/>
    <cellStyle name="20% - Accent2 2 6 4 2 4" xfId="3072"/>
    <cellStyle name="20% - Accent2 2 6 4 3" xfId="3073"/>
    <cellStyle name="20% - Accent2 2 6 4 3 2" xfId="3074"/>
    <cellStyle name="20% - Accent2 2 6 4 3 2 2" xfId="3075"/>
    <cellStyle name="20% - Accent2 2 6 4 3 2 3" xfId="50540"/>
    <cellStyle name="20% - Accent2 2 6 4 3 3" xfId="3076"/>
    <cellStyle name="20% - Accent2 2 6 4 3 4" xfId="3077"/>
    <cellStyle name="20% - Accent2 2 6 4 4" xfId="3078"/>
    <cellStyle name="20% - Accent2 2 6 4 4 2" xfId="3079"/>
    <cellStyle name="20% - Accent2 2 6 4 4 3" xfId="50541"/>
    <cellStyle name="20% - Accent2 2 6 4 5" xfId="3080"/>
    <cellStyle name="20% - Accent2 2 6 4 6" xfId="3081"/>
    <cellStyle name="20% - Accent2 2 6 5" xfId="3082"/>
    <cellStyle name="20% - Accent2 2 6 5 2" xfId="3083"/>
    <cellStyle name="20% - Accent2 2 6 5 2 2" xfId="3084"/>
    <cellStyle name="20% - Accent2 2 6 5 2 2 2" xfId="3085"/>
    <cellStyle name="20% - Accent2 2 6 5 2 2 3" xfId="50542"/>
    <cellStyle name="20% - Accent2 2 6 5 2 3" xfId="3086"/>
    <cellStyle name="20% - Accent2 2 6 5 2 4" xfId="3087"/>
    <cellStyle name="20% - Accent2 2 6 5 3" xfId="3088"/>
    <cellStyle name="20% - Accent2 2 6 5 3 2" xfId="3089"/>
    <cellStyle name="20% - Accent2 2 6 5 3 3" xfId="50543"/>
    <cellStyle name="20% - Accent2 2 6 5 4" xfId="3090"/>
    <cellStyle name="20% - Accent2 2 6 5 5" xfId="3091"/>
    <cellStyle name="20% - Accent2 2 6 6" xfId="3092"/>
    <cellStyle name="20% - Accent2 2 6 6 2" xfId="3093"/>
    <cellStyle name="20% - Accent2 2 6 6 2 2" xfId="3094"/>
    <cellStyle name="20% - Accent2 2 6 6 2 3" xfId="50544"/>
    <cellStyle name="20% - Accent2 2 6 6 3" xfId="3095"/>
    <cellStyle name="20% - Accent2 2 6 6 4" xfId="3096"/>
    <cellStyle name="20% - Accent2 2 6 7" xfId="3097"/>
    <cellStyle name="20% - Accent2 2 6 7 2" xfId="3098"/>
    <cellStyle name="20% - Accent2 2 6 7 2 2" xfId="3099"/>
    <cellStyle name="20% - Accent2 2 6 7 2 3" xfId="50545"/>
    <cellStyle name="20% - Accent2 2 6 7 3" xfId="3100"/>
    <cellStyle name="20% - Accent2 2 6 7 4" xfId="3101"/>
    <cellStyle name="20% - Accent2 2 6 8" xfId="3102"/>
    <cellStyle name="20% - Accent2 2 6 8 2" xfId="3103"/>
    <cellStyle name="20% - Accent2 2 6 8 3" xfId="50546"/>
    <cellStyle name="20% - Accent2 2 6 9" xfId="3104"/>
    <cellStyle name="20% - Accent2 2 7" xfId="3105"/>
    <cellStyle name="20% - Accent2 2 7 2" xfId="3106"/>
    <cellStyle name="20% - Accent2 2 7 2 2" xfId="3107"/>
    <cellStyle name="20% - Accent2 2 7 2 2 2" xfId="3108"/>
    <cellStyle name="20% - Accent2 2 7 2 2 2 2" xfId="3109"/>
    <cellStyle name="20% - Accent2 2 7 2 2 2 2 2" xfId="3110"/>
    <cellStyle name="20% - Accent2 2 7 2 2 2 2 3" xfId="50547"/>
    <cellStyle name="20% - Accent2 2 7 2 2 2 3" xfId="3111"/>
    <cellStyle name="20% - Accent2 2 7 2 2 2 4" xfId="3112"/>
    <cellStyle name="20% - Accent2 2 7 2 2 3" xfId="3113"/>
    <cellStyle name="20% - Accent2 2 7 2 2 3 2" xfId="3114"/>
    <cellStyle name="20% - Accent2 2 7 2 2 3 2 2" xfId="3115"/>
    <cellStyle name="20% - Accent2 2 7 2 2 3 2 3" xfId="50548"/>
    <cellStyle name="20% - Accent2 2 7 2 2 3 3" xfId="3116"/>
    <cellStyle name="20% - Accent2 2 7 2 2 3 4" xfId="3117"/>
    <cellStyle name="20% - Accent2 2 7 2 2 4" xfId="3118"/>
    <cellStyle name="20% - Accent2 2 7 2 2 4 2" xfId="3119"/>
    <cellStyle name="20% - Accent2 2 7 2 2 4 3" xfId="50549"/>
    <cellStyle name="20% - Accent2 2 7 2 2 5" xfId="3120"/>
    <cellStyle name="20% - Accent2 2 7 2 2 6" xfId="3121"/>
    <cellStyle name="20% - Accent2 2 7 2 3" xfId="3122"/>
    <cellStyle name="20% - Accent2 2 7 2 3 2" xfId="3123"/>
    <cellStyle name="20% - Accent2 2 7 2 3 2 2" xfId="3124"/>
    <cellStyle name="20% - Accent2 2 7 2 3 2 3" xfId="50550"/>
    <cellStyle name="20% - Accent2 2 7 2 3 3" xfId="3125"/>
    <cellStyle name="20% - Accent2 2 7 2 3 4" xfId="3126"/>
    <cellStyle name="20% - Accent2 2 7 2 4" xfId="3127"/>
    <cellStyle name="20% - Accent2 2 7 2 4 2" xfId="3128"/>
    <cellStyle name="20% - Accent2 2 7 2 4 2 2" xfId="3129"/>
    <cellStyle name="20% - Accent2 2 7 2 4 2 3" xfId="50551"/>
    <cellStyle name="20% - Accent2 2 7 2 4 3" xfId="3130"/>
    <cellStyle name="20% - Accent2 2 7 2 4 4" xfId="3131"/>
    <cellStyle name="20% - Accent2 2 7 2 5" xfId="3132"/>
    <cellStyle name="20% - Accent2 2 7 2 5 2" xfId="3133"/>
    <cellStyle name="20% - Accent2 2 7 2 5 3" xfId="50552"/>
    <cellStyle name="20% - Accent2 2 7 2 6" xfId="3134"/>
    <cellStyle name="20% - Accent2 2 7 2 7" xfId="3135"/>
    <cellStyle name="20% - Accent2 2 7 3" xfId="3136"/>
    <cellStyle name="20% - Accent2 2 7 3 2" xfId="3137"/>
    <cellStyle name="20% - Accent2 2 7 3 2 2" xfId="3138"/>
    <cellStyle name="20% - Accent2 2 7 3 2 2 2" xfId="3139"/>
    <cellStyle name="20% - Accent2 2 7 3 2 2 3" xfId="50553"/>
    <cellStyle name="20% - Accent2 2 7 3 2 3" xfId="3140"/>
    <cellStyle name="20% - Accent2 2 7 3 2 4" xfId="3141"/>
    <cellStyle name="20% - Accent2 2 7 3 3" xfId="3142"/>
    <cellStyle name="20% - Accent2 2 7 3 3 2" xfId="3143"/>
    <cellStyle name="20% - Accent2 2 7 3 3 2 2" xfId="3144"/>
    <cellStyle name="20% - Accent2 2 7 3 3 2 3" xfId="50554"/>
    <cellStyle name="20% - Accent2 2 7 3 3 3" xfId="3145"/>
    <cellStyle name="20% - Accent2 2 7 3 3 4" xfId="3146"/>
    <cellStyle name="20% - Accent2 2 7 3 4" xfId="3147"/>
    <cellStyle name="20% - Accent2 2 7 3 4 2" xfId="3148"/>
    <cellStyle name="20% - Accent2 2 7 3 4 3" xfId="50555"/>
    <cellStyle name="20% - Accent2 2 7 3 5" xfId="3149"/>
    <cellStyle name="20% - Accent2 2 7 3 6" xfId="3150"/>
    <cellStyle name="20% - Accent2 2 7 4" xfId="3151"/>
    <cellStyle name="20% - Accent2 2 7 4 2" xfId="3152"/>
    <cellStyle name="20% - Accent2 2 7 4 2 2" xfId="3153"/>
    <cellStyle name="20% - Accent2 2 7 4 2 3" xfId="50556"/>
    <cellStyle name="20% - Accent2 2 7 4 3" xfId="3154"/>
    <cellStyle name="20% - Accent2 2 7 4 4" xfId="3155"/>
    <cellStyle name="20% - Accent2 2 7 5" xfId="3156"/>
    <cellStyle name="20% - Accent2 2 7 5 2" xfId="3157"/>
    <cellStyle name="20% - Accent2 2 7 5 2 2" xfId="3158"/>
    <cellStyle name="20% - Accent2 2 7 5 2 3" xfId="50557"/>
    <cellStyle name="20% - Accent2 2 7 5 3" xfId="3159"/>
    <cellStyle name="20% - Accent2 2 7 5 4" xfId="3160"/>
    <cellStyle name="20% - Accent2 2 7 6" xfId="3161"/>
    <cellStyle name="20% - Accent2 2 7 6 2" xfId="3162"/>
    <cellStyle name="20% - Accent2 2 7 6 3" xfId="50558"/>
    <cellStyle name="20% - Accent2 2 7 7" xfId="3163"/>
    <cellStyle name="20% - Accent2 2 7 8" xfId="3164"/>
    <cellStyle name="20% - Accent2 2 8" xfId="3165"/>
    <cellStyle name="20% - Accent2 2 8 2" xfId="3166"/>
    <cellStyle name="20% - Accent2 2 8 2 2" xfId="3167"/>
    <cellStyle name="20% - Accent2 2 8 2 2 2" xfId="3168"/>
    <cellStyle name="20% - Accent2 2 8 2 2 2 2" xfId="3169"/>
    <cellStyle name="20% - Accent2 2 8 2 2 2 3" xfId="50559"/>
    <cellStyle name="20% - Accent2 2 8 2 2 3" xfId="3170"/>
    <cellStyle name="20% - Accent2 2 8 2 2 4" xfId="3171"/>
    <cellStyle name="20% - Accent2 2 8 2 3" xfId="3172"/>
    <cellStyle name="20% - Accent2 2 8 2 3 2" xfId="3173"/>
    <cellStyle name="20% - Accent2 2 8 2 3 2 2" xfId="3174"/>
    <cellStyle name="20% - Accent2 2 8 2 3 2 3" xfId="50560"/>
    <cellStyle name="20% - Accent2 2 8 2 3 3" xfId="3175"/>
    <cellStyle name="20% - Accent2 2 8 2 3 4" xfId="3176"/>
    <cellStyle name="20% - Accent2 2 8 2 4" xfId="3177"/>
    <cellStyle name="20% - Accent2 2 8 2 4 2" xfId="3178"/>
    <cellStyle name="20% - Accent2 2 8 2 4 3" xfId="50561"/>
    <cellStyle name="20% - Accent2 2 8 2 5" xfId="3179"/>
    <cellStyle name="20% - Accent2 2 8 2 6" xfId="3180"/>
    <cellStyle name="20% - Accent2 2 8 3" xfId="3181"/>
    <cellStyle name="20% - Accent2 2 8 3 2" xfId="3182"/>
    <cellStyle name="20% - Accent2 2 8 3 2 2" xfId="3183"/>
    <cellStyle name="20% - Accent2 2 8 3 2 3" xfId="50562"/>
    <cellStyle name="20% - Accent2 2 8 3 3" xfId="3184"/>
    <cellStyle name="20% - Accent2 2 8 3 4" xfId="3185"/>
    <cellStyle name="20% - Accent2 2 8 4" xfId="3186"/>
    <cellStyle name="20% - Accent2 2 8 4 2" xfId="3187"/>
    <cellStyle name="20% - Accent2 2 8 4 2 2" xfId="3188"/>
    <cellStyle name="20% - Accent2 2 8 4 2 3" xfId="50563"/>
    <cellStyle name="20% - Accent2 2 8 4 3" xfId="3189"/>
    <cellStyle name="20% - Accent2 2 8 4 4" xfId="3190"/>
    <cellStyle name="20% - Accent2 2 8 5" xfId="3191"/>
    <cellStyle name="20% - Accent2 2 8 5 2" xfId="3192"/>
    <cellStyle name="20% - Accent2 2 8 5 3" xfId="50564"/>
    <cellStyle name="20% - Accent2 2 8 6" xfId="3193"/>
    <cellStyle name="20% - Accent2 2 8 7" xfId="3194"/>
    <cellStyle name="20% - Accent2 2 9" xfId="3195"/>
    <cellStyle name="20% - Accent2 2 9 2" xfId="3196"/>
    <cellStyle name="20% - Accent2 2 9 2 2" xfId="3197"/>
    <cellStyle name="20% - Accent2 2 9 2 2 2" xfId="3198"/>
    <cellStyle name="20% - Accent2 2 9 2 2 3" xfId="50565"/>
    <cellStyle name="20% - Accent2 2 9 2 3" xfId="3199"/>
    <cellStyle name="20% - Accent2 2 9 2 4" xfId="3200"/>
    <cellStyle name="20% - Accent2 2 9 3" xfId="3201"/>
    <cellStyle name="20% - Accent2 2 9 3 2" xfId="3202"/>
    <cellStyle name="20% - Accent2 2 9 3 2 2" xfId="3203"/>
    <cellStyle name="20% - Accent2 2 9 3 2 3" xfId="50566"/>
    <cellStyle name="20% - Accent2 2 9 3 3" xfId="3204"/>
    <cellStyle name="20% - Accent2 2 9 3 4" xfId="3205"/>
    <cellStyle name="20% - Accent2 2 9 4" xfId="3206"/>
    <cellStyle name="20% - Accent2 2 9 4 2" xfId="3207"/>
    <cellStyle name="20% - Accent2 2 9 4 3" xfId="50567"/>
    <cellStyle name="20% - Accent2 2 9 5" xfId="3208"/>
    <cellStyle name="20% - Accent2 2 9 6" xfId="3209"/>
    <cellStyle name="20% - Accent2 3" xfId="3210"/>
    <cellStyle name="20% - Accent2 3 10" xfId="3211"/>
    <cellStyle name="20% - Accent2 3 11" xfId="3212"/>
    <cellStyle name="20% - Accent2 3 12" xfId="60169"/>
    <cellStyle name="20% - Accent2 3 2" xfId="3213"/>
    <cellStyle name="20% - Accent2 3 2 10" xfId="3214"/>
    <cellStyle name="20% - Accent2 3 2 11" xfId="60352"/>
    <cellStyle name="20% - Accent2 3 2 2" xfId="3215"/>
    <cellStyle name="20% - Accent2 3 2 2 2" xfId="3216"/>
    <cellStyle name="20% - Accent2 3 2 2 2 2" xfId="3217"/>
    <cellStyle name="20% - Accent2 3 2 2 2 2 2" xfId="3218"/>
    <cellStyle name="20% - Accent2 3 2 2 2 2 2 2" xfId="3219"/>
    <cellStyle name="20% - Accent2 3 2 2 2 2 2 2 2" xfId="3220"/>
    <cellStyle name="20% - Accent2 3 2 2 2 2 2 2 3" xfId="50568"/>
    <cellStyle name="20% - Accent2 3 2 2 2 2 2 3" xfId="3221"/>
    <cellStyle name="20% - Accent2 3 2 2 2 2 2 4" xfId="3222"/>
    <cellStyle name="20% - Accent2 3 2 2 2 2 3" xfId="3223"/>
    <cellStyle name="20% - Accent2 3 2 2 2 2 3 2" xfId="3224"/>
    <cellStyle name="20% - Accent2 3 2 2 2 2 3 2 2" xfId="3225"/>
    <cellStyle name="20% - Accent2 3 2 2 2 2 3 2 3" xfId="50569"/>
    <cellStyle name="20% - Accent2 3 2 2 2 2 3 3" xfId="3226"/>
    <cellStyle name="20% - Accent2 3 2 2 2 2 3 4" xfId="3227"/>
    <cellStyle name="20% - Accent2 3 2 2 2 2 4" xfId="3228"/>
    <cellStyle name="20% - Accent2 3 2 2 2 2 4 2" xfId="3229"/>
    <cellStyle name="20% - Accent2 3 2 2 2 2 4 3" xfId="50570"/>
    <cellStyle name="20% - Accent2 3 2 2 2 2 5" xfId="3230"/>
    <cellStyle name="20% - Accent2 3 2 2 2 2 6" xfId="3231"/>
    <cellStyle name="20% - Accent2 3 2 2 2 3" xfId="3232"/>
    <cellStyle name="20% - Accent2 3 2 2 2 3 2" xfId="3233"/>
    <cellStyle name="20% - Accent2 3 2 2 2 3 2 2" xfId="3234"/>
    <cellStyle name="20% - Accent2 3 2 2 2 3 2 3" xfId="50571"/>
    <cellStyle name="20% - Accent2 3 2 2 2 3 3" xfId="3235"/>
    <cellStyle name="20% - Accent2 3 2 2 2 3 4" xfId="3236"/>
    <cellStyle name="20% - Accent2 3 2 2 2 4" xfId="3237"/>
    <cellStyle name="20% - Accent2 3 2 2 2 4 2" xfId="3238"/>
    <cellStyle name="20% - Accent2 3 2 2 2 4 2 2" xfId="3239"/>
    <cellStyle name="20% - Accent2 3 2 2 2 4 2 3" xfId="50572"/>
    <cellStyle name="20% - Accent2 3 2 2 2 4 3" xfId="3240"/>
    <cellStyle name="20% - Accent2 3 2 2 2 4 4" xfId="3241"/>
    <cellStyle name="20% - Accent2 3 2 2 2 5" xfId="3242"/>
    <cellStyle name="20% - Accent2 3 2 2 2 5 2" xfId="3243"/>
    <cellStyle name="20% - Accent2 3 2 2 2 5 3" xfId="50573"/>
    <cellStyle name="20% - Accent2 3 2 2 2 6" xfId="3244"/>
    <cellStyle name="20% - Accent2 3 2 2 2 7" xfId="3245"/>
    <cellStyle name="20% - Accent2 3 2 2 3" xfId="3246"/>
    <cellStyle name="20% - Accent2 3 2 2 3 2" xfId="3247"/>
    <cellStyle name="20% - Accent2 3 2 2 3 2 2" xfId="3248"/>
    <cellStyle name="20% - Accent2 3 2 2 3 2 2 2" xfId="3249"/>
    <cellStyle name="20% - Accent2 3 2 2 3 2 2 3" xfId="50574"/>
    <cellStyle name="20% - Accent2 3 2 2 3 2 3" xfId="3250"/>
    <cellStyle name="20% - Accent2 3 2 2 3 2 4" xfId="3251"/>
    <cellStyle name="20% - Accent2 3 2 2 3 3" xfId="3252"/>
    <cellStyle name="20% - Accent2 3 2 2 3 3 2" xfId="3253"/>
    <cellStyle name="20% - Accent2 3 2 2 3 3 2 2" xfId="3254"/>
    <cellStyle name="20% - Accent2 3 2 2 3 3 2 3" xfId="50575"/>
    <cellStyle name="20% - Accent2 3 2 2 3 3 3" xfId="3255"/>
    <cellStyle name="20% - Accent2 3 2 2 3 3 4" xfId="3256"/>
    <cellStyle name="20% - Accent2 3 2 2 3 4" xfId="3257"/>
    <cellStyle name="20% - Accent2 3 2 2 3 4 2" xfId="3258"/>
    <cellStyle name="20% - Accent2 3 2 2 3 4 3" xfId="50576"/>
    <cellStyle name="20% - Accent2 3 2 2 3 5" xfId="3259"/>
    <cellStyle name="20% - Accent2 3 2 2 3 6" xfId="3260"/>
    <cellStyle name="20% - Accent2 3 2 2 4" xfId="3261"/>
    <cellStyle name="20% - Accent2 3 2 2 4 2" xfId="3262"/>
    <cellStyle name="20% - Accent2 3 2 2 4 2 2" xfId="3263"/>
    <cellStyle name="20% - Accent2 3 2 2 4 2 3" xfId="50577"/>
    <cellStyle name="20% - Accent2 3 2 2 4 3" xfId="3264"/>
    <cellStyle name="20% - Accent2 3 2 2 4 4" xfId="3265"/>
    <cellStyle name="20% - Accent2 3 2 2 5" xfId="3266"/>
    <cellStyle name="20% - Accent2 3 2 2 5 2" xfId="3267"/>
    <cellStyle name="20% - Accent2 3 2 2 5 2 2" xfId="3268"/>
    <cellStyle name="20% - Accent2 3 2 2 5 2 3" xfId="50578"/>
    <cellStyle name="20% - Accent2 3 2 2 5 3" xfId="3269"/>
    <cellStyle name="20% - Accent2 3 2 2 5 4" xfId="3270"/>
    <cellStyle name="20% - Accent2 3 2 2 6" xfId="3271"/>
    <cellStyle name="20% - Accent2 3 2 2 6 2" xfId="3272"/>
    <cellStyle name="20% - Accent2 3 2 2 6 3" xfId="50579"/>
    <cellStyle name="20% - Accent2 3 2 2 7" xfId="3273"/>
    <cellStyle name="20% - Accent2 3 2 2 8" xfId="3274"/>
    <cellStyle name="20% - Accent2 3 2 2 9" xfId="60720"/>
    <cellStyle name="20% - Accent2 3 2 3" xfId="3275"/>
    <cellStyle name="20% - Accent2 3 2 3 2" xfId="3276"/>
    <cellStyle name="20% - Accent2 3 2 3 2 2" xfId="3277"/>
    <cellStyle name="20% - Accent2 3 2 3 2 2 2" xfId="3278"/>
    <cellStyle name="20% - Accent2 3 2 3 2 2 2 2" xfId="3279"/>
    <cellStyle name="20% - Accent2 3 2 3 2 2 2 3" xfId="50580"/>
    <cellStyle name="20% - Accent2 3 2 3 2 2 3" xfId="3280"/>
    <cellStyle name="20% - Accent2 3 2 3 2 2 4" xfId="3281"/>
    <cellStyle name="20% - Accent2 3 2 3 2 3" xfId="3282"/>
    <cellStyle name="20% - Accent2 3 2 3 2 3 2" xfId="3283"/>
    <cellStyle name="20% - Accent2 3 2 3 2 3 2 2" xfId="3284"/>
    <cellStyle name="20% - Accent2 3 2 3 2 3 2 3" xfId="50581"/>
    <cellStyle name="20% - Accent2 3 2 3 2 3 3" xfId="3285"/>
    <cellStyle name="20% - Accent2 3 2 3 2 3 4" xfId="3286"/>
    <cellStyle name="20% - Accent2 3 2 3 2 4" xfId="3287"/>
    <cellStyle name="20% - Accent2 3 2 3 2 4 2" xfId="3288"/>
    <cellStyle name="20% - Accent2 3 2 3 2 4 3" xfId="50582"/>
    <cellStyle name="20% - Accent2 3 2 3 2 5" xfId="3289"/>
    <cellStyle name="20% - Accent2 3 2 3 2 6" xfId="3290"/>
    <cellStyle name="20% - Accent2 3 2 3 3" xfId="3291"/>
    <cellStyle name="20% - Accent2 3 2 3 3 2" xfId="3292"/>
    <cellStyle name="20% - Accent2 3 2 3 3 2 2" xfId="3293"/>
    <cellStyle name="20% - Accent2 3 2 3 3 2 3" xfId="50583"/>
    <cellStyle name="20% - Accent2 3 2 3 3 3" xfId="3294"/>
    <cellStyle name="20% - Accent2 3 2 3 3 4" xfId="3295"/>
    <cellStyle name="20% - Accent2 3 2 3 4" xfId="3296"/>
    <cellStyle name="20% - Accent2 3 2 3 4 2" xfId="3297"/>
    <cellStyle name="20% - Accent2 3 2 3 4 2 2" xfId="3298"/>
    <cellStyle name="20% - Accent2 3 2 3 4 2 3" xfId="50584"/>
    <cellStyle name="20% - Accent2 3 2 3 4 3" xfId="3299"/>
    <cellStyle name="20% - Accent2 3 2 3 4 4" xfId="3300"/>
    <cellStyle name="20% - Accent2 3 2 3 5" xfId="3301"/>
    <cellStyle name="20% - Accent2 3 2 3 5 2" xfId="3302"/>
    <cellStyle name="20% - Accent2 3 2 3 5 3" xfId="50585"/>
    <cellStyle name="20% - Accent2 3 2 3 6" xfId="3303"/>
    <cellStyle name="20% - Accent2 3 2 3 7" xfId="3304"/>
    <cellStyle name="20% - Accent2 3 2 4" xfId="3305"/>
    <cellStyle name="20% - Accent2 3 2 4 2" xfId="3306"/>
    <cellStyle name="20% - Accent2 3 2 4 2 2" xfId="3307"/>
    <cellStyle name="20% - Accent2 3 2 4 2 2 2" xfId="3308"/>
    <cellStyle name="20% - Accent2 3 2 4 2 2 3" xfId="50586"/>
    <cellStyle name="20% - Accent2 3 2 4 2 3" xfId="3309"/>
    <cellStyle name="20% - Accent2 3 2 4 2 4" xfId="3310"/>
    <cellStyle name="20% - Accent2 3 2 4 3" xfId="3311"/>
    <cellStyle name="20% - Accent2 3 2 4 3 2" xfId="3312"/>
    <cellStyle name="20% - Accent2 3 2 4 3 2 2" xfId="3313"/>
    <cellStyle name="20% - Accent2 3 2 4 3 2 3" xfId="50587"/>
    <cellStyle name="20% - Accent2 3 2 4 3 3" xfId="3314"/>
    <cellStyle name="20% - Accent2 3 2 4 3 4" xfId="3315"/>
    <cellStyle name="20% - Accent2 3 2 4 4" xfId="3316"/>
    <cellStyle name="20% - Accent2 3 2 4 4 2" xfId="3317"/>
    <cellStyle name="20% - Accent2 3 2 4 4 3" xfId="50588"/>
    <cellStyle name="20% - Accent2 3 2 4 5" xfId="3318"/>
    <cellStyle name="20% - Accent2 3 2 4 6" xfId="3319"/>
    <cellStyle name="20% - Accent2 3 2 5" xfId="3320"/>
    <cellStyle name="20% - Accent2 3 2 5 2" xfId="3321"/>
    <cellStyle name="20% - Accent2 3 2 5 2 2" xfId="3322"/>
    <cellStyle name="20% - Accent2 3 2 5 2 2 2" xfId="3323"/>
    <cellStyle name="20% - Accent2 3 2 5 2 2 3" xfId="50589"/>
    <cellStyle name="20% - Accent2 3 2 5 2 3" xfId="3324"/>
    <cellStyle name="20% - Accent2 3 2 5 2 4" xfId="3325"/>
    <cellStyle name="20% - Accent2 3 2 5 3" xfId="3326"/>
    <cellStyle name="20% - Accent2 3 2 5 3 2" xfId="3327"/>
    <cellStyle name="20% - Accent2 3 2 5 3 3" xfId="50590"/>
    <cellStyle name="20% - Accent2 3 2 5 4" xfId="3328"/>
    <cellStyle name="20% - Accent2 3 2 5 5" xfId="3329"/>
    <cellStyle name="20% - Accent2 3 2 6" xfId="3330"/>
    <cellStyle name="20% - Accent2 3 2 6 2" xfId="3331"/>
    <cellStyle name="20% - Accent2 3 2 6 2 2" xfId="3332"/>
    <cellStyle name="20% - Accent2 3 2 6 2 3" xfId="50591"/>
    <cellStyle name="20% - Accent2 3 2 6 3" xfId="3333"/>
    <cellStyle name="20% - Accent2 3 2 6 4" xfId="3334"/>
    <cellStyle name="20% - Accent2 3 2 7" xfId="3335"/>
    <cellStyle name="20% - Accent2 3 2 7 2" xfId="3336"/>
    <cellStyle name="20% - Accent2 3 2 7 2 2" xfId="3337"/>
    <cellStyle name="20% - Accent2 3 2 7 2 3" xfId="50592"/>
    <cellStyle name="20% - Accent2 3 2 7 3" xfId="3338"/>
    <cellStyle name="20% - Accent2 3 2 7 4" xfId="3339"/>
    <cellStyle name="20% - Accent2 3 2 8" xfId="3340"/>
    <cellStyle name="20% - Accent2 3 2 8 2" xfId="3341"/>
    <cellStyle name="20% - Accent2 3 2 8 3" xfId="50593"/>
    <cellStyle name="20% - Accent2 3 2 9" xfId="3342"/>
    <cellStyle name="20% - Accent2 3 3" xfId="3343"/>
    <cellStyle name="20% - Accent2 3 3 10" xfId="60537"/>
    <cellStyle name="20% - Accent2 3 3 2" xfId="3344"/>
    <cellStyle name="20% - Accent2 3 3 2 2" xfId="3345"/>
    <cellStyle name="20% - Accent2 3 3 2 2 2" xfId="3346"/>
    <cellStyle name="20% - Accent2 3 3 2 2 2 2" xfId="3347"/>
    <cellStyle name="20% - Accent2 3 3 2 2 2 2 2" xfId="3348"/>
    <cellStyle name="20% - Accent2 3 3 2 2 2 2 3" xfId="50594"/>
    <cellStyle name="20% - Accent2 3 3 2 2 2 3" xfId="3349"/>
    <cellStyle name="20% - Accent2 3 3 2 2 2 4" xfId="3350"/>
    <cellStyle name="20% - Accent2 3 3 2 2 3" xfId="3351"/>
    <cellStyle name="20% - Accent2 3 3 2 2 3 2" xfId="3352"/>
    <cellStyle name="20% - Accent2 3 3 2 2 3 2 2" xfId="3353"/>
    <cellStyle name="20% - Accent2 3 3 2 2 3 2 3" xfId="50595"/>
    <cellStyle name="20% - Accent2 3 3 2 2 3 3" xfId="3354"/>
    <cellStyle name="20% - Accent2 3 3 2 2 3 4" xfId="3355"/>
    <cellStyle name="20% - Accent2 3 3 2 2 4" xfId="3356"/>
    <cellStyle name="20% - Accent2 3 3 2 2 4 2" xfId="3357"/>
    <cellStyle name="20% - Accent2 3 3 2 2 4 3" xfId="50596"/>
    <cellStyle name="20% - Accent2 3 3 2 2 5" xfId="3358"/>
    <cellStyle name="20% - Accent2 3 3 2 2 6" xfId="3359"/>
    <cellStyle name="20% - Accent2 3 3 2 3" xfId="3360"/>
    <cellStyle name="20% - Accent2 3 3 2 3 2" xfId="3361"/>
    <cellStyle name="20% - Accent2 3 3 2 3 2 2" xfId="3362"/>
    <cellStyle name="20% - Accent2 3 3 2 3 2 3" xfId="50597"/>
    <cellStyle name="20% - Accent2 3 3 2 3 3" xfId="3363"/>
    <cellStyle name="20% - Accent2 3 3 2 3 4" xfId="3364"/>
    <cellStyle name="20% - Accent2 3 3 2 4" xfId="3365"/>
    <cellStyle name="20% - Accent2 3 3 2 4 2" xfId="3366"/>
    <cellStyle name="20% - Accent2 3 3 2 4 2 2" xfId="3367"/>
    <cellStyle name="20% - Accent2 3 3 2 4 2 3" xfId="50598"/>
    <cellStyle name="20% - Accent2 3 3 2 4 3" xfId="3368"/>
    <cellStyle name="20% - Accent2 3 3 2 4 4" xfId="3369"/>
    <cellStyle name="20% - Accent2 3 3 2 5" xfId="3370"/>
    <cellStyle name="20% - Accent2 3 3 2 5 2" xfId="3371"/>
    <cellStyle name="20% - Accent2 3 3 2 5 3" xfId="50599"/>
    <cellStyle name="20% - Accent2 3 3 2 6" xfId="3372"/>
    <cellStyle name="20% - Accent2 3 3 2 7" xfId="3373"/>
    <cellStyle name="20% - Accent2 3 3 3" xfId="3374"/>
    <cellStyle name="20% - Accent2 3 3 3 2" xfId="3375"/>
    <cellStyle name="20% - Accent2 3 3 3 2 2" xfId="3376"/>
    <cellStyle name="20% - Accent2 3 3 3 2 2 2" xfId="3377"/>
    <cellStyle name="20% - Accent2 3 3 3 2 2 3" xfId="50600"/>
    <cellStyle name="20% - Accent2 3 3 3 2 3" xfId="3378"/>
    <cellStyle name="20% - Accent2 3 3 3 2 4" xfId="3379"/>
    <cellStyle name="20% - Accent2 3 3 3 3" xfId="3380"/>
    <cellStyle name="20% - Accent2 3 3 3 3 2" xfId="3381"/>
    <cellStyle name="20% - Accent2 3 3 3 3 2 2" xfId="3382"/>
    <cellStyle name="20% - Accent2 3 3 3 3 2 3" xfId="50601"/>
    <cellStyle name="20% - Accent2 3 3 3 3 3" xfId="3383"/>
    <cellStyle name="20% - Accent2 3 3 3 3 4" xfId="3384"/>
    <cellStyle name="20% - Accent2 3 3 3 4" xfId="3385"/>
    <cellStyle name="20% - Accent2 3 3 3 4 2" xfId="3386"/>
    <cellStyle name="20% - Accent2 3 3 3 4 3" xfId="50602"/>
    <cellStyle name="20% - Accent2 3 3 3 5" xfId="3387"/>
    <cellStyle name="20% - Accent2 3 3 3 6" xfId="3388"/>
    <cellStyle name="20% - Accent2 3 3 4" xfId="3389"/>
    <cellStyle name="20% - Accent2 3 3 4 2" xfId="3390"/>
    <cellStyle name="20% - Accent2 3 3 4 2 2" xfId="3391"/>
    <cellStyle name="20% - Accent2 3 3 4 2 2 2" xfId="3392"/>
    <cellStyle name="20% - Accent2 3 3 4 2 2 3" xfId="50603"/>
    <cellStyle name="20% - Accent2 3 3 4 2 3" xfId="3393"/>
    <cellStyle name="20% - Accent2 3 3 4 2 4" xfId="3394"/>
    <cellStyle name="20% - Accent2 3 3 4 3" xfId="3395"/>
    <cellStyle name="20% - Accent2 3 3 4 3 2" xfId="3396"/>
    <cellStyle name="20% - Accent2 3 3 4 3 3" xfId="50604"/>
    <cellStyle name="20% - Accent2 3 3 4 4" xfId="3397"/>
    <cellStyle name="20% - Accent2 3 3 4 5" xfId="3398"/>
    <cellStyle name="20% - Accent2 3 3 5" xfId="3399"/>
    <cellStyle name="20% - Accent2 3 3 5 2" xfId="3400"/>
    <cellStyle name="20% - Accent2 3 3 5 2 2" xfId="3401"/>
    <cellStyle name="20% - Accent2 3 3 5 2 3" xfId="50605"/>
    <cellStyle name="20% - Accent2 3 3 5 3" xfId="3402"/>
    <cellStyle name="20% - Accent2 3 3 5 4" xfId="3403"/>
    <cellStyle name="20% - Accent2 3 3 6" xfId="3404"/>
    <cellStyle name="20% - Accent2 3 3 6 2" xfId="3405"/>
    <cellStyle name="20% - Accent2 3 3 6 2 2" xfId="3406"/>
    <cellStyle name="20% - Accent2 3 3 6 2 3" xfId="50606"/>
    <cellStyle name="20% - Accent2 3 3 6 3" xfId="3407"/>
    <cellStyle name="20% - Accent2 3 3 6 4" xfId="3408"/>
    <cellStyle name="20% - Accent2 3 3 7" xfId="3409"/>
    <cellStyle name="20% - Accent2 3 3 7 2" xfId="3410"/>
    <cellStyle name="20% - Accent2 3 3 7 3" xfId="50607"/>
    <cellStyle name="20% - Accent2 3 3 8" xfId="3411"/>
    <cellStyle name="20% - Accent2 3 3 9" xfId="3412"/>
    <cellStyle name="20% - Accent2 3 4" xfId="3413"/>
    <cellStyle name="20% - Accent2 3 4 2" xfId="3414"/>
    <cellStyle name="20% - Accent2 3 4 2 2" xfId="3415"/>
    <cellStyle name="20% - Accent2 3 4 2 2 2" xfId="3416"/>
    <cellStyle name="20% - Accent2 3 4 2 2 2 2" xfId="3417"/>
    <cellStyle name="20% - Accent2 3 4 2 2 2 3" xfId="50608"/>
    <cellStyle name="20% - Accent2 3 4 2 2 3" xfId="3418"/>
    <cellStyle name="20% - Accent2 3 4 2 2 4" xfId="3419"/>
    <cellStyle name="20% - Accent2 3 4 2 3" xfId="3420"/>
    <cellStyle name="20% - Accent2 3 4 2 3 2" xfId="3421"/>
    <cellStyle name="20% - Accent2 3 4 2 3 2 2" xfId="3422"/>
    <cellStyle name="20% - Accent2 3 4 2 3 2 3" xfId="50609"/>
    <cellStyle name="20% - Accent2 3 4 2 3 3" xfId="3423"/>
    <cellStyle name="20% - Accent2 3 4 2 3 4" xfId="3424"/>
    <cellStyle name="20% - Accent2 3 4 2 4" xfId="3425"/>
    <cellStyle name="20% - Accent2 3 4 2 4 2" xfId="3426"/>
    <cellStyle name="20% - Accent2 3 4 2 4 3" xfId="50610"/>
    <cellStyle name="20% - Accent2 3 4 2 5" xfId="3427"/>
    <cellStyle name="20% - Accent2 3 4 2 6" xfId="3428"/>
    <cellStyle name="20% - Accent2 3 4 3" xfId="3429"/>
    <cellStyle name="20% - Accent2 3 4 3 2" xfId="3430"/>
    <cellStyle name="20% - Accent2 3 4 3 2 2" xfId="3431"/>
    <cellStyle name="20% - Accent2 3 4 3 2 3" xfId="50611"/>
    <cellStyle name="20% - Accent2 3 4 3 3" xfId="3432"/>
    <cellStyle name="20% - Accent2 3 4 3 4" xfId="3433"/>
    <cellStyle name="20% - Accent2 3 4 4" xfId="3434"/>
    <cellStyle name="20% - Accent2 3 4 4 2" xfId="3435"/>
    <cellStyle name="20% - Accent2 3 4 4 2 2" xfId="3436"/>
    <cellStyle name="20% - Accent2 3 4 4 2 3" xfId="50612"/>
    <cellStyle name="20% - Accent2 3 4 4 3" xfId="3437"/>
    <cellStyle name="20% - Accent2 3 4 4 4" xfId="3438"/>
    <cellStyle name="20% - Accent2 3 4 5" xfId="3439"/>
    <cellStyle name="20% - Accent2 3 4 5 2" xfId="3440"/>
    <cellStyle name="20% - Accent2 3 4 5 3" xfId="50613"/>
    <cellStyle name="20% - Accent2 3 4 6" xfId="3441"/>
    <cellStyle name="20% - Accent2 3 4 7" xfId="3442"/>
    <cellStyle name="20% - Accent2 3 5" xfId="3443"/>
    <cellStyle name="20% - Accent2 3 5 2" xfId="3444"/>
    <cellStyle name="20% - Accent2 3 5 2 2" xfId="3445"/>
    <cellStyle name="20% - Accent2 3 5 2 2 2" xfId="3446"/>
    <cellStyle name="20% - Accent2 3 5 2 2 3" xfId="50614"/>
    <cellStyle name="20% - Accent2 3 5 2 3" xfId="3447"/>
    <cellStyle name="20% - Accent2 3 5 2 4" xfId="3448"/>
    <cellStyle name="20% - Accent2 3 5 3" xfId="3449"/>
    <cellStyle name="20% - Accent2 3 5 3 2" xfId="3450"/>
    <cellStyle name="20% - Accent2 3 5 3 2 2" xfId="3451"/>
    <cellStyle name="20% - Accent2 3 5 3 2 3" xfId="50615"/>
    <cellStyle name="20% - Accent2 3 5 3 3" xfId="3452"/>
    <cellStyle name="20% - Accent2 3 5 3 4" xfId="3453"/>
    <cellStyle name="20% - Accent2 3 5 4" xfId="3454"/>
    <cellStyle name="20% - Accent2 3 5 4 2" xfId="3455"/>
    <cellStyle name="20% - Accent2 3 5 4 3" xfId="50616"/>
    <cellStyle name="20% - Accent2 3 5 5" xfId="3456"/>
    <cellStyle name="20% - Accent2 3 5 6" xfId="3457"/>
    <cellStyle name="20% - Accent2 3 6" xfId="3458"/>
    <cellStyle name="20% - Accent2 3 6 2" xfId="3459"/>
    <cellStyle name="20% - Accent2 3 6 2 2" xfId="3460"/>
    <cellStyle name="20% - Accent2 3 6 2 2 2" xfId="3461"/>
    <cellStyle name="20% - Accent2 3 6 2 2 3" xfId="50617"/>
    <cellStyle name="20% - Accent2 3 6 2 3" xfId="3462"/>
    <cellStyle name="20% - Accent2 3 6 2 4" xfId="3463"/>
    <cellStyle name="20% - Accent2 3 6 3" xfId="3464"/>
    <cellStyle name="20% - Accent2 3 6 3 2" xfId="3465"/>
    <cellStyle name="20% - Accent2 3 6 3 3" xfId="50618"/>
    <cellStyle name="20% - Accent2 3 6 4" xfId="3466"/>
    <cellStyle name="20% - Accent2 3 6 5" xfId="3467"/>
    <cellStyle name="20% - Accent2 3 7" xfId="3468"/>
    <cellStyle name="20% - Accent2 3 7 2" xfId="3469"/>
    <cellStyle name="20% - Accent2 3 7 2 2" xfId="3470"/>
    <cellStyle name="20% - Accent2 3 7 2 3" xfId="50619"/>
    <cellStyle name="20% - Accent2 3 7 3" xfId="3471"/>
    <cellStyle name="20% - Accent2 3 7 4" xfId="3472"/>
    <cellStyle name="20% - Accent2 3 8" xfId="3473"/>
    <cellStyle name="20% - Accent2 3 8 2" xfId="3474"/>
    <cellStyle name="20% - Accent2 3 8 2 2" xfId="3475"/>
    <cellStyle name="20% - Accent2 3 8 2 3" xfId="50620"/>
    <cellStyle name="20% - Accent2 3 8 3" xfId="3476"/>
    <cellStyle name="20% - Accent2 3 8 4" xfId="3477"/>
    <cellStyle name="20% - Accent2 3 9" xfId="3478"/>
    <cellStyle name="20% - Accent2 3 9 2" xfId="3479"/>
    <cellStyle name="20% - Accent2 3 9 3" xfId="50621"/>
    <cellStyle name="20% - Accent2 4" xfId="3480"/>
    <cellStyle name="20% - Accent2 4 10" xfId="3481"/>
    <cellStyle name="20% - Accent2 4 11" xfId="3482"/>
    <cellStyle name="20% - Accent2 4 12" xfId="60183"/>
    <cellStyle name="20% - Accent2 4 2" xfId="3483"/>
    <cellStyle name="20% - Accent2 4 2 10" xfId="3484"/>
    <cellStyle name="20% - Accent2 4 2 11" xfId="60366"/>
    <cellStyle name="20% - Accent2 4 2 2" xfId="3485"/>
    <cellStyle name="20% - Accent2 4 2 2 2" xfId="3486"/>
    <cellStyle name="20% - Accent2 4 2 2 2 2" xfId="3487"/>
    <cellStyle name="20% - Accent2 4 2 2 2 2 2" xfId="3488"/>
    <cellStyle name="20% - Accent2 4 2 2 2 2 2 2" xfId="3489"/>
    <cellStyle name="20% - Accent2 4 2 2 2 2 2 2 2" xfId="3490"/>
    <cellStyle name="20% - Accent2 4 2 2 2 2 2 2 3" xfId="50622"/>
    <cellStyle name="20% - Accent2 4 2 2 2 2 2 3" xfId="3491"/>
    <cellStyle name="20% - Accent2 4 2 2 2 2 2 4" xfId="3492"/>
    <cellStyle name="20% - Accent2 4 2 2 2 2 3" xfId="3493"/>
    <cellStyle name="20% - Accent2 4 2 2 2 2 3 2" xfId="3494"/>
    <cellStyle name="20% - Accent2 4 2 2 2 2 3 2 2" xfId="3495"/>
    <cellStyle name="20% - Accent2 4 2 2 2 2 3 2 3" xfId="50623"/>
    <cellStyle name="20% - Accent2 4 2 2 2 2 3 3" xfId="3496"/>
    <cellStyle name="20% - Accent2 4 2 2 2 2 3 4" xfId="3497"/>
    <cellStyle name="20% - Accent2 4 2 2 2 2 4" xfId="3498"/>
    <cellStyle name="20% - Accent2 4 2 2 2 2 4 2" xfId="3499"/>
    <cellStyle name="20% - Accent2 4 2 2 2 2 4 3" xfId="50624"/>
    <cellStyle name="20% - Accent2 4 2 2 2 2 5" xfId="3500"/>
    <cellStyle name="20% - Accent2 4 2 2 2 2 6" xfId="3501"/>
    <cellStyle name="20% - Accent2 4 2 2 2 3" xfId="3502"/>
    <cellStyle name="20% - Accent2 4 2 2 2 3 2" xfId="3503"/>
    <cellStyle name="20% - Accent2 4 2 2 2 3 2 2" xfId="3504"/>
    <cellStyle name="20% - Accent2 4 2 2 2 3 2 3" xfId="50625"/>
    <cellStyle name="20% - Accent2 4 2 2 2 3 3" xfId="3505"/>
    <cellStyle name="20% - Accent2 4 2 2 2 3 4" xfId="3506"/>
    <cellStyle name="20% - Accent2 4 2 2 2 4" xfId="3507"/>
    <cellStyle name="20% - Accent2 4 2 2 2 4 2" xfId="3508"/>
    <cellStyle name="20% - Accent2 4 2 2 2 4 2 2" xfId="3509"/>
    <cellStyle name="20% - Accent2 4 2 2 2 4 2 3" xfId="50626"/>
    <cellStyle name="20% - Accent2 4 2 2 2 4 3" xfId="3510"/>
    <cellStyle name="20% - Accent2 4 2 2 2 4 4" xfId="3511"/>
    <cellStyle name="20% - Accent2 4 2 2 2 5" xfId="3512"/>
    <cellStyle name="20% - Accent2 4 2 2 2 5 2" xfId="3513"/>
    <cellStyle name="20% - Accent2 4 2 2 2 5 3" xfId="50627"/>
    <cellStyle name="20% - Accent2 4 2 2 2 6" xfId="3514"/>
    <cellStyle name="20% - Accent2 4 2 2 2 7" xfId="3515"/>
    <cellStyle name="20% - Accent2 4 2 2 3" xfId="3516"/>
    <cellStyle name="20% - Accent2 4 2 2 3 2" xfId="3517"/>
    <cellStyle name="20% - Accent2 4 2 2 3 2 2" xfId="3518"/>
    <cellStyle name="20% - Accent2 4 2 2 3 2 2 2" xfId="3519"/>
    <cellStyle name="20% - Accent2 4 2 2 3 2 2 3" xfId="50628"/>
    <cellStyle name="20% - Accent2 4 2 2 3 2 3" xfId="3520"/>
    <cellStyle name="20% - Accent2 4 2 2 3 2 4" xfId="3521"/>
    <cellStyle name="20% - Accent2 4 2 2 3 3" xfId="3522"/>
    <cellStyle name="20% - Accent2 4 2 2 3 3 2" xfId="3523"/>
    <cellStyle name="20% - Accent2 4 2 2 3 3 2 2" xfId="3524"/>
    <cellStyle name="20% - Accent2 4 2 2 3 3 2 3" xfId="50629"/>
    <cellStyle name="20% - Accent2 4 2 2 3 3 3" xfId="3525"/>
    <cellStyle name="20% - Accent2 4 2 2 3 3 4" xfId="3526"/>
    <cellStyle name="20% - Accent2 4 2 2 3 4" xfId="3527"/>
    <cellStyle name="20% - Accent2 4 2 2 3 4 2" xfId="3528"/>
    <cellStyle name="20% - Accent2 4 2 2 3 4 3" xfId="50630"/>
    <cellStyle name="20% - Accent2 4 2 2 3 5" xfId="3529"/>
    <cellStyle name="20% - Accent2 4 2 2 3 6" xfId="3530"/>
    <cellStyle name="20% - Accent2 4 2 2 4" xfId="3531"/>
    <cellStyle name="20% - Accent2 4 2 2 4 2" xfId="3532"/>
    <cellStyle name="20% - Accent2 4 2 2 4 2 2" xfId="3533"/>
    <cellStyle name="20% - Accent2 4 2 2 4 2 3" xfId="50631"/>
    <cellStyle name="20% - Accent2 4 2 2 4 3" xfId="3534"/>
    <cellStyle name="20% - Accent2 4 2 2 4 4" xfId="3535"/>
    <cellStyle name="20% - Accent2 4 2 2 5" xfId="3536"/>
    <cellStyle name="20% - Accent2 4 2 2 5 2" xfId="3537"/>
    <cellStyle name="20% - Accent2 4 2 2 5 2 2" xfId="3538"/>
    <cellStyle name="20% - Accent2 4 2 2 5 2 3" xfId="50632"/>
    <cellStyle name="20% - Accent2 4 2 2 5 3" xfId="3539"/>
    <cellStyle name="20% - Accent2 4 2 2 5 4" xfId="3540"/>
    <cellStyle name="20% - Accent2 4 2 2 6" xfId="3541"/>
    <cellStyle name="20% - Accent2 4 2 2 6 2" xfId="3542"/>
    <cellStyle name="20% - Accent2 4 2 2 6 3" xfId="50633"/>
    <cellStyle name="20% - Accent2 4 2 2 7" xfId="3543"/>
    <cellStyle name="20% - Accent2 4 2 2 8" xfId="3544"/>
    <cellStyle name="20% - Accent2 4 2 2 9" xfId="60734"/>
    <cellStyle name="20% - Accent2 4 2 3" xfId="3545"/>
    <cellStyle name="20% - Accent2 4 2 3 2" xfId="3546"/>
    <cellStyle name="20% - Accent2 4 2 3 2 2" xfId="3547"/>
    <cellStyle name="20% - Accent2 4 2 3 2 2 2" xfId="3548"/>
    <cellStyle name="20% - Accent2 4 2 3 2 2 2 2" xfId="3549"/>
    <cellStyle name="20% - Accent2 4 2 3 2 2 2 3" xfId="50634"/>
    <cellStyle name="20% - Accent2 4 2 3 2 2 3" xfId="3550"/>
    <cellStyle name="20% - Accent2 4 2 3 2 2 4" xfId="3551"/>
    <cellStyle name="20% - Accent2 4 2 3 2 3" xfId="3552"/>
    <cellStyle name="20% - Accent2 4 2 3 2 3 2" xfId="3553"/>
    <cellStyle name="20% - Accent2 4 2 3 2 3 2 2" xfId="3554"/>
    <cellStyle name="20% - Accent2 4 2 3 2 3 2 3" xfId="50635"/>
    <cellStyle name="20% - Accent2 4 2 3 2 3 3" xfId="3555"/>
    <cellStyle name="20% - Accent2 4 2 3 2 3 4" xfId="3556"/>
    <cellStyle name="20% - Accent2 4 2 3 2 4" xfId="3557"/>
    <cellStyle name="20% - Accent2 4 2 3 2 4 2" xfId="3558"/>
    <cellStyle name="20% - Accent2 4 2 3 2 4 3" xfId="50636"/>
    <cellStyle name="20% - Accent2 4 2 3 2 5" xfId="3559"/>
    <cellStyle name="20% - Accent2 4 2 3 2 6" xfId="3560"/>
    <cellStyle name="20% - Accent2 4 2 3 3" xfId="3561"/>
    <cellStyle name="20% - Accent2 4 2 3 3 2" xfId="3562"/>
    <cellStyle name="20% - Accent2 4 2 3 3 2 2" xfId="3563"/>
    <cellStyle name="20% - Accent2 4 2 3 3 2 3" xfId="50637"/>
    <cellStyle name="20% - Accent2 4 2 3 3 3" xfId="3564"/>
    <cellStyle name="20% - Accent2 4 2 3 3 4" xfId="3565"/>
    <cellStyle name="20% - Accent2 4 2 3 4" xfId="3566"/>
    <cellStyle name="20% - Accent2 4 2 3 4 2" xfId="3567"/>
    <cellStyle name="20% - Accent2 4 2 3 4 2 2" xfId="3568"/>
    <cellStyle name="20% - Accent2 4 2 3 4 2 3" xfId="50638"/>
    <cellStyle name="20% - Accent2 4 2 3 4 3" xfId="3569"/>
    <cellStyle name="20% - Accent2 4 2 3 4 4" xfId="3570"/>
    <cellStyle name="20% - Accent2 4 2 3 5" xfId="3571"/>
    <cellStyle name="20% - Accent2 4 2 3 5 2" xfId="3572"/>
    <cellStyle name="20% - Accent2 4 2 3 5 3" xfId="50639"/>
    <cellStyle name="20% - Accent2 4 2 3 6" xfId="3573"/>
    <cellStyle name="20% - Accent2 4 2 3 7" xfId="3574"/>
    <cellStyle name="20% - Accent2 4 2 4" xfId="3575"/>
    <cellStyle name="20% - Accent2 4 2 4 2" xfId="3576"/>
    <cellStyle name="20% - Accent2 4 2 4 2 2" xfId="3577"/>
    <cellStyle name="20% - Accent2 4 2 4 2 2 2" xfId="3578"/>
    <cellStyle name="20% - Accent2 4 2 4 2 2 3" xfId="50640"/>
    <cellStyle name="20% - Accent2 4 2 4 2 3" xfId="3579"/>
    <cellStyle name="20% - Accent2 4 2 4 2 4" xfId="3580"/>
    <cellStyle name="20% - Accent2 4 2 4 3" xfId="3581"/>
    <cellStyle name="20% - Accent2 4 2 4 3 2" xfId="3582"/>
    <cellStyle name="20% - Accent2 4 2 4 3 2 2" xfId="3583"/>
    <cellStyle name="20% - Accent2 4 2 4 3 2 3" xfId="50641"/>
    <cellStyle name="20% - Accent2 4 2 4 3 3" xfId="3584"/>
    <cellStyle name="20% - Accent2 4 2 4 3 4" xfId="3585"/>
    <cellStyle name="20% - Accent2 4 2 4 4" xfId="3586"/>
    <cellStyle name="20% - Accent2 4 2 4 4 2" xfId="3587"/>
    <cellStyle name="20% - Accent2 4 2 4 4 3" xfId="50642"/>
    <cellStyle name="20% - Accent2 4 2 4 5" xfId="3588"/>
    <cellStyle name="20% - Accent2 4 2 4 6" xfId="3589"/>
    <cellStyle name="20% - Accent2 4 2 5" xfId="3590"/>
    <cellStyle name="20% - Accent2 4 2 5 2" xfId="3591"/>
    <cellStyle name="20% - Accent2 4 2 5 2 2" xfId="3592"/>
    <cellStyle name="20% - Accent2 4 2 5 2 2 2" xfId="3593"/>
    <cellStyle name="20% - Accent2 4 2 5 2 2 3" xfId="50643"/>
    <cellStyle name="20% - Accent2 4 2 5 2 3" xfId="3594"/>
    <cellStyle name="20% - Accent2 4 2 5 2 4" xfId="3595"/>
    <cellStyle name="20% - Accent2 4 2 5 3" xfId="3596"/>
    <cellStyle name="20% - Accent2 4 2 5 3 2" xfId="3597"/>
    <cellStyle name="20% - Accent2 4 2 5 3 3" xfId="50644"/>
    <cellStyle name="20% - Accent2 4 2 5 4" xfId="3598"/>
    <cellStyle name="20% - Accent2 4 2 5 5" xfId="3599"/>
    <cellStyle name="20% - Accent2 4 2 6" xfId="3600"/>
    <cellStyle name="20% - Accent2 4 2 6 2" xfId="3601"/>
    <cellStyle name="20% - Accent2 4 2 6 2 2" xfId="3602"/>
    <cellStyle name="20% - Accent2 4 2 6 2 3" xfId="50645"/>
    <cellStyle name="20% - Accent2 4 2 6 3" xfId="3603"/>
    <cellStyle name="20% - Accent2 4 2 6 4" xfId="3604"/>
    <cellStyle name="20% - Accent2 4 2 7" xfId="3605"/>
    <cellStyle name="20% - Accent2 4 2 7 2" xfId="3606"/>
    <cellStyle name="20% - Accent2 4 2 7 2 2" xfId="3607"/>
    <cellStyle name="20% - Accent2 4 2 7 2 3" xfId="50646"/>
    <cellStyle name="20% - Accent2 4 2 7 3" xfId="3608"/>
    <cellStyle name="20% - Accent2 4 2 7 4" xfId="3609"/>
    <cellStyle name="20% - Accent2 4 2 8" xfId="3610"/>
    <cellStyle name="20% - Accent2 4 2 8 2" xfId="3611"/>
    <cellStyle name="20% - Accent2 4 2 8 3" xfId="50647"/>
    <cellStyle name="20% - Accent2 4 2 9" xfId="3612"/>
    <cellStyle name="20% - Accent2 4 3" xfId="3613"/>
    <cellStyle name="20% - Accent2 4 3 2" xfId="3614"/>
    <cellStyle name="20% - Accent2 4 3 2 2" xfId="3615"/>
    <cellStyle name="20% - Accent2 4 3 2 2 2" xfId="3616"/>
    <cellStyle name="20% - Accent2 4 3 2 2 2 2" xfId="3617"/>
    <cellStyle name="20% - Accent2 4 3 2 2 2 2 2" xfId="3618"/>
    <cellStyle name="20% - Accent2 4 3 2 2 2 2 3" xfId="50648"/>
    <cellStyle name="20% - Accent2 4 3 2 2 2 3" xfId="3619"/>
    <cellStyle name="20% - Accent2 4 3 2 2 2 4" xfId="3620"/>
    <cellStyle name="20% - Accent2 4 3 2 2 3" xfId="3621"/>
    <cellStyle name="20% - Accent2 4 3 2 2 3 2" xfId="3622"/>
    <cellStyle name="20% - Accent2 4 3 2 2 3 2 2" xfId="3623"/>
    <cellStyle name="20% - Accent2 4 3 2 2 3 2 3" xfId="50649"/>
    <cellStyle name="20% - Accent2 4 3 2 2 3 3" xfId="3624"/>
    <cellStyle name="20% - Accent2 4 3 2 2 3 4" xfId="3625"/>
    <cellStyle name="20% - Accent2 4 3 2 2 4" xfId="3626"/>
    <cellStyle name="20% - Accent2 4 3 2 2 4 2" xfId="3627"/>
    <cellStyle name="20% - Accent2 4 3 2 2 4 3" xfId="50650"/>
    <cellStyle name="20% - Accent2 4 3 2 2 5" xfId="3628"/>
    <cellStyle name="20% - Accent2 4 3 2 2 6" xfId="3629"/>
    <cellStyle name="20% - Accent2 4 3 2 3" xfId="3630"/>
    <cellStyle name="20% - Accent2 4 3 2 3 2" xfId="3631"/>
    <cellStyle name="20% - Accent2 4 3 2 3 2 2" xfId="3632"/>
    <cellStyle name="20% - Accent2 4 3 2 3 2 3" xfId="50651"/>
    <cellStyle name="20% - Accent2 4 3 2 3 3" xfId="3633"/>
    <cellStyle name="20% - Accent2 4 3 2 3 4" xfId="3634"/>
    <cellStyle name="20% - Accent2 4 3 2 4" xfId="3635"/>
    <cellStyle name="20% - Accent2 4 3 2 4 2" xfId="3636"/>
    <cellStyle name="20% - Accent2 4 3 2 4 2 2" xfId="3637"/>
    <cellStyle name="20% - Accent2 4 3 2 4 2 3" xfId="50652"/>
    <cellStyle name="20% - Accent2 4 3 2 4 3" xfId="3638"/>
    <cellStyle name="20% - Accent2 4 3 2 4 4" xfId="3639"/>
    <cellStyle name="20% - Accent2 4 3 2 5" xfId="3640"/>
    <cellStyle name="20% - Accent2 4 3 2 5 2" xfId="3641"/>
    <cellStyle name="20% - Accent2 4 3 2 5 3" xfId="50653"/>
    <cellStyle name="20% - Accent2 4 3 2 6" xfId="3642"/>
    <cellStyle name="20% - Accent2 4 3 2 7" xfId="3643"/>
    <cellStyle name="20% - Accent2 4 3 3" xfId="3644"/>
    <cellStyle name="20% - Accent2 4 3 3 2" xfId="3645"/>
    <cellStyle name="20% - Accent2 4 3 3 2 2" xfId="3646"/>
    <cellStyle name="20% - Accent2 4 3 3 2 2 2" xfId="3647"/>
    <cellStyle name="20% - Accent2 4 3 3 2 2 3" xfId="50654"/>
    <cellStyle name="20% - Accent2 4 3 3 2 3" xfId="3648"/>
    <cellStyle name="20% - Accent2 4 3 3 2 4" xfId="3649"/>
    <cellStyle name="20% - Accent2 4 3 3 3" xfId="3650"/>
    <cellStyle name="20% - Accent2 4 3 3 3 2" xfId="3651"/>
    <cellStyle name="20% - Accent2 4 3 3 3 2 2" xfId="3652"/>
    <cellStyle name="20% - Accent2 4 3 3 3 2 3" xfId="50655"/>
    <cellStyle name="20% - Accent2 4 3 3 3 3" xfId="3653"/>
    <cellStyle name="20% - Accent2 4 3 3 3 4" xfId="3654"/>
    <cellStyle name="20% - Accent2 4 3 3 4" xfId="3655"/>
    <cellStyle name="20% - Accent2 4 3 3 4 2" xfId="3656"/>
    <cellStyle name="20% - Accent2 4 3 3 4 3" xfId="50656"/>
    <cellStyle name="20% - Accent2 4 3 3 5" xfId="3657"/>
    <cellStyle name="20% - Accent2 4 3 3 6" xfId="3658"/>
    <cellStyle name="20% - Accent2 4 3 4" xfId="3659"/>
    <cellStyle name="20% - Accent2 4 3 4 2" xfId="3660"/>
    <cellStyle name="20% - Accent2 4 3 4 2 2" xfId="3661"/>
    <cellStyle name="20% - Accent2 4 3 4 2 3" xfId="50657"/>
    <cellStyle name="20% - Accent2 4 3 4 3" xfId="3662"/>
    <cellStyle name="20% - Accent2 4 3 4 4" xfId="3663"/>
    <cellStyle name="20% - Accent2 4 3 5" xfId="3664"/>
    <cellStyle name="20% - Accent2 4 3 5 2" xfId="3665"/>
    <cellStyle name="20% - Accent2 4 3 5 2 2" xfId="3666"/>
    <cellStyle name="20% - Accent2 4 3 5 2 3" xfId="50658"/>
    <cellStyle name="20% - Accent2 4 3 5 3" xfId="3667"/>
    <cellStyle name="20% - Accent2 4 3 5 4" xfId="3668"/>
    <cellStyle name="20% - Accent2 4 3 6" xfId="3669"/>
    <cellStyle name="20% - Accent2 4 3 6 2" xfId="3670"/>
    <cellStyle name="20% - Accent2 4 3 6 3" xfId="50659"/>
    <cellStyle name="20% - Accent2 4 3 7" xfId="3671"/>
    <cellStyle name="20% - Accent2 4 3 8" xfId="3672"/>
    <cellStyle name="20% - Accent2 4 3 9" xfId="60551"/>
    <cellStyle name="20% - Accent2 4 4" xfId="3673"/>
    <cellStyle name="20% - Accent2 4 4 2" xfId="3674"/>
    <cellStyle name="20% - Accent2 4 4 2 2" xfId="3675"/>
    <cellStyle name="20% - Accent2 4 4 2 2 2" xfId="3676"/>
    <cellStyle name="20% - Accent2 4 4 2 2 2 2" xfId="3677"/>
    <cellStyle name="20% - Accent2 4 4 2 2 2 3" xfId="50660"/>
    <cellStyle name="20% - Accent2 4 4 2 2 3" xfId="3678"/>
    <cellStyle name="20% - Accent2 4 4 2 2 4" xfId="3679"/>
    <cellStyle name="20% - Accent2 4 4 2 3" xfId="3680"/>
    <cellStyle name="20% - Accent2 4 4 2 3 2" xfId="3681"/>
    <cellStyle name="20% - Accent2 4 4 2 3 2 2" xfId="3682"/>
    <cellStyle name="20% - Accent2 4 4 2 3 2 3" xfId="50661"/>
    <cellStyle name="20% - Accent2 4 4 2 3 3" xfId="3683"/>
    <cellStyle name="20% - Accent2 4 4 2 3 4" xfId="3684"/>
    <cellStyle name="20% - Accent2 4 4 2 4" xfId="3685"/>
    <cellStyle name="20% - Accent2 4 4 2 4 2" xfId="3686"/>
    <cellStyle name="20% - Accent2 4 4 2 4 3" xfId="50662"/>
    <cellStyle name="20% - Accent2 4 4 2 5" xfId="3687"/>
    <cellStyle name="20% - Accent2 4 4 2 6" xfId="3688"/>
    <cellStyle name="20% - Accent2 4 4 3" xfId="3689"/>
    <cellStyle name="20% - Accent2 4 4 3 2" xfId="3690"/>
    <cellStyle name="20% - Accent2 4 4 3 2 2" xfId="3691"/>
    <cellStyle name="20% - Accent2 4 4 3 2 3" xfId="50663"/>
    <cellStyle name="20% - Accent2 4 4 3 3" xfId="3692"/>
    <cellStyle name="20% - Accent2 4 4 3 4" xfId="3693"/>
    <cellStyle name="20% - Accent2 4 4 4" xfId="3694"/>
    <cellStyle name="20% - Accent2 4 4 4 2" xfId="3695"/>
    <cellStyle name="20% - Accent2 4 4 4 2 2" xfId="3696"/>
    <cellStyle name="20% - Accent2 4 4 4 2 3" xfId="50664"/>
    <cellStyle name="20% - Accent2 4 4 4 3" xfId="3697"/>
    <cellStyle name="20% - Accent2 4 4 4 4" xfId="3698"/>
    <cellStyle name="20% - Accent2 4 4 5" xfId="3699"/>
    <cellStyle name="20% - Accent2 4 4 5 2" xfId="3700"/>
    <cellStyle name="20% - Accent2 4 4 5 3" xfId="50665"/>
    <cellStyle name="20% - Accent2 4 4 6" xfId="3701"/>
    <cellStyle name="20% - Accent2 4 4 7" xfId="3702"/>
    <cellStyle name="20% - Accent2 4 5" xfId="3703"/>
    <cellStyle name="20% - Accent2 4 5 2" xfId="3704"/>
    <cellStyle name="20% - Accent2 4 5 2 2" xfId="3705"/>
    <cellStyle name="20% - Accent2 4 5 2 2 2" xfId="3706"/>
    <cellStyle name="20% - Accent2 4 5 2 2 3" xfId="50666"/>
    <cellStyle name="20% - Accent2 4 5 2 3" xfId="3707"/>
    <cellStyle name="20% - Accent2 4 5 2 4" xfId="3708"/>
    <cellStyle name="20% - Accent2 4 5 3" xfId="3709"/>
    <cellStyle name="20% - Accent2 4 5 3 2" xfId="3710"/>
    <cellStyle name="20% - Accent2 4 5 3 2 2" xfId="3711"/>
    <cellStyle name="20% - Accent2 4 5 3 2 3" xfId="50667"/>
    <cellStyle name="20% - Accent2 4 5 3 3" xfId="3712"/>
    <cellStyle name="20% - Accent2 4 5 3 4" xfId="3713"/>
    <cellStyle name="20% - Accent2 4 5 4" xfId="3714"/>
    <cellStyle name="20% - Accent2 4 5 4 2" xfId="3715"/>
    <cellStyle name="20% - Accent2 4 5 4 3" xfId="50668"/>
    <cellStyle name="20% - Accent2 4 5 5" xfId="3716"/>
    <cellStyle name="20% - Accent2 4 5 6" xfId="3717"/>
    <cellStyle name="20% - Accent2 4 6" xfId="3718"/>
    <cellStyle name="20% - Accent2 4 6 2" xfId="3719"/>
    <cellStyle name="20% - Accent2 4 6 2 2" xfId="3720"/>
    <cellStyle name="20% - Accent2 4 6 2 2 2" xfId="3721"/>
    <cellStyle name="20% - Accent2 4 6 2 2 3" xfId="50669"/>
    <cellStyle name="20% - Accent2 4 6 2 3" xfId="3722"/>
    <cellStyle name="20% - Accent2 4 6 2 4" xfId="3723"/>
    <cellStyle name="20% - Accent2 4 6 3" xfId="3724"/>
    <cellStyle name="20% - Accent2 4 6 3 2" xfId="3725"/>
    <cellStyle name="20% - Accent2 4 6 3 3" xfId="50670"/>
    <cellStyle name="20% - Accent2 4 6 4" xfId="3726"/>
    <cellStyle name="20% - Accent2 4 6 5" xfId="3727"/>
    <cellStyle name="20% - Accent2 4 7" xfId="3728"/>
    <cellStyle name="20% - Accent2 4 7 2" xfId="3729"/>
    <cellStyle name="20% - Accent2 4 7 2 2" xfId="3730"/>
    <cellStyle name="20% - Accent2 4 7 2 3" xfId="50671"/>
    <cellStyle name="20% - Accent2 4 7 3" xfId="3731"/>
    <cellStyle name="20% - Accent2 4 7 4" xfId="3732"/>
    <cellStyle name="20% - Accent2 4 8" xfId="3733"/>
    <cellStyle name="20% - Accent2 4 8 2" xfId="3734"/>
    <cellStyle name="20% - Accent2 4 8 2 2" xfId="3735"/>
    <cellStyle name="20% - Accent2 4 8 2 3" xfId="50672"/>
    <cellStyle name="20% - Accent2 4 8 3" xfId="3736"/>
    <cellStyle name="20% - Accent2 4 8 4" xfId="3737"/>
    <cellStyle name="20% - Accent2 4 9" xfId="3738"/>
    <cellStyle name="20% - Accent2 4 9 2" xfId="3739"/>
    <cellStyle name="20% - Accent2 4 9 3" xfId="50673"/>
    <cellStyle name="20% - Accent2 5" xfId="3740"/>
    <cellStyle name="20% - Accent2 5 10" xfId="3741"/>
    <cellStyle name="20% - Accent2 5 11" xfId="60197"/>
    <cellStyle name="20% - Accent2 5 2" xfId="3742"/>
    <cellStyle name="20% - Accent2 5 2 2" xfId="3743"/>
    <cellStyle name="20% - Accent2 5 2 2 2" xfId="3744"/>
    <cellStyle name="20% - Accent2 5 2 2 2 2" xfId="3745"/>
    <cellStyle name="20% - Accent2 5 2 2 2 2 2" xfId="3746"/>
    <cellStyle name="20% - Accent2 5 2 2 2 2 2 2" xfId="3747"/>
    <cellStyle name="20% - Accent2 5 2 2 2 2 2 3" xfId="50674"/>
    <cellStyle name="20% - Accent2 5 2 2 2 2 3" xfId="3748"/>
    <cellStyle name="20% - Accent2 5 2 2 2 2 4" xfId="3749"/>
    <cellStyle name="20% - Accent2 5 2 2 2 3" xfId="3750"/>
    <cellStyle name="20% - Accent2 5 2 2 2 3 2" xfId="3751"/>
    <cellStyle name="20% - Accent2 5 2 2 2 3 2 2" xfId="3752"/>
    <cellStyle name="20% - Accent2 5 2 2 2 3 2 3" xfId="50675"/>
    <cellStyle name="20% - Accent2 5 2 2 2 3 3" xfId="3753"/>
    <cellStyle name="20% - Accent2 5 2 2 2 3 4" xfId="3754"/>
    <cellStyle name="20% - Accent2 5 2 2 2 4" xfId="3755"/>
    <cellStyle name="20% - Accent2 5 2 2 2 4 2" xfId="3756"/>
    <cellStyle name="20% - Accent2 5 2 2 2 4 3" xfId="50676"/>
    <cellStyle name="20% - Accent2 5 2 2 2 5" xfId="3757"/>
    <cellStyle name="20% - Accent2 5 2 2 2 6" xfId="3758"/>
    <cellStyle name="20% - Accent2 5 2 2 3" xfId="3759"/>
    <cellStyle name="20% - Accent2 5 2 2 3 2" xfId="3760"/>
    <cellStyle name="20% - Accent2 5 2 2 3 2 2" xfId="3761"/>
    <cellStyle name="20% - Accent2 5 2 2 3 2 3" xfId="50677"/>
    <cellStyle name="20% - Accent2 5 2 2 3 3" xfId="3762"/>
    <cellStyle name="20% - Accent2 5 2 2 3 4" xfId="3763"/>
    <cellStyle name="20% - Accent2 5 2 2 4" xfId="3764"/>
    <cellStyle name="20% - Accent2 5 2 2 4 2" xfId="3765"/>
    <cellStyle name="20% - Accent2 5 2 2 4 2 2" xfId="3766"/>
    <cellStyle name="20% - Accent2 5 2 2 4 2 3" xfId="50678"/>
    <cellStyle name="20% - Accent2 5 2 2 4 3" xfId="3767"/>
    <cellStyle name="20% - Accent2 5 2 2 4 4" xfId="3768"/>
    <cellStyle name="20% - Accent2 5 2 2 5" xfId="3769"/>
    <cellStyle name="20% - Accent2 5 2 2 5 2" xfId="3770"/>
    <cellStyle name="20% - Accent2 5 2 2 5 3" xfId="50679"/>
    <cellStyle name="20% - Accent2 5 2 2 6" xfId="3771"/>
    <cellStyle name="20% - Accent2 5 2 2 7" xfId="3772"/>
    <cellStyle name="20% - Accent2 5 2 2 8" xfId="60748"/>
    <cellStyle name="20% - Accent2 5 2 3" xfId="3773"/>
    <cellStyle name="20% - Accent2 5 2 3 2" xfId="3774"/>
    <cellStyle name="20% - Accent2 5 2 3 2 2" xfId="3775"/>
    <cellStyle name="20% - Accent2 5 2 3 2 2 2" xfId="3776"/>
    <cellStyle name="20% - Accent2 5 2 3 2 2 3" xfId="50680"/>
    <cellStyle name="20% - Accent2 5 2 3 2 3" xfId="3777"/>
    <cellStyle name="20% - Accent2 5 2 3 2 4" xfId="3778"/>
    <cellStyle name="20% - Accent2 5 2 3 3" xfId="3779"/>
    <cellStyle name="20% - Accent2 5 2 3 3 2" xfId="3780"/>
    <cellStyle name="20% - Accent2 5 2 3 3 2 2" xfId="3781"/>
    <cellStyle name="20% - Accent2 5 2 3 3 2 3" xfId="50681"/>
    <cellStyle name="20% - Accent2 5 2 3 3 3" xfId="3782"/>
    <cellStyle name="20% - Accent2 5 2 3 3 4" xfId="3783"/>
    <cellStyle name="20% - Accent2 5 2 3 4" xfId="3784"/>
    <cellStyle name="20% - Accent2 5 2 3 4 2" xfId="3785"/>
    <cellStyle name="20% - Accent2 5 2 3 4 3" xfId="50682"/>
    <cellStyle name="20% - Accent2 5 2 3 5" xfId="3786"/>
    <cellStyle name="20% - Accent2 5 2 3 6" xfId="3787"/>
    <cellStyle name="20% - Accent2 5 2 4" xfId="3788"/>
    <cellStyle name="20% - Accent2 5 2 4 2" xfId="3789"/>
    <cellStyle name="20% - Accent2 5 2 4 2 2" xfId="3790"/>
    <cellStyle name="20% - Accent2 5 2 4 2 3" xfId="50683"/>
    <cellStyle name="20% - Accent2 5 2 4 3" xfId="3791"/>
    <cellStyle name="20% - Accent2 5 2 4 4" xfId="3792"/>
    <cellStyle name="20% - Accent2 5 2 5" xfId="3793"/>
    <cellStyle name="20% - Accent2 5 2 5 2" xfId="3794"/>
    <cellStyle name="20% - Accent2 5 2 5 2 2" xfId="3795"/>
    <cellStyle name="20% - Accent2 5 2 5 2 3" xfId="50684"/>
    <cellStyle name="20% - Accent2 5 2 5 3" xfId="3796"/>
    <cellStyle name="20% - Accent2 5 2 5 4" xfId="3797"/>
    <cellStyle name="20% - Accent2 5 2 6" xfId="3798"/>
    <cellStyle name="20% - Accent2 5 2 6 2" xfId="3799"/>
    <cellStyle name="20% - Accent2 5 2 6 3" xfId="50685"/>
    <cellStyle name="20% - Accent2 5 2 7" xfId="3800"/>
    <cellStyle name="20% - Accent2 5 2 8" xfId="3801"/>
    <cellStyle name="20% - Accent2 5 2 9" xfId="60380"/>
    <cellStyle name="20% - Accent2 5 3" xfId="3802"/>
    <cellStyle name="20% - Accent2 5 3 2" xfId="3803"/>
    <cellStyle name="20% - Accent2 5 3 2 2" xfId="3804"/>
    <cellStyle name="20% - Accent2 5 3 2 2 2" xfId="3805"/>
    <cellStyle name="20% - Accent2 5 3 2 2 2 2" xfId="3806"/>
    <cellStyle name="20% - Accent2 5 3 2 2 2 3" xfId="50686"/>
    <cellStyle name="20% - Accent2 5 3 2 2 3" xfId="3807"/>
    <cellStyle name="20% - Accent2 5 3 2 2 4" xfId="3808"/>
    <cellStyle name="20% - Accent2 5 3 2 3" xfId="3809"/>
    <cellStyle name="20% - Accent2 5 3 2 3 2" xfId="3810"/>
    <cellStyle name="20% - Accent2 5 3 2 3 2 2" xfId="3811"/>
    <cellStyle name="20% - Accent2 5 3 2 3 2 3" xfId="50687"/>
    <cellStyle name="20% - Accent2 5 3 2 3 3" xfId="3812"/>
    <cellStyle name="20% - Accent2 5 3 2 3 4" xfId="3813"/>
    <cellStyle name="20% - Accent2 5 3 2 4" xfId="3814"/>
    <cellStyle name="20% - Accent2 5 3 2 4 2" xfId="3815"/>
    <cellStyle name="20% - Accent2 5 3 2 4 3" xfId="50688"/>
    <cellStyle name="20% - Accent2 5 3 2 5" xfId="3816"/>
    <cellStyle name="20% - Accent2 5 3 2 6" xfId="3817"/>
    <cellStyle name="20% - Accent2 5 3 3" xfId="3818"/>
    <cellStyle name="20% - Accent2 5 3 3 2" xfId="3819"/>
    <cellStyle name="20% - Accent2 5 3 3 2 2" xfId="3820"/>
    <cellStyle name="20% - Accent2 5 3 3 2 3" xfId="50689"/>
    <cellStyle name="20% - Accent2 5 3 3 3" xfId="3821"/>
    <cellStyle name="20% - Accent2 5 3 3 4" xfId="3822"/>
    <cellStyle name="20% - Accent2 5 3 4" xfId="3823"/>
    <cellStyle name="20% - Accent2 5 3 4 2" xfId="3824"/>
    <cellStyle name="20% - Accent2 5 3 4 2 2" xfId="3825"/>
    <cellStyle name="20% - Accent2 5 3 4 2 3" xfId="50690"/>
    <cellStyle name="20% - Accent2 5 3 4 3" xfId="3826"/>
    <cellStyle name="20% - Accent2 5 3 4 4" xfId="3827"/>
    <cellStyle name="20% - Accent2 5 3 5" xfId="3828"/>
    <cellStyle name="20% - Accent2 5 3 5 2" xfId="3829"/>
    <cellStyle name="20% - Accent2 5 3 5 3" xfId="50691"/>
    <cellStyle name="20% - Accent2 5 3 6" xfId="3830"/>
    <cellStyle name="20% - Accent2 5 3 7" xfId="3831"/>
    <cellStyle name="20% - Accent2 5 3 8" xfId="60565"/>
    <cellStyle name="20% - Accent2 5 4" xfId="3832"/>
    <cellStyle name="20% - Accent2 5 4 2" xfId="3833"/>
    <cellStyle name="20% - Accent2 5 4 2 2" xfId="3834"/>
    <cellStyle name="20% - Accent2 5 4 2 2 2" xfId="3835"/>
    <cellStyle name="20% - Accent2 5 4 2 2 3" xfId="50692"/>
    <cellStyle name="20% - Accent2 5 4 2 3" xfId="3836"/>
    <cellStyle name="20% - Accent2 5 4 2 4" xfId="3837"/>
    <cellStyle name="20% - Accent2 5 4 3" xfId="3838"/>
    <cellStyle name="20% - Accent2 5 4 3 2" xfId="3839"/>
    <cellStyle name="20% - Accent2 5 4 3 2 2" xfId="3840"/>
    <cellStyle name="20% - Accent2 5 4 3 2 3" xfId="50693"/>
    <cellStyle name="20% - Accent2 5 4 3 3" xfId="3841"/>
    <cellStyle name="20% - Accent2 5 4 3 4" xfId="3842"/>
    <cellStyle name="20% - Accent2 5 4 4" xfId="3843"/>
    <cellStyle name="20% - Accent2 5 4 4 2" xfId="3844"/>
    <cellStyle name="20% - Accent2 5 4 4 3" xfId="50694"/>
    <cellStyle name="20% - Accent2 5 4 5" xfId="3845"/>
    <cellStyle name="20% - Accent2 5 4 6" xfId="3846"/>
    <cellStyle name="20% - Accent2 5 5" xfId="3847"/>
    <cellStyle name="20% - Accent2 5 5 2" xfId="3848"/>
    <cellStyle name="20% - Accent2 5 5 2 2" xfId="3849"/>
    <cellStyle name="20% - Accent2 5 5 2 2 2" xfId="3850"/>
    <cellStyle name="20% - Accent2 5 5 2 2 3" xfId="50695"/>
    <cellStyle name="20% - Accent2 5 5 2 3" xfId="3851"/>
    <cellStyle name="20% - Accent2 5 5 2 4" xfId="3852"/>
    <cellStyle name="20% - Accent2 5 5 3" xfId="3853"/>
    <cellStyle name="20% - Accent2 5 5 3 2" xfId="3854"/>
    <cellStyle name="20% - Accent2 5 5 3 3" xfId="50696"/>
    <cellStyle name="20% - Accent2 5 5 4" xfId="3855"/>
    <cellStyle name="20% - Accent2 5 5 5" xfId="3856"/>
    <cellStyle name="20% - Accent2 5 6" xfId="3857"/>
    <cellStyle name="20% - Accent2 5 6 2" xfId="3858"/>
    <cellStyle name="20% - Accent2 5 6 2 2" xfId="3859"/>
    <cellStyle name="20% - Accent2 5 6 2 3" xfId="50697"/>
    <cellStyle name="20% - Accent2 5 6 3" xfId="3860"/>
    <cellStyle name="20% - Accent2 5 6 4" xfId="3861"/>
    <cellStyle name="20% - Accent2 5 7" xfId="3862"/>
    <cellStyle name="20% - Accent2 5 7 2" xfId="3863"/>
    <cellStyle name="20% - Accent2 5 7 2 2" xfId="3864"/>
    <cellStyle name="20% - Accent2 5 7 2 3" xfId="50698"/>
    <cellStyle name="20% - Accent2 5 7 3" xfId="3865"/>
    <cellStyle name="20% - Accent2 5 7 4" xfId="3866"/>
    <cellStyle name="20% - Accent2 5 8" xfId="3867"/>
    <cellStyle name="20% - Accent2 5 8 2" xfId="3868"/>
    <cellStyle name="20% - Accent2 5 8 3" xfId="50699"/>
    <cellStyle name="20% - Accent2 5 9" xfId="3869"/>
    <cellStyle name="20% - Accent2 6" xfId="3870"/>
    <cellStyle name="20% - Accent2 6 10" xfId="3871"/>
    <cellStyle name="20% - Accent2 6 11" xfId="60211"/>
    <cellStyle name="20% - Accent2 6 2" xfId="3872"/>
    <cellStyle name="20% - Accent2 6 2 2" xfId="3873"/>
    <cellStyle name="20% - Accent2 6 2 2 2" xfId="3874"/>
    <cellStyle name="20% - Accent2 6 2 2 2 2" xfId="3875"/>
    <cellStyle name="20% - Accent2 6 2 2 2 2 2" xfId="3876"/>
    <cellStyle name="20% - Accent2 6 2 2 2 2 2 2" xfId="3877"/>
    <cellStyle name="20% - Accent2 6 2 2 2 2 2 3" xfId="50700"/>
    <cellStyle name="20% - Accent2 6 2 2 2 2 3" xfId="3878"/>
    <cellStyle name="20% - Accent2 6 2 2 2 2 4" xfId="3879"/>
    <cellStyle name="20% - Accent2 6 2 2 2 3" xfId="3880"/>
    <cellStyle name="20% - Accent2 6 2 2 2 3 2" xfId="3881"/>
    <cellStyle name="20% - Accent2 6 2 2 2 3 2 2" xfId="3882"/>
    <cellStyle name="20% - Accent2 6 2 2 2 3 2 3" xfId="50701"/>
    <cellStyle name="20% - Accent2 6 2 2 2 3 3" xfId="3883"/>
    <cellStyle name="20% - Accent2 6 2 2 2 3 4" xfId="3884"/>
    <cellStyle name="20% - Accent2 6 2 2 2 4" xfId="3885"/>
    <cellStyle name="20% - Accent2 6 2 2 2 4 2" xfId="3886"/>
    <cellStyle name="20% - Accent2 6 2 2 2 4 3" xfId="50702"/>
    <cellStyle name="20% - Accent2 6 2 2 2 5" xfId="3887"/>
    <cellStyle name="20% - Accent2 6 2 2 2 6" xfId="3888"/>
    <cellStyle name="20% - Accent2 6 2 2 3" xfId="3889"/>
    <cellStyle name="20% - Accent2 6 2 2 3 2" xfId="3890"/>
    <cellStyle name="20% - Accent2 6 2 2 3 2 2" xfId="3891"/>
    <cellStyle name="20% - Accent2 6 2 2 3 2 3" xfId="50703"/>
    <cellStyle name="20% - Accent2 6 2 2 3 3" xfId="3892"/>
    <cellStyle name="20% - Accent2 6 2 2 3 4" xfId="3893"/>
    <cellStyle name="20% - Accent2 6 2 2 4" xfId="3894"/>
    <cellStyle name="20% - Accent2 6 2 2 4 2" xfId="3895"/>
    <cellStyle name="20% - Accent2 6 2 2 4 2 2" xfId="3896"/>
    <cellStyle name="20% - Accent2 6 2 2 4 2 3" xfId="50704"/>
    <cellStyle name="20% - Accent2 6 2 2 4 3" xfId="3897"/>
    <cellStyle name="20% - Accent2 6 2 2 4 4" xfId="3898"/>
    <cellStyle name="20% - Accent2 6 2 2 5" xfId="3899"/>
    <cellStyle name="20% - Accent2 6 2 2 5 2" xfId="3900"/>
    <cellStyle name="20% - Accent2 6 2 2 5 3" xfId="50705"/>
    <cellStyle name="20% - Accent2 6 2 2 6" xfId="3901"/>
    <cellStyle name="20% - Accent2 6 2 2 7" xfId="3902"/>
    <cellStyle name="20% - Accent2 6 2 2 8" xfId="60762"/>
    <cellStyle name="20% - Accent2 6 2 3" xfId="3903"/>
    <cellStyle name="20% - Accent2 6 2 3 2" xfId="3904"/>
    <cellStyle name="20% - Accent2 6 2 3 2 2" xfId="3905"/>
    <cellStyle name="20% - Accent2 6 2 3 2 2 2" xfId="3906"/>
    <cellStyle name="20% - Accent2 6 2 3 2 2 3" xfId="50706"/>
    <cellStyle name="20% - Accent2 6 2 3 2 3" xfId="3907"/>
    <cellStyle name="20% - Accent2 6 2 3 2 4" xfId="3908"/>
    <cellStyle name="20% - Accent2 6 2 3 3" xfId="3909"/>
    <cellStyle name="20% - Accent2 6 2 3 3 2" xfId="3910"/>
    <cellStyle name="20% - Accent2 6 2 3 3 2 2" xfId="3911"/>
    <cellStyle name="20% - Accent2 6 2 3 3 2 3" xfId="50707"/>
    <cellStyle name="20% - Accent2 6 2 3 3 3" xfId="3912"/>
    <cellStyle name="20% - Accent2 6 2 3 3 4" xfId="3913"/>
    <cellStyle name="20% - Accent2 6 2 3 4" xfId="3914"/>
    <cellStyle name="20% - Accent2 6 2 3 4 2" xfId="3915"/>
    <cellStyle name="20% - Accent2 6 2 3 4 3" xfId="50708"/>
    <cellStyle name="20% - Accent2 6 2 3 5" xfId="3916"/>
    <cellStyle name="20% - Accent2 6 2 3 6" xfId="3917"/>
    <cellStyle name="20% - Accent2 6 2 4" xfId="3918"/>
    <cellStyle name="20% - Accent2 6 2 4 2" xfId="3919"/>
    <cellStyle name="20% - Accent2 6 2 4 2 2" xfId="3920"/>
    <cellStyle name="20% - Accent2 6 2 4 2 3" xfId="50709"/>
    <cellStyle name="20% - Accent2 6 2 4 3" xfId="3921"/>
    <cellStyle name="20% - Accent2 6 2 4 4" xfId="3922"/>
    <cellStyle name="20% - Accent2 6 2 5" xfId="3923"/>
    <cellStyle name="20% - Accent2 6 2 5 2" xfId="3924"/>
    <cellStyle name="20% - Accent2 6 2 5 2 2" xfId="3925"/>
    <cellStyle name="20% - Accent2 6 2 5 2 3" xfId="50710"/>
    <cellStyle name="20% - Accent2 6 2 5 3" xfId="3926"/>
    <cellStyle name="20% - Accent2 6 2 5 4" xfId="3927"/>
    <cellStyle name="20% - Accent2 6 2 6" xfId="3928"/>
    <cellStyle name="20% - Accent2 6 2 6 2" xfId="3929"/>
    <cellStyle name="20% - Accent2 6 2 6 3" xfId="50711"/>
    <cellStyle name="20% - Accent2 6 2 7" xfId="3930"/>
    <cellStyle name="20% - Accent2 6 2 8" xfId="3931"/>
    <cellStyle name="20% - Accent2 6 2 9" xfId="60394"/>
    <cellStyle name="20% - Accent2 6 3" xfId="3932"/>
    <cellStyle name="20% - Accent2 6 3 2" xfId="3933"/>
    <cellStyle name="20% - Accent2 6 3 2 2" xfId="3934"/>
    <cellStyle name="20% - Accent2 6 3 2 2 2" xfId="3935"/>
    <cellStyle name="20% - Accent2 6 3 2 2 2 2" xfId="3936"/>
    <cellStyle name="20% - Accent2 6 3 2 2 2 3" xfId="50712"/>
    <cellStyle name="20% - Accent2 6 3 2 2 3" xfId="3937"/>
    <cellStyle name="20% - Accent2 6 3 2 2 4" xfId="3938"/>
    <cellStyle name="20% - Accent2 6 3 2 3" xfId="3939"/>
    <cellStyle name="20% - Accent2 6 3 2 3 2" xfId="3940"/>
    <cellStyle name="20% - Accent2 6 3 2 3 2 2" xfId="3941"/>
    <cellStyle name="20% - Accent2 6 3 2 3 2 3" xfId="50713"/>
    <cellStyle name="20% - Accent2 6 3 2 3 3" xfId="3942"/>
    <cellStyle name="20% - Accent2 6 3 2 3 4" xfId="3943"/>
    <cellStyle name="20% - Accent2 6 3 2 4" xfId="3944"/>
    <cellStyle name="20% - Accent2 6 3 2 4 2" xfId="3945"/>
    <cellStyle name="20% - Accent2 6 3 2 4 3" xfId="50714"/>
    <cellStyle name="20% - Accent2 6 3 2 5" xfId="3946"/>
    <cellStyle name="20% - Accent2 6 3 2 6" xfId="3947"/>
    <cellStyle name="20% - Accent2 6 3 3" xfId="3948"/>
    <cellStyle name="20% - Accent2 6 3 3 2" xfId="3949"/>
    <cellStyle name="20% - Accent2 6 3 3 2 2" xfId="3950"/>
    <cellStyle name="20% - Accent2 6 3 3 2 3" xfId="50715"/>
    <cellStyle name="20% - Accent2 6 3 3 3" xfId="3951"/>
    <cellStyle name="20% - Accent2 6 3 3 4" xfId="3952"/>
    <cellStyle name="20% - Accent2 6 3 4" xfId="3953"/>
    <cellStyle name="20% - Accent2 6 3 4 2" xfId="3954"/>
    <cellStyle name="20% - Accent2 6 3 4 2 2" xfId="3955"/>
    <cellStyle name="20% - Accent2 6 3 4 2 3" xfId="50716"/>
    <cellStyle name="20% - Accent2 6 3 4 3" xfId="3956"/>
    <cellStyle name="20% - Accent2 6 3 4 4" xfId="3957"/>
    <cellStyle name="20% - Accent2 6 3 5" xfId="3958"/>
    <cellStyle name="20% - Accent2 6 3 5 2" xfId="3959"/>
    <cellStyle name="20% - Accent2 6 3 5 3" xfId="50717"/>
    <cellStyle name="20% - Accent2 6 3 6" xfId="3960"/>
    <cellStyle name="20% - Accent2 6 3 7" xfId="3961"/>
    <cellStyle name="20% - Accent2 6 3 8" xfId="60579"/>
    <cellStyle name="20% - Accent2 6 4" xfId="3962"/>
    <cellStyle name="20% - Accent2 6 4 2" xfId="3963"/>
    <cellStyle name="20% - Accent2 6 4 2 2" xfId="3964"/>
    <cellStyle name="20% - Accent2 6 4 2 2 2" xfId="3965"/>
    <cellStyle name="20% - Accent2 6 4 2 2 3" xfId="50718"/>
    <cellStyle name="20% - Accent2 6 4 2 3" xfId="3966"/>
    <cellStyle name="20% - Accent2 6 4 2 4" xfId="3967"/>
    <cellStyle name="20% - Accent2 6 4 3" xfId="3968"/>
    <cellStyle name="20% - Accent2 6 4 3 2" xfId="3969"/>
    <cellStyle name="20% - Accent2 6 4 3 2 2" xfId="3970"/>
    <cellStyle name="20% - Accent2 6 4 3 2 3" xfId="50719"/>
    <cellStyle name="20% - Accent2 6 4 3 3" xfId="3971"/>
    <cellStyle name="20% - Accent2 6 4 3 4" xfId="3972"/>
    <cellStyle name="20% - Accent2 6 4 4" xfId="3973"/>
    <cellStyle name="20% - Accent2 6 4 4 2" xfId="3974"/>
    <cellStyle name="20% - Accent2 6 4 4 3" xfId="50720"/>
    <cellStyle name="20% - Accent2 6 4 5" xfId="3975"/>
    <cellStyle name="20% - Accent2 6 4 6" xfId="3976"/>
    <cellStyle name="20% - Accent2 6 5" xfId="3977"/>
    <cellStyle name="20% - Accent2 6 5 2" xfId="3978"/>
    <cellStyle name="20% - Accent2 6 5 2 2" xfId="3979"/>
    <cellStyle name="20% - Accent2 6 5 2 2 2" xfId="3980"/>
    <cellStyle name="20% - Accent2 6 5 2 2 3" xfId="50721"/>
    <cellStyle name="20% - Accent2 6 5 2 3" xfId="3981"/>
    <cellStyle name="20% - Accent2 6 5 2 4" xfId="3982"/>
    <cellStyle name="20% - Accent2 6 5 3" xfId="3983"/>
    <cellStyle name="20% - Accent2 6 5 3 2" xfId="3984"/>
    <cellStyle name="20% - Accent2 6 5 3 3" xfId="50722"/>
    <cellStyle name="20% - Accent2 6 5 4" xfId="3985"/>
    <cellStyle name="20% - Accent2 6 5 5" xfId="3986"/>
    <cellStyle name="20% - Accent2 6 6" xfId="3987"/>
    <cellStyle name="20% - Accent2 6 6 2" xfId="3988"/>
    <cellStyle name="20% - Accent2 6 6 2 2" xfId="3989"/>
    <cellStyle name="20% - Accent2 6 6 2 3" xfId="50723"/>
    <cellStyle name="20% - Accent2 6 6 3" xfId="3990"/>
    <cellStyle name="20% - Accent2 6 6 4" xfId="3991"/>
    <cellStyle name="20% - Accent2 6 7" xfId="3992"/>
    <cellStyle name="20% - Accent2 6 7 2" xfId="3993"/>
    <cellStyle name="20% - Accent2 6 7 2 2" xfId="3994"/>
    <cellStyle name="20% - Accent2 6 7 2 3" xfId="50724"/>
    <cellStyle name="20% - Accent2 6 7 3" xfId="3995"/>
    <cellStyle name="20% - Accent2 6 7 4" xfId="3996"/>
    <cellStyle name="20% - Accent2 6 8" xfId="3997"/>
    <cellStyle name="20% - Accent2 6 8 2" xfId="3998"/>
    <cellStyle name="20% - Accent2 6 8 3" xfId="50725"/>
    <cellStyle name="20% - Accent2 6 9" xfId="3999"/>
    <cellStyle name="20% - Accent2 7" xfId="4000"/>
    <cellStyle name="20% - Accent2 7 10" xfId="4001"/>
    <cellStyle name="20% - Accent2 7 11" xfId="60225"/>
    <cellStyle name="20% - Accent2 7 2" xfId="4002"/>
    <cellStyle name="20% - Accent2 7 2 2" xfId="4003"/>
    <cellStyle name="20% - Accent2 7 2 2 2" xfId="4004"/>
    <cellStyle name="20% - Accent2 7 2 2 2 2" xfId="4005"/>
    <cellStyle name="20% - Accent2 7 2 2 2 2 2" xfId="4006"/>
    <cellStyle name="20% - Accent2 7 2 2 2 2 2 2" xfId="4007"/>
    <cellStyle name="20% - Accent2 7 2 2 2 2 2 3" xfId="50726"/>
    <cellStyle name="20% - Accent2 7 2 2 2 2 3" xfId="4008"/>
    <cellStyle name="20% - Accent2 7 2 2 2 2 4" xfId="4009"/>
    <cellStyle name="20% - Accent2 7 2 2 2 3" xfId="4010"/>
    <cellStyle name="20% - Accent2 7 2 2 2 3 2" xfId="4011"/>
    <cellStyle name="20% - Accent2 7 2 2 2 3 2 2" xfId="4012"/>
    <cellStyle name="20% - Accent2 7 2 2 2 3 2 3" xfId="50727"/>
    <cellStyle name="20% - Accent2 7 2 2 2 3 3" xfId="4013"/>
    <cellStyle name="20% - Accent2 7 2 2 2 3 4" xfId="4014"/>
    <cellStyle name="20% - Accent2 7 2 2 2 4" xfId="4015"/>
    <cellStyle name="20% - Accent2 7 2 2 2 4 2" xfId="4016"/>
    <cellStyle name="20% - Accent2 7 2 2 2 4 3" xfId="50728"/>
    <cellStyle name="20% - Accent2 7 2 2 2 5" xfId="4017"/>
    <cellStyle name="20% - Accent2 7 2 2 2 6" xfId="4018"/>
    <cellStyle name="20% - Accent2 7 2 2 3" xfId="4019"/>
    <cellStyle name="20% - Accent2 7 2 2 3 2" xfId="4020"/>
    <cellStyle name="20% - Accent2 7 2 2 3 2 2" xfId="4021"/>
    <cellStyle name="20% - Accent2 7 2 2 3 2 3" xfId="50729"/>
    <cellStyle name="20% - Accent2 7 2 2 3 3" xfId="4022"/>
    <cellStyle name="20% - Accent2 7 2 2 3 4" xfId="4023"/>
    <cellStyle name="20% - Accent2 7 2 2 4" xfId="4024"/>
    <cellStyle name="20% - Accent2 7 2 2 4 2" xfId="4025"/>
    <cellStyle name="20% - Accent2 7 2 2 4 2 2" xfId="4026"/>
    <cellStyle name="20% - Accent2 7 2 2 4 2 3" xfId="50730"/>
    <cellStyle name="20% - Accent2 7 2 2 4 3" xfId="4027"/>
    <cellStyle name="20% - Accent2 7 2 2 4 4" xfId="4028"/>
    <cellStyle name="20% - Accent2 7 2 2 5" xfId="4029"/>
    <cellStyle name="20% - Accent2 7 2 2 5 2" xfId="4030"/>
    <cellStyle name="20% - Accent2 7 2 2 5 3" xfId="50731"/>
    <cellStyle name="20% - Accent2 7 2 2 6" xfId="4031"/>
    <cellStyle name="20% - Accent2 7 2 2 7" xfId="4032"/>
    <cellStyle name="20% - Accent2 7 2 2 8" xfId="60776"/>
    <cellStyle name="20% - Accent2 7 2 3" xfId="4033"/>
    <cellStyle name="20% - Accent2 7 2 3 2" xfId="4034"/>
    <cellStyle name="20% - Accent2 7 2 3 2 2" xfId="4035"/>
    <cellStyle name="20% - Accent2 7 2 3 2 2 2" xfId="4036"/>
    <cellStyle name="20% - Accent2 7 2 3 2 2 3" xfId="50732"/>
    <cellStyle name="20% - Accent2 7 2 3 2 3" xfId="4037"/>
    <cellStyle name="20% - Accent2 7 2 3 2 4" xfId="4038"/>
    <cellStyle name="20% - Accent2 7 2 3 3" xfId="4039"/>
    <cellStyle name="20% - Accent2 7 2 3 3 2" xfId="4040"/>
    <cellStyle name="20% - Accent2 7 2 3 3 2 2" xfId="4041"/>
    <cellStyle name="20% - Accent2 7 2 3 3 2 3" xfId="50733"/>
    <cellStyle name="20% - Accent2 7 2 3 3 3" xfId="4042"/>
    <cellStyle name="20% - Accent2 7 2 3 3 4" xfId="4043"/>
    <cellStyle name="20% - Accent2 7 2 3 4" xfId="4044"/>
    <cellStyle name="20% - Accent2 7 2 3 4 2" xfId="4045"/>
    <cellStyle name="20% - Accent2 7 2 3 4 3" xfId="50734"/>
    <cellStyle name="20% - Accent2 7 2 3 5" xfId="4046"/>
    <cellStyle name="20% - Accent2 7 2 3 6" xfId="4047"/>
    <cellStyle name="20% - Accent2 7 2 4" xfId="4048"/>
    <cellStyle name="20% - Accent2 7 2 4 2" xfId="4049"/>
    <cellStyle name="20% - Accent2 7 2 4 2 2" xfId="4050"/>
    <cellStyle name="20% - Accent2 7 2 4 2 3" xfId="50735"/>
    <cellStyle name="20% - Accent2 7 2 4 3" xfId="4051"/>
    <cellStyle name="20% - Accent2 7 2 4 4" xfId="4052"/>
    <cellStyle name="20% - Accent2 7 2 5" xfId="4053"/>
    <cellStyle name="20% - Accent2 7 2 5 2" xfId="4054"/>
    <cellStyle name="20% - Accent2 7 2 5 2 2" xfId="4055"/>
    <cellStyle name="20% - Accent2 7 2 5 2 3" xfId="50736"/>
    <cellStyle name="20% - Accent2 7 2 5 3" xfId="4056"/>
    <cellStyle name="20% - Accent2 7 2 5 4" xfId="4057"/>
    <cellStyle name="20% - Accent2 7 2 6" xfId="4058"/>
    <cellStyle name="20% - Accent2 7 2 6 2" xfId="4059"/>
    <cellStyle name="20% - Accent2 7 2 6 3" xfId="50737"/>
    <cellStyle name="20% - Accent2 7 2 7" xfId="4060"/>
    <cellStyle name="20% - Accent2 7 2 8" xfId="4061"/>
    <cellStyle name="20% - Accent2 7 2 9" xfId="60408"/>
    <cellStyle name="20% - Accent2 7 3" xfId="4062"/>
    <cellStyle name="20% - Accent2 7 3 2" xfId="4063"/>
    <cellStyle name="20% - Accent2 7 3 2 2" xfId="4064"/>
    <cellStyle name="20% - Accent2 7 3 2 2 2" xfId="4065"/>
    <cellStyle name="20% - Accent2 7 3 2 2 2 2" xfId="4066"/>
    <cellStyle name="20% - Accent2 7 3 2 2 2 3" xfId="50738"/>
    <cellStyle name="20% - Accent2 7 3 2 2 3" xfId="4067"/>
    <cellStyle name="20% - Accent2 7 3 2 2 4" xfId="4068"/>
    <cellStyle name="20% - Accent2 7 3 2 3" xfId="4069"/>
    <cellStyle name="20% - Accent2 7 3 2 3 2" xfId="4070"/>
    <cellStyle name="20% - Accent2 7 3 2 3 2 2" xfId="4071"/>
    <cellStyle name="20% - Accent2 7 3 2 3 2 3" xfId="50739"/>
    <cellStyle name="20% - Accent2 7 3 2 3 3" xfId="4072"/>
    <cellStyle name="20% - Accent2 7 3 2 3 4" xfId="4073"/>
    <cellStyle name="20% - Accent2 7 3 2 4" xfId="4074"/>
    <cellStyle name="20% - Accent2 7 3 2 4 2" xfId="4075"/>
    <cellStyle name="20% - Accent2 7 3 2 4 3" xfId="50740"/>
    <cellStyle name="20% - Accent2 7 3 2 5" xfId="4076"/>
    <cellStyle name="20% - Accent2 7 3 2 6" xfId="4077"/>
    <cellStyle name="20% - Accent2 7 3 3" xfId="4078"/>
    <cellStyle name="20% - Accent2 7 3 3 2" xfId="4079"/>
    <cellStyle name="20% - Accent2 7 3 3 2 2" xfId="4080"/>
    <cellStyle name="20% - Accent2 7 3 3 2 3" xfId="50741"/>
    <cellStyle name="20% - Accent2 7 3 3 3" xfId="4081"/>
    <cellStyle name="20% - Accent2 7 3 3 4" xfId="4082"/>
    <cellStyle name="20% - Accent2 7 3 4" xfId="4083"/>
    <cellStyle name="20% - Accent2 7 3 4 2" xfId="4084"/>
    <cellStyle name="20% - Accent2 7 3 4 2 2" xfId="4085"/>
    <cellStyle name="20% - Accent2 7 3 4 2 3" xfId="50742"/>
    <cellStyle name="20% - Accent2 7 3 4 3" xfId="4086"/>
    <cellStyle name="20% - Accent2 7 3 4 4" xfId="4087"/>
    <cellStyle name="20% - Accent2 7 3 5" xfId="4088"/>
    <cellStyle name="20% - Accent2 7 3 5 2" xfId="4089"/>
    <cellStyle name="20% - Accent2 7 3 5 3" xfId="50743"/>
    <cellStyle name="20% - Accent2 7 3 6" xfId="4090"/>
    <cellStyle name="20% - Accent2 7 3 7" xfId="4091"/>
    <cellStyle name="20% - Accent2 7 3 8" xfId="60593"/>
    <cellStyle name="20% - Accent2 7 4" xfId="4092"/>
    <cellStyle name="20% - Accent2 7 4 2" xfId="4093"/>
    <cellStyle name="20% - Accent2 7 4 2 2" xfId="4094"/>
    <cellStyle name="20% - Accent2 7 4 2 2 2" xfId="4095"/>
    <cellStyle name="20% - Accent2 7 4 2 2 3" xfId="50744"/>
    <cellStyle name="20% - Accent2 7 4 2 3" xfId="4096"/>
    <cellStyle name="20% - Accent2 7 4 2 4" xfId="4097"/>
    <cellStyle name="20% - Accent2 7 4 3" xfId="4098"/>
    <cellStyle name="20% - Accent2 7 4 3 2" xfId="4099"/>
    <cellStyle name="20% - Accent2 7 4 3 2 2" xfId="4100"/>
    <cellStyle name="20% - Accent2 7 4 3 2 3" xfId="50745"/>
    <cellStyle name="20% - Accent2 7 4 3 3" xfId="4101"/>
    <cellStyle name="20% - Accent2 7 4 3 4" xfId="4102"/>
    <cellStyle name="20% - Accent2 7 4 4" xfId="4103"/>
    <cellStyle name="20% - Accent2 7 4 4 2" xfId="4104"/>
    <cellStyle name="20% - Accent2 7 4 4 3" xfId="50746"/>
    <cellStyle name="20% - Accent2 7 4 5" xfId="4105"/>
    <cellStyle name="20% - Accent2 7 4 6" xfId="4106"/>
    <cellStyle name="20% - Accent2 7 5" xfId="4107"/>
    <cellStyle name="20% - Accent2 7 5 2" xfId="4108"/>
    <cellStyle name="20% - Accent2 7 5 2 2" xfId="4109"/>
    <cellStyle name="20% - Accent2 7 5 2 2 2" xfId="4110"/>
    <cellStyle name="20% - Accent2 7 5 2 2 3" xfId="50747"/>
    <cellStyle name="20% - Accent2 7 5 2 3" xfId="4111"/>
    <cellStyle name="20% - Accent2 7 5 2 4" xfId="4112"/>
    <cellStyle name="20% - Accent2 7 5 3" xfId="4113"/>
    <cellStyle name="20% - Accent2 7 5 3 2" xfId="4114"/>
    <cellStyle name="20% - Accent2 7 5 3 3" xfId="50748"/>
    <cellStyle name="20% - Accent2 7 5 4" xfId="4115"/>
    <cellStyle name="20% - Accent2 7 5 5" xfId="4116"/>
    <cellStyle name="20% - Accent2 7 6" xfId="4117"/>
    <cellStyle name="20% - Accent2 7 6 2" xfId="4118"/>
    <cellStyle name="20% - Accent2 7 6 2 2" xfId="4119"/>
    <cellStyle name="20% - Accent2 7 6 2 3" xfId="50749"/>
    <cellStyle name="20% - Accent2 7 6 3" xfId="4120"/>
    <cellStyle name="20% - Accent2 7 6 4" xfId="4121"/>
    <cellStyle name="20% - Accent2 7 7" xfId="4122"/>
    <cellStyle name="20% - Accent2 7 7 2" xfId="4123"/>
    <cellStyle name="20% - Accent2 7 7 2 2" xfId="4124"/>
    <cellStyle name="20% - Accent2 7 7 2 3" xfId="50750"/>
    <cellStyle name="20% - Accent2 7 7 3" xfId="4125"/>
    <cellStyle name="20% - Accent2 7 7 4" xfId="4126"/>
    <cellStyle name="20% - Accent2 7 8" xfId="4127"/>
    <cellStyle name="20% - Accent2 7 8 2" xfId="4128"/>
    <cellStyle name="20% - Accent2 7 8 3" xfId="50751"/>
    <cellStyle name="20% - Accent2 7 9" xfId="4129"/>
    <cellStyle name="20% - Accent2 8" xfId="4130"/>
    <cellStyle name="20% - Accent2 8 2" xfId="4131"/>
    <cellStyle name="20% - Accent2 8 2 2" xfId="4132"/>
    <cellStyle name="20% - Accent2 8 2 2 2" xfId="4133"/>
    <cellStyle name="20% - Accent2 8 2 2 2 2" xfId="4134"/>
    <cellStyle name="20% - Accent2 8 2 2 2 2 2" xfId="4135"/>
    <cellStyle name="20% - Accent2 8 2 2 2 2 3" xfId="50752"/>
    <cellStyle name="20% - Accent2 8 2 2 2 3" xfId="4136"/>
    <cellStyle name="20% - Accent2 8 2 2 2 4" xfId="4137"/>
    <cellStyle name="20% - Accent2 8 2 2 3" xfId="4138"/>
    <cellStyle name="20% - Accent2 8 2 2 3 2" xfId="4139"/>
    <cellStyle name="20% - Accent2 8 2 2 3 2 2" xfId="4140"/>
    <cellStyle name="20% - Accent2 8 2 2 3 2 3" xfId="50753"/>
    <cellStyle name="20% - Accent2 8 2 2 3 3" xfId="4141"/>
    <cellStyle name="20% - Accent2 8 2 2 3 4" xfId="4142"/>
    <cellStyle name="20% - Accent2 8 2 2 4" xfId="4143"/>
    <cellStyle name="20% - Accent2 8 2 2 4 2" xfId="4144"/>
    <cellStyle name="20% - Accent2 8 2 2 4 3" xfId="50754"/>
    <cellStyle name="20% - Accent2 8 2 2 5" xfId="4145"/>
    <cellStyle name="20% - Accent2 8 2 2 6" xfId="4146"/>
    <cellStyle name="20% - Accent2 8 2 2 7" xfId="60790"/>
    <cellStyle name="20% - Accent2 8 2 3" xfId="4147"/>
    <cellStyle name="20% - Accent2 8 2 3 2" xfId="4148"/>
    <cellStyle name="20% - Accent2 8 2 3 2 2" xfId="4149"/>
    <cellStyle name="20% - Accent2 8 2 3 2 3" xfId="50755"/>
    <cellStyle name="20% - Accent2 8 2 3 3" xfId="4150"/>
    <cellStyle name="20% - Accent2 8 2 3 4" xfId="4151"/>
    <cellStyle name="20% - Accent2 8 2 4" xfId="4152"/>
    <cellStyle name="20% - Accent2 8 2 4 2" xfId="4153"/>
    <cellStyle name="20% - Accent2 8 2 4 2 2" xfId="4154"/>
    <cellStyle name="20% - Accent2 8 2 4 2 3" xfId="50756"/>
    <cellStyle name="20% - Accent2 8 2 4 3" xfId="4155"/>
    <cellStyle name="20% - Accent2 8 2 4 4" xfId="4156"/>
    <cellStyle name="20% - Accent2 8 2 5" xfId="4157"/>
    <cellStyle name="20% - Accent2 8 2 5 2" xfId="4158"/>
    <cellStyle name="20% - Accent2 8 2 5 3" xfId="50757"/>
    <cellStyle name="20% - Accent2 8 2 6" xfId="4159"/>
    <cellStyle name="20% - Accent2 8 2 7" xfId="4160"/>
    <cellStyle name="20% - Accent2 8 2 8" xfId="60422"/>
    <cellStyle name="20% - Accent2 8 3" xfId="4161"/>
    <cellStyle name="20% - Accent2 8 3 2" xfId="4162"/>
    <cellStyle name="20% - Accent2 8 3 2 2" xfId="4163"/>
    <cellStyle name="20% - Accent2 8 3 2 2 2" xfId="4164"/>
    <cellStyle name="20% - Accent2 8 3 2 2 3" xfId="50758"/>
    <cellStyle name="20% - Accent2 8 3 2 3" xfId="4165"/>
    <cellStyle name="20% - Accent2 8 3 2 4" xfId="4166"/>
    <cellStyle name="20% - Accent2 8 3 3" xfId="4167"/>
    <cellStyle name="20% - Accent2 8 3 3 2" xfId="4168"/>
    <cellStyle name="20% - Accent2 8 3 3 2 2" xfId="4169"/>
    <cellStyle name="20% - Accent2 8 3 3 2 3" xfId="50759"/>
    <cellStyle name="20% - Accent2 8 3 3 3" xfId="4170"/>
    <cellStyle name="20% - Accent2 8 3 3 4" xfId="4171"/>
    <cellStyle name="20% - Accent2 8 3 4" xfId="4172"/>
    <cellStyle name="20% - Accent2 8 3 4 2" xfId="4173"/>
    <cellStyle name="20% - Accent2 8 3 4 3" xfId="50760"/>
    <cellStyle name="20% - Accent2 8 3 5" xfId="4174"/>
    <cellStyle name="20% - Accent2 8 3 6" xfId="4175"/>
    <cellStyle name="20% - Accent2 8 3 7" xfId="60607"/>
    <cellStyle name="20% - Accent2 8 4" xfId="4176"/>
    <cellStyle name="20% - Accent2 8 4 2" xfId="4177"/>
    <cellStyle name="20% - Accent2 8 4 2 2" xfId="4178"/>
    <cellStyle name="20% - Accent2 8 4 2 3" xfId="50761"/>
    <cellStyle name="20% - Accent2 8 4 3" xfId="4179"/>
    <cellStyle name="20% - Accent2 8 4 4" xfId="4180"/>
    <cellStyle name="20% - Accent2 8 5" xfId="4181"/>
    <cellStyle name="20% - Accent2 8 5 2" xfId="4182"/>
    <cellStyle name="20% - Accent2 8 5 2 2" xfId="4183"/>
    <cellStyle name="20% - Accent2 8 5 2 3" xfId="50762"/>
    <cellStyle name="20% - Accent2 8 5 3" xfId="4184"/>
    <cellStyle name="20% - Accent2 8 5 4" xfId="4185"/>
    <cellStyle name="20% - Accent2 8 6" xfId="4186"/>
    <cellStyle name="20% - Accent2 8 6 2" xfId="4187"/>
    <cellStyle name="20% - Accent2 8 6 3" xfId="50763"/>
    <cellStyle name="20% - Accent2 8 7" xfId="4188"/>
    <cellStyle name="20% - Accent2 8 8" xfId="4189"/>
    <cellStyle name="20% - Accent2 8 9" xfId="60239"/>
    <cellStyle name="20% - Accent2 9" xfId="4190"/>
    <cellStyle name="20% - Accent2 9 2" xfId="4191"/>
    <cellStyle name="20% - Accent2 9 2 2" xfId="4192"/>
    <cellStyle name="20% - Accent2 9 2 2 2" xfId="4193"/>
    <cellStyle name="20% - Accent2 9 2 2 2 2" xfId="4194"/>
    <cellStyle name="20% - Accent2 9 2 2 2 3" xfId="50764"/>
    <cellStyle name="20% - Accent2 9 2 2 3" xfId="4195"/>
    <cellStyle name="20% - Accent2 9 2 2 4" xfId="4196"/>
    <cellStyle name="20% - Accent2 9 2 2 5" xfId="60804"/>
    <cellStyle name="20% - Accent2 9 2 3" xfId="4197"/>
    <cellStyle name="20% - Accent2 9 2 3 2" xfId="4198"/>
    <cellStyle name="20% - Accent2 9 2 3 2 2" xfId="4199"/>
    <cellStyle name="20% - Accent2 9 2 3 2 3" xfId="50765"/>
    <cellStyle name="20% - Accent2 9 2 3 3" xfId="4200"/>
    <cellStyle name="20% - Accent2 9 2 3 4" xfId="4201"/>
    <cellStyle name="20% - Accent2 9 2 4" xfId="4202"/>
    <cellStyle name="20% - Accent2 9 2 4 2" xfId="4203"/>
    <cellStyle name="20% - Accent2 9 2 4 3" xfId="50766"/>
    <cellStyle name="20% - Accent2 9 2 5" xfId="4204"/>
    <cellStyle name="20% - Accent2 9 2 6" xfId="4205"/>
    <cellStyle name="20% - Accent2 9 2 7" xfId="60436"/>
    <cellStyle name="20% - Accent2 9 3" xfId="4206"/>
    <cellStyle name="20% - Accent2 9 3 2" xfId="4207"/>
    <cellStyle name="20% - Accent2 9 3 2 2" xfId="4208"/>
    <cellStyle name="20% - Accent2 9 3 2 3" xfId="50767"/>
    <cellStyle name="20% - Accent2 9 3 3" xfId="4209"/>
    <cellStyle name="20% - Accent2 9 3 4" xfId="4210"/>
    <cellStyle name="20% - Accent2 9 3 5" xfId="60621"/>
    <cellStyle name="20% - Accent2 9 4" xfId="4211"/>
    <cellStyle name="20% - Accent2 9 4 2" xfId="4212"/>
    <cellStyle name="20% - Accent2 9 4 2 2" xfId="4213"/>
    <cellStyle name="20% - Accent2 9 4 2 3" xfId="50768"/>
    <cellStyle name="20% - Accent2 9 4 3" xfId="4214"/>
    <cellStyle name="20% - Accent2 9 4 4" xfId="4215"/>
    <cellStyle name="20% - Accent2 9 5" xfId="4216"/>
    <cellStyle name="20% - Accent2 9 5 2" xfId="4217"/>
    <cellStyle name="20% - Accent2 9 5 3" xfId="50769"/>
    <cellStyle name="20% - Accent2 9 6" xfId="4218"/>
    <cellStyle name="20% - Accent2 9 7" xfId="4219"/>
    <cellStyle name="20% - Accent2 9 8" xfId="60253"/>
    <cellStyle name="20% - Accent3 10" xfId="4220"/>
    <cellStyle name="20% - Accent3 10 2" xfId="4221"/>
    <cellStyle name="20% - Accent3 10 2 2" xfId="4222"/>
    <cellStyle name="20% - Accent3 10 2 2 2" xfId="4223"/>
    <cellStyle name="20% - Accent3 10 2 2 3" xfId="50770"/>
    <cellStyle name="20% - Accent3 10 2 2 4" xfId="60820"/>
    <cellStyle name="20% - Accent3 10 2 3" xfId="4224"/>
    <cellStyle name="20% - Accent3 10 2 4" xfId="4225"/>
    <cellStyle name="20% - Accent3 10 2 5" xfId="60452"/>
    <cellStyle name="20% - Accent3 10 3" xfId="4226"/>
    <cellStyle name="20% - Accent3 10 3 2" xfId="4227"/>
    <cellStyle name="20% - Accent3 10 3 2 2" xfId="4228"/>
    <cellStyle name="20% - Accent3 10 3 2 3" xfId="50771"/>
    <cellStyle name="20% - Accent3 10 3 3" xfId="4229"/>
    <cellStyle name="20% - Accent3 10 3 4" xfId="4230"/>
    <cellStyle name="20% - Accent3 10 3 5" xfId="60637"/>
    <cellStyle name="20% - Accent3 10 4" xfId="4231"/>
    <cellStyle name="20% - Accent3 10 4 2" xfId="4232"/>
    <cellStyle name="20% - Accent3 10 4 3" xfId="50772"/>
    <cellStyle name="20% - Accent3 10 5" xfId="4233"/>
    <cellStyle name="20% - Accent3 10 6" xfId="4234"/>
    <cellStyle name="20% - Accent3 10 7" xfId="60269"/>
    <cellStyle name="20% - Accent3 11" xfId="4235"/>
    <cellStyle name="20% - Accent3 11 2" xfId="4236"/>
    <cellStyle name="20% - Accent3 11 2 2" xfId="4237"/>
    <cellStyle name="20% - Accent3 11 2 2 2" xfId="4238"/>
    <cellStyle name="20% - Accent3 11 2 2 3" xfId="50773"/>
    <cellStyle name="20% - Accent3 11 2 2 4" xfId="60834"/>
    <cellStyle name="20% - Accent3 11 2 3" xfId="4239"/>
    <cellStyle name="20% - Accent3 11 2 4" xfId="4240"/>
    <cellStyle name="20% - Accent3 11 2 5" xfId="60466"/>
    <cellStyle name="20% - Accent3 11 3" xfId="4241"/>
    <cellStyle name="20% - Accent3 11 3 2" xfId="4242"/>
    <cellStyle name="20% - Accent3 11 3 3" xfId="50774"/>
    <cellStyle name="20% - Accent3 11 3 4" xfId="60651"/>
    <cellStyle name="20% - Accent3 11 4" xfId="4243"/>
    <cellStyle name="20% - Accent3 11 5" xfId="4244"/>
    <cellStyle name="20% - Accent3 11 6" xfId="60283"/>
    <cellStyle name="20% - Accent3 12" xfId="4245"/>
    <cellStyle name="20% - Accent3 12 2" xfId="4246"/>
    <cellStyle name="20% - Accent3 12 2 2" xfId="4247"/>
    <cellStyle name="20% - Accent3 12 2 2 2" xfId="60848"/>
    <cellStyle name="20% - Accent3 12 2 3" xfId="50775"/>
    <cellStyle name="20% - Accent3 12 2 4" xfId="60480"/>
    <cellStyle name="20% - Accent3 12 3" xfId="4248"/>
    <cellStyle name="20% - Accent3 12 3 2" xfId="60665"/>
    <cellStyle name="20% - Accent3 12 4" xfId="4249"/>
    <cellStyle name="20% - Accent3 12 5" xfId="60297"/>
    <cellStyle name="20% - Accent3 13" xfId="4250"/>
    <cellStyle name="20% - Accent3 13 2" xfId="4251"/>
    <cellStyle name="20% - Accent3 13 2 2" xfId="4252"/>
    <cellStyle name="20% - Accent3 13 2 2 2" xfId="60862"/>
    <cellStyle name="20% - Accent3 13 2 3" xfId="50776"/>
    <cellStyle name="20% - Accent3 13 2 4" xfId="60494"/>
    <cellStyle name="20% - Accent3 13 3" xfId="4253"/>
    <cellStyle name="20% - Accent3 13 3 2" xfId="60679"/>
    <cellStyle name="20% - Accent3 13 4" xfId="4254"/>
    <cellStyle name="20% - Accent3 13 5" xfId="60311"/>
    <cellStyle name="20% - Accent3 14" xfId="4255"/>
    <cellStyle name="20% - Accent3 14 2" xfId="4256"/>
    <cellStyle name="20% - Accent3 14 2 2" xfId="60692"/>
    <cellStyle name="20% - Accent3 14 3" xfId="50777"/>
    <cellStyle name="20% - Accent3 14 4" xfId="60324"/>
    <cellStyle name="20% - Accent3 15" xfId="4257"/>
    <cellStyle name="20% - Accent3 15 2" xfId="60508"/>
    <cellStyle name="20% - Accent3 16" xfId="4258"/>
    <cellStyle name="20% - Accent3 16 2" xfId="60876"/>
    <cellStyle name="20% - Accent3 17" xfId="50778"/>
    <cellStyle name="20% - Accent3 17 2" xfId="60890"/>
    <cellStyle name="20% - Accent3 18" xfId="50779"/>
    <cellStyle name="20% - Accent3 18 2" xfId="60904"/>
    <cellStyle name="20% - Accent3 19" xfId="60133"/>
    <cellStyle name="20% - Accent3 2" xfId="4259"/>
    <cellStyle name="20% - Accent3 2 10" xfId="4260"/>
    <cellStyle name="20% - Accent3 2 10 2" xfId="4261"/>
    <cellStyle name="20% - Accent3 2 10 2 2" xfId="4262"/>
    <cellStyle name="20% - Accent3 2 10 2 2 2" xfId="4263"/>
    <cellStyle name="20% - Accent3 2 10 2 2 3" xfId="50780"/>
    <cellStyle name="20% - Accent3 2 10 2 3" xfId="4264"/>
    <cellStyle name="20% - Accent3 2 10 2 4" xfId="4265"/>
    <cellStyle name="20% - Accent3 2 10 3" xfId="4266"/>
    <cellStyle name="20% - Accent3 2 10 3 2" xfId="4267"/>
    <cellStyle name="20% - Accent3 2 10 3 3" xfId="50781"/>
    <cellStyle name="20% - Accent3 2 10 4" xfId="4268"/>
    <cellStyle name="20% - Accent3 2 10 5" xfId="4269"/>
    <cellStyle name="20% - Accent3 2 11" xfId="4270"/>
    <cellStyle name="20% - Accent3 2 11 2" xfId="4271"/>
    <cellStyle name="20% - Accent3 2 11 2 2" xfId="4272"/>
    <cellStyle name="20% - Accent3 2 11 2 3" xfId="50782"/>
    <cellStyle name="20% - Accent3 2 11 3" xfId="4273"/>
    <cellStyle name="20% - Accent3 2 11 4" xfId="4274"/>
    <cellStyle name="20% - Accent3 2 12" xfId="4275"/>
    <cellStyle name="20% - Accent3 2 12 2" xfId="4276"/>
    <cellStyle name="20% - Accent3 2 12 2 2" xfId="4277"/>
    <cellStyle name="20% - Accent3 2 12 2 3" xfId="50783"/>
    <cellStyle name="20% - Accent3 2 12 3" xfId="4278"/>
    <cellStyle name="20% - Accent3 2 12 4" xfId="4279"/>
    <cellStyle name="20% - Accent3 2 13" xfId="4280"/>
    <cellStyle name="20% - Accent3 2 13 2" xfId="4281"/>
    <cellStyle name="20% - Accent3 2 13 3" xfId="50784"/>
    <cellStyle name="20% - Accent3 2 14" xfId="4282"/>
    <cellStyle name="20% - Accent3 2 15" xfId="4283"/>
    <cellStyle name="20% - Accent3 2 16" xfId="60156"/>
    <cellStyle name="20% - Accent3 2 2" xfId="4284"/>
    <cellStyle name="20% - Accent3 2 2 10" xfId="4285"/>
    <cellStyle name="20% - Accent3 2 2 11" xfId="4286"/>
    <cellStyle name="20% - Accent3 2 2 12" xfId="60340"/>
    <cellStyle name="20% - Accent3 2 2 2" xfId="4287"/>
    <cellStyle name="20% - Accent3 2 2 2 10" xfId="4288"/>
    <cellStyle name="20% - Accent3 2 2 2 11" xfId="60708"/>
    <cellStyle name="20% - Accent3 2 2 2 2" xfId="4289"/>
    <cellStyle name="20% - Accent3 2 2 2 2 2" xfId="4290"/>
    <cellStyle name="20% - Accent3 2 2 2 2 2 2" xfId="4291"/>
    <cellStyle name="20% - Accent3 2 2 2 2 2 2 2" xfId="4292"/>
    <cellStyle name="20% - Accent3 2 2 2 2 2 2 2 2" xfId="4293"/>
    <cellStyle name="20% - Accent3 2 2 2 2 2 2 2 2 2" xfId="4294"/>
    <cellStyle name="20% - Accent3 2 2 2 2 2 2 2 2 3" xfId="50785"/>
    <cellStyle name="20% - Accent3 2 2 2 2 2 2 2 3" xfId="4295"/>
    <cellStyle name="20% - Accent3 2 2 2 2 2 2 2 4" xfId="4296"/>
    <cellStyle name="20% - Accent3 2 2 2 2 2 2 3" xfId="4297"/>
    <cellStyle name="20% - Accent3 2 2 2 2 2 2 3 2" xfId="4298"/>
    <cellStyle name="20% - Accent3 2 2 2 2 2 2 3 2 2" xfId="4299"/>
    <cellStyle name="20% - Accent3 2 2 2 2 2 2 3 2 3" xfId="50786"/>
    <cellStyle name="20% - Accent3 2 2 2 2 2 2 3 3" xfId="4300"/>
    <cellStyle name="20% - Accent3 2 2 2 2 2 2 3 4" xfId="4301"/>
    <cellStyle name="20% - Accent3 2 2 2 2 2 2 4" xfId="4302"/>
    <cellStyle name="20% - Accent3 2 2 2 2 2 2 4 2" xfId="4303"/>
    <cellStyle name="20% - Accent3 2 2 2 2 2 2 4 3" xfId="50787"/>
    <cellStyle name="20% - Accent3 2 2 2 2 2 2 5" xfId="4304"/>
    <cellStyle name="20% - Accent3 2 2 2 2 2 2 6" xfId="4305"/>
    <cellStyle name="20% - Accent3 2 2 2 2 2 3" xfId="4306"/>
    <cellStyle name="20% - Accent3 2 2 2 2 2 3 2" xfId="4307"/>
    <cellStyle name="20% - Accent3 2 2 2 2 2 3 2 2" xfId="4308"/>
    <cellStyle name="20% - Accent3 2 2 2 2 2 3 2 3" xfId="50788"/>
    <cellStyle name="20% - Accent3 2 2 2 2 2 3 3" xfId="4309"/>
    <cellStyle name="20% - Accent3 2 2 2 2 2 3 4" xfId="4310"/>
    <cellStyle name="20% - Accent3 2 2 2 2 2 4" xfId="4311"/>
    <cellStyle name="20% - Accent3 2 2 2 2 2 4 2" xfId="4312"/>
    <cellStyle name="20% - Accent3 2 2 2 2 2 4 2 2" xfId="4313"/>
    <cellStyle name="20% - Accent3 2 2 2 2 2 4 2 3" xfId="50789"/>
    <cellStyle name="20% - Accent3 2 2 2 2 2 4 3" xfId="4314"/>
    <cellStyle name="20% - Accent3 2 2 2 2 2 4 4" xfId="4315"/>
    <cellStyle name="20% - Accent3 2 2 2 2 2 5" xfId="4316"/>
    <cellStyle name="20% - Accent3 2 2 2 2 2 5 2" xfId="4317"/>
    <cellStyle name="20% - Accent3 2 2 2 2 2 5 3" xfId="50790"/>
    <cellStyle name="20% - Accent3 2 2 2 2 2 6" xfId="4318"/>
    <cellStyle name="20% - Accent3 2 2 2 2 2 7" xfId="4319"/>
    <cellStyle name="20% - Accent3 2 2 2 2 3" xfId="4320"/>
    <cellStyle name="20% - Accent3 2 2 2 2 3 2" xfId="4321"/>
    <cellStyle name="20% - Accent3 2 2 2 2 3 2 2" xfId="4322"/>
    <cellStyle name="20% - Accent3 2 2 2 2 3 2 2 2" xfId="4323"/>
    <cellStyle name="20% - Accent3 2 2 2 2 3 2 2 3" xfId="50791"/>
    <cellStyle name="20% - Accent3 2 2 2 2 3 2 3" xfId="4324"/>
    <cellStyle name="20% - Accent3 2 2 2 2 3 2 4" xfId="4325"/>
    <cellStyle name="20% - Accent3 2 2 2 2 3 3" xfId="4326"/>
    <cellStyle name="20% - Accent3 2 2 2 2 3 3 2" xfId="4327"/>
    <cellStyle name="20% - Accent3 2 2 2 2 3 3 2 2" xfId="4328"/>
    <cellStyle name="20% - Accent3 2 2 2 2 3 3 2 3" xfId="50792"/>
    <cellStyle name="20% - Accent3 2 2 2 2 3 3 3" xfId="4329"/>
    <cellStyle name="20% - Accent3 2 2 2 2 3 3 4" xfId="4330"/>
    <cellStyle name="20% - Accent3 2 2 2 2 3 4" xfId="4331"/>
    <cellStyle name="20% - Accent3 2 2 2 2 3 4 2" xfId="4332"/>
    <cellStyle name="20% - Accent3 2 2 2 2 3 4 3" xfId="50793"/>
    <cellStyle name="20% - Accent3 2 2 2 2 3 5" xfId="4333"/>
    <cellStyle name="20% - Accent3 2 2 2 2 3 6" xfId="4334"/>
    <cellStyle name="20% - Accent3 2 2 2 2 4" xfId="4335"/>
    <cellStyle name="20% - Accent3 2 2 2 2 4 2" xfId="4336"/>
    <cellStyle name="20% - Accent3 2 2 2 2 4 2 2" xfId="4337"/>
    <cellStyle name="20% - Accent3 2 2 2 2 4 2 3" xfId="50794"/>
    <cellStyle name="20% - Accent3 2 2 2 2 4 3" xfId="4338"/>
    <cellStyle name="20% - Accent3 2 2 2 2 4 4" xfId="4339"/>
    <cellStyle name="20% - Accent3 2 2 2 2 5" xfId="4340"/>
    <cellStyle name="20% - Accent3 2 2 2 2 5 2" xfId="4341"/>
    <cellStyle name="20% - Accent3 2 2 2 2 5 2 2" xfId="4342"/>
    <cellStyle name="20% - Accent3 2 2 2 2 5 2 3" xfId="50795"/>
    <cellStyle name="20% - Accent3 2 2 2 2 5 3" xfId="4343"/>
    <cellStyle name="20% - Accent3 2 2 2 2 5 4" xfId="4344"/>
    <cellStyle name="20% - Accent3 2 2 2 2 6" xfId="4345"/>
    <cellStyle name="20% - Accent3 2 2 2 2 6 2" xfId="4346"/>
    <cellStyle name="20% - Accent3 2 2 2 2 6 3" xfId="50796"/>
    <cellStyle name="20% - Accent3 2 2 2 2 7" xfId="4347"/>
    <cellStyle name="20% - Accent3 2 2 2 2 8" xfId="4348"/>
    <cellStyle name="20% - Accent3 2 2 2 3" xfId="4349"/>
    <cellStyle name="20% - Accent3 2 2 2 3 2" xfId="4350"/>
    <cellStyle name="20% - Accent3 2 2 2 3 2 2" xfId="4351"/>
    <cellStyle name="20% - Accent3 2 2 2 3 2 2 2" xfId="4352"/>
    <cellStyle name="20% - Accent3 2 2 2 3 2 2 2 2" xfId="4353"/>
    <cellStyle name="20% - Accent3 2 2 2 3 2 2 2 3" xfId="50797"/>
    <cellStyle name="20% - Accent3 2 2 2 3 2 2 3" xfId="4354"/>
    <cellStyle name="20% - Accent3 2 2 2 3 2 2 4" xfId="4355"/>
    <cellStyle name="20% - Accent3 2 2 2 3 2 3" xfId="4356"/>
    <cellStyle name="20% - Accent3 2 2 2 3 2 3 2" xfId="4357"/>
    <cellStyle name="20% - Accent3 2 2 2 3 2 3 2 2" xfId="4358"/>
    <cellStyle name="20% - Accent3 2 2 2 3 2 3 2 3" xfId="50798"/>
    <cellStyle name="20% - Accent3 2 2 2 3 2 3 3" xfId="4359"/>
    <cellStyle name="20% - Accent3 2 2 2 3 2 3 4" xfId="4360"/>
    <cellStyle name="20% - Accent3 2 2 2 3 2 4" xfId="4361"/>
    <cellStyle name="20% - Accent3 2 2 2 3 2 4 2" xfId="4362"/>
    <cellStyle name="20% - Accent3 2 2 2 3 2 4 3" xfId="50799"/>
    <cellStyle name="20% - Accent3 2 2 2 3 2 5" xfId="4363"/>
    <cellStyle name="20% - Accent3 2 2 2 3 2 6" xfId="4364"/>
    <cellStyle name="20% - Accent3 2 2 2 3 3" xfId="4365"/>
    <cellStyle name="20% - Accent3 2 2 2 3 3 2" xfId="4366"/>
    <cellStyle name="20% - Accent3 2 2 2 3 3 2 2" xfId="4367"/>
    <cellStyle name="20% - Accent3 2 2 2 3 3 2 3" xfId="50800"/>
    <cellStyle name="20% - Accent3 2 2 2 3 3 3" xfId="4368"/>
    <cellStyle name="20% - Accent3 2 2 2 3 3 4" xfId="4369"/>
    <cellStyle name="20% - Accent3 2 2 2 3 4" xfId="4370"/>
    <cellStyle name="20% - Accent3 2 2 2 3 4 2" xfId="4371"/>
    <cellStyle name="20% - Accent3 2 2 2 3 4 2 2" xfId="4372"/>
    <cellStyle name="20% - Accent3 2 2 2 3 4 2 3" xfId="50801"/>
    <cellStyle name="20% - Accent3 2 2 2 3 4 3" xfId="4373"/>
    <cellStyle name="20% - Accent3 2 2 2 3 4 4" xfId="4374"/>
    <cellStyle name="20% - Accent3 2 2 2 3 5" xfId="4375"/>
    <cellStyle name="20% - Accent3 2 2 2 3 5 2" xfId="4376"/>
    <cellStyle name="20% - Accent3 2 2 2 3 5 3" xfId="50802"/>
    <cellStyle name="20% - Accent3 2 2 2 3 6" xfId="4377"/>
    <cellStyle name="20% - Accent3 2 2 2 3 7" xfId="4378"/>
    <cellStyle name="20% - Accent3 2 2 2 4" xfId="4379"/>
    <cellStyle name="20% - Accent3 2 2 2 4 2" xfId="4380"/>
    <cellStyle name="20% - Accent3 2 2 2 4 2 2" xfId="4381"/>
    <cellStyle name="20% - Accent3 2 2 2 4 2 2 2" xfId="4382"/>
    <cellStyle name="20% - Accent3 2 2 2 4 2 2 3" xfId="50803"/>
    <cellStyle name="20% - Accent3 2 2 2 4 2 3" xfId="4383"/>
    <cellStyle name="20% - Accent3 2 2 2 4 2 4" xfId="4384"/>
    <cellStyle name="20% - Accent3 2 2 2 4 3" xfId="4385"/>
    <cellStyle name="20% - Accent3 2 2 2 4 3 2" xfId="4386"/>
    <cellStyle name="20% - Accent3 2 2 2 4 3 2 2" xfId="4387"/>
    <cellStyle name="20% - Accent3 2 2 2 4 3 2 3" xfId="50804"/>
    <cellStyle name="20% - Accent3 2 2 2 4 3 3" xfId="4388"/>
    <cellStyle name="20% - Accent3 2 2 2 4 3 4" xfId="4389"/>
    <cellStyle name="20% - Accent3 2 2 2 4 4" xfId="4390"/>
    <cellStyle name="20% - Accent3 2 2 2 4 4 2" xfId="4391"/>
    <cellStyle name="20% - Accent3 2 2 2 4 4 3" xfId="50805"/>
    <cellStyle name="20% - Accent3 2 2 2 4 5" xfId="4392"/>
    <cellStyle name="20% - Accent3 2 2 2 4 6" xfId="4393"/>
    <cellStyle name="20% - Accent3 2 2 2 5" xfId="4394"/>
    <cellStyle name="20% - Accent3 2 2 2 5 2" xfId="4395"/>
    <cellStyle name="20% - Accent3 2 2 2 5 2 2" xfId="4396"/>
    <cellStyle name="20% - Accent3 2 2 2 5 2 2 2" xfId="4397"/>
    <cellStyle name="20% - Accent3 2 2 2 5 2 2 3" xfId="50806"/>
    <cellStyle name="20% - Accent3 2 2 2 5 2 3" xfId="4398"/>
    <cellStyle name="20% - Accent3 2 2 2 5 2 4" xfId="4399"/>
    <cellStyle name="20% - Accent3 2 2 2 5 3" xfId="4400"/>
    <cellStyle name="20% - Accent3 2 2 2 5 3 2" xfId="4401"/>
    <cellStyle name="20% - Accent3 2 2 2 5 3 3" xfId="50807"/>
    <cellStyle name="20% - Accent3 2 2 2 5 4" xfId="4402"/>
    <cellStyle name="20% - Accent3 2 2 2 5 5" xfId="4403"/>
    <cellStyle name="20% - Accent3 2 2 2 6" xfId="4404"/>
    <cellStyle name="20% - Accent3 2 2 2 6 2" xfId="4405"/>
    <cellStyle name="20% - Accent3 2 2 2 6 2 2" xfId="4406"/>
    <cellStyle name="20% - Accent3 2 2 2 6 2 3" xfId="50808"/>
    <cellStyle name="20% - Accent3 2 2 2 6 3" xfId="4407"/>
    <cellStyle name="20% - Accent3 2 2 2 6 4" xfId="4408"/>
    <cellStyle name="20% - Accent3 2 2 2 7" xfId="4409"/>
    <cellStyle name="20% - Accent3 2 2 2 7 2" xfId="4410"/>
    <cellStyle name="20% - Accent3 2 2 2 7 2 2" xfId="4411"/>
    <cellStyle name="20% - Accent3 2 2 2 7 2 3" xfId="50809"/>
    <cellStyle name="20% - Accent3 2 2 2 7 3" xfId="4412"/>
    <cellStyle name="20% - Accent3 2 2 2 7 4" xfId="4413"/>
    <cellStyle name="20% - Accent3 2 2 2 8" xfId="4414"/>
    <cellStyle name="20% - Accent3 2 2 2 8 2" xfId="4415"/>
    <cellStyle name="20% - Accent3 2 2 2 8 3" xfId="50810"/>
    <cellStyle name="20% - Accent3 2 2 2 9" xfId="4416"/>
    <cellStyle name="20% - Accent3 2 2 3" xfId="4417"/>
    <cellStyle name="20% - Accent3 2 2 3 2" xfId="4418"/>
    <cellStyle name="20% - Accent3 2 2 3 2 2" xfId="4419"/>
    <cellStyle name="20% - Accent3 2 2 3 2 2 2" xfId="4420"/>
    <cellStyle name="20% - Accent3 2 2 3 2 2 2 2" xfId="4421"/>
    <cellStyle name="20% - Accent3 2 2 3 2 2 2 2 2" xfId="4422"/>
    <cellStyle name="20% - Accent3 2 2 3 2 2 2 2 3" xfId="50811"/>
    <cellStyle name="20% - Accent3 2 2 3 2 2 2 3" xfId="4423"/>
    <cellStyle name="20% - Accent3 2 2 3 2 2 2 4" xfId="4424"/>
    <cellStyle name="20% - Accent3 2 2 3 2 2 3" xfId="4425"/>
    <cellStyle name="20% - Accent3 2 2 3 2 2 3 2" xfId="4426"/>
    <cellStyle name="20% - Accent3 2 2 3 2 2 3 2 2" xfId="4427"/>
    <cellStyle name="20% - Accent3 2 2 3 2 2 3 2 3" xfId="50812"/>
    <cellStyle name="20% - Accent3 2 2 3 2 2 3 3" xfId="4428"/>
    <cellStyle name="20% - Accent3 2 2 3 2 2 3 4" xfId="4429"/>
    <cellStyle name="20% - Accent3 2 2 3 2 2 4" xfId="4430"/>
    <cellStyle name="20% - Accent3 2 2 3 2 2 4 2" xfId="4431"/>
    <cellStyle name="20% - Accent3 2 2 3 2 2 4 3" xfId="50813"/>
    <cellStyle name="20% - Accent3 2 2 3 2 2 5" xfId="4432"/>
    <cellStyle name="20% - Accent3 2 2 3 2 2 6" xfId="4433"/>
    <cellStyle name="20% - Accent3 2 2 3 2 3" xfId="4434"/>
    <cellStyle name="20% - Accent3 2 2 3 2 3 2" xfId="4435"/>
    <cellStyle name="20% - Accent3 2 2 3 2 3 2 2" xfId="4436"/>
    <cellStyle name="20% - Accent3 2 2 3 2 3 2 3" xfId="50814"/>
    <cellStyle name="20% - Accent3 2 2 3 2 3 3" xfId="4437"/>
    <cellStyle name="20% - Accent3 2 2 3 2 3 4" xfId="4438"/>
    <cellStyle name="20% - Accent3 2 2 3 2 4" xfId="4439"/>
    <cellStyle name="20% - Accent3 2 2 3 2 4 2" xfId="4440"/>
    <cellStyle name="20% - Accent3 2 2 3 2 4 2 2" xfId="4441"/>
    <cellStyle name="20% - Accent3 2 2 3 2 4 2 3" xfId="50815"/>
    <cellStyle name="20% - Accent3 2 2 3 2 4 3" xfId="4442"/>
    <cellStyle name="20% - Accent3 2 2 3 2 4 4" xfId="4443"/>
    <cellStyle name="20% - Accent3 2 2 3 2 5" xfId="4444"/>
    <cellStyle name="20% - Accent3 2 2 3 2 5 2" xfId="4445"/>
    <cellStyle name="20% - Accent3 2 2 3 2 5 3" xfId="50816"/>
    <cellStyle name="20% - Accent3 2 2 3 2 6" xfId="4446"/>
    <cellStyle name="20% - Accent3 2 2 3 2 7" xfId="4447"/>
    <cellStyle name="20% - Accent3 2 2 3 3" xfId="4448"/>
    <cellStyle name="20% - Accent3 2 2 3 3 2" xfId="4449"/>
    <cellStyle name="20% - Accent3 2 2 3 3 2 2" xfId="4450"/>
    <cellStyle name="20% - Accent3 2 2 3 3 2 2 2" xfId="4451"/>
    <cellStyle name="20% - Accent3 2 2 3 3 2 2 3" xfId="50817"/>
    <cellStyle name="20% - Accent3 2 2 3 3 2 3" xfId="4452"/>
    <cellStyle name="20% - Accent3 2 2 3 3 2 4" xfId="4453"/>
    <cellStyle name="20% - Accent3 2 2 3 3 3" xfId="4454"/>
    <cellStyle name="20% - Accent3 2 2 3 3 3 2" xfId="4455"/>
    <cellStyle name="20% - Accent3 2 2 3 3 3 2 2" xfId="4456"/>
    <cellStyle name="20% - Accent3 2 2 3 3 3 2 3" xfId="50818"/>
    <cellStyle name="20% - Accent3 2 2 3 3 3 3" xfId="4457"/>
    <cellStyle name="20% - Accent3 2 2 3 3 3 4" xfId="4458"/>
    <cellStyle name="20% - Accent3 2 2 3 3 4" xfId="4459"/>
    <cellStyle name="20% - Accent3 2 2 3 3 4 2" xfId="4460"/>
    <cellStyle name="20% - Accent3 2 2 3 3 4 3" xfId="50819"/>
    <cellStyle name="20% - Accent3 2 2 3 3 5" xfId="4461"/>
    <cellStyle name="20% - Accent3 2 2 3 3 6" xfId="4462"/>
    <cellStyle name="20% - Accent3 2 2 3 4" xfId="4463"/>
    <cellStyle name="20% - Accent3 2 2 3 4 2" xfId="4464"/>
    <cellStyle name="20% - Accent3 2 2 3 4 2 2" xfId="4465"/>
    <cellStyle name="20% - Accent3 2 2 3 4 2 2 2" xfId="4466"/>
    <cellStyle name="20% - Accent3 2 2 3 4 2 2 3" xfId="50820"/>
    <cellStyle name="20% - Accent3 2 2 3 4 2 3" xfId="4467"/>
    <cellStyle name="20% - Accent3 2 2 3 4 2 4" xfId="4468"/>
    <cellStyle name="20% - Accent3 2 2 3 4 3" xfId="4469"/>
    <cellStyle name="20% - Accent3 2 2 3 4 3 2" xfId="4470"/>
    <cellStyle name="20% - Accent3 2 2 3 4 3 3" xfId="50821"/>
    <cellStyle name="20% - Accent3 2 2 3 4 4" xfId="4471"/>
    <cellStyle name="20% - Accent3 2 2 3 4 5" xfId="4472"/>
    <cellStyle name="20% - Accent3 2 2 3 5" xfId="4473"/>
    <cellStyle name="20% - Accent3 2 2 3 5 2" xfId="4474"/>
    <cellStyle name="20% - Accent3 2 2 3 5 2 2" xfId="4475"/>
    <cellStyle name="20% - Accent3 2 2 3 5 2 3" xfId="50822"/>
    <cellStyle name="20% - Accent3 2 2 3 5 3" xfId="4476"/>
    <cellStyle name="20% - Accent3 2 2 3 5 4" xfId="4477"/>
    <cellStyle name="20% - Accent3 2 2 3 6" xfId="4478"/>
    <cellStyle name="20% - Accent3 2 2 3 6 2" xfId="4479"/>
    <cellStyle name="20% - Accent3 2 2 3 6 2 2" xfId="4480"/>
    <cellStyle name="20% - Accent3 2 2 3 6 2 3" xfId="50823"/>
    <cellStyle name="20% - Accent3 2 2 3 6 3" xfId="4481"/>
    <cellStyle name="20% - Accent3 2 2 3 6 4" xfId="4482"/>
    <cellStyle name="20% - Accent3 2 2 3 7" xfId="4483"/>
    <cellStyle name="20% - Accent3 2 2 3 7 2" xfId="4484"/>
    <cellStyle name="20% - Accent3 2 2 3 7 3" xfId="50824"/>
    <cellStyle name="20% - Accent3 2 2 3 8" xfId="4485"/>
    <cellStyle name="20% - Accent3 2 2 3 9" xfId="4486"/>
    <cellStyle name="20% - Accent3 2 2 4" xfId="4487"/>
    <cellStyle name="20% - Accent3 2 2 4 2" xfId="4488"/>
    <cellStyle name="20% - Accent3 2 2 4 2 2" xfId="4489"/>
    <cellStyle name="20% - Accent3 2 2 4 2 2 2" xfId="4490"/>
    <cellStyle name="20% - Accent3 2 2 4 2 2 2 2" xfId="4491"/>
    <cellStyle name="20% - Accent3 2 2 4 2 2 2 3" xfId="50825"/>
    <cellStyle name="20% - Accent3 2 2 4 2 2 3" xfId="4492"/>
    <cellStyle name="20% - Accent3 2 2 4 2 2 4" xfId="4493"/>
    <cellStyle name="20% - Accent3 2 2 4 2 3" xfId="4494"/>
    <cellStyle name="20% - Accent3 2 2 4 2 3 2" xfId="4495"/>
    <cellStyle name="20% - Accent3 2 2 4 2 3 2 2" xfId="4496"/>
    <cellStyle name="20% - Accent3 2 2 4 2 3 2 3" xfId="50826"/>
    <cellStyle name="20% - Accent3 2 2 4 2 3 3" xfId="4497"/>
    <cellStyle name="20% - Accent3 2 2 4 2 3 4" xfId="4498"/>
    <cellStyle name="20% - Accent3 2 2 4 2 4" xfId="4499"/>
    <cellStyle name="20% - Accent3 2 2 4 2 4 2" xfId="4500"/>
    <cellStyle name="20% - Accent3 2 2 4 2 4 3" xfId="50827"/>
    <cellStyle name="20% - Accent3 2 2 4 2 5" xfId="4501"/>
    <cellStyle name="20% - Accent3 2 2 4 2 6" xfId="4502"/>
    <cellStyle name="20% - Accent3 2 2 4 3" xfId="4503"/>
    <cellStyle name="20% - Accent3 2 2 4 3 2" xfId="4504"/>
    <cellStyle name="20% - Accent3 2 2 4 3 2 2" xfId="4505"/>
    <cellStyle name="20% - Accent3 2 2 4 3 2 3" xfId="50828"/>
    <cellStyle name="20% - Accent3 2 2 4 3 3" xfId="4506"/>
    <cellStyle name="20% - Accent3 2 2 4 3 4" xfId="4507"/>
    <cellStyle name="20% - Accent3 2 2 4 4" xfId="4508"/>
    <cellStyle name="20% - Accent3 2 2 4 4 2" xfId="4509"/>
    <cellStyle name="20% - Accent3 2 2 4 4 2 2" xfId="4510"/>
    <cellStyle name="20% - Accent3 2 2 4 4 2 3" xfId="50829"/>
    <cellStyle name="20% - Accent3 2 2 4 4 3" xfId="4511"/>
    <cellStyle name="20% - Accent3 2 2 4 4 4" xfId="4512"/>
    <cellStyle name="20% - Accent3 2 2 4 5" xfId="4513"/>
    <cellStyle name="20% - Accent3 2 2 4 5 2" xfId="4514"/>
    <cellStyle name="20% - Accent3 2 2 4 5 3" xfId="50830"/>
    <cellStyle name="20% - Accent3 2 2 4 6" xfId="4515"/>
    <cellStyle name="20% - Accent3 2 2 4 7" xfId="4516"/>
    <cellStyle name="20% - Accent3 2 2 5" xfId="4517"/>
    <cellStyle name="20% - Accent3 2 2 5 2" xfId="4518"/>
    <cellStyle name="20% - Accent3 2 2 5 2 2" xfId="4519"/>
    <cellStyle name="20% - Accent3 2 2 5 2 2 2" xfId="4520"/>
    <cellStyle name="20% - Accent3 2 2 5 2 2 3" xfId="50831"/>
    <cellStyle name="20% - Accent3 2 2 5 2 3" xfId="4521"/>
    <cellStyle name="20% - Accent3 2 2 5 2 4" xfId="4522"/>
    <cellStyle name="20% - Accent3 2 2 5 3" xfId="4523"/>
    <cellStyle name="20% - Accent3 2 2 5 3 2" xfId="4524"/>
    <cellStyle name="20% - Accent3 2 2 5 3 2 2" xfId="4525"/>
    <cellStyle name="20% - Accent3 2 2 5 3 2 3" xfId="50832"/>
    <cellStyle name="20% - Accent3 2 2 5 3 3" xfId="4526"/>
    <cellStyle name="20% - Accent3 2 2 5 3 4" xfId="4527"/>
    <cellStyle name="20% - Accent3 2 2 5 4" xfId="4528"/>
    <cellStyle name="20% - Accent3 2 2 5 4 2" xfId="4529"/>
    <cellStyle name="20% - Accent3 2 2 5 4 3" xfId="50833"/>
    <cellStyle name="20% - Accent3 2 2 5 5" xfId="4530"/>
    <cellStyle name="20% - Accent3 2 2 5 6" xfId="4531"/>
    <cellStyle name="20% - Accent3 2 2 6" xfId="4532"/>
    <cellStyle name="20% - Accent3 2 2 6 2" xfId="4533"/>
    <cellStyle name="20% - Accent3 2 2 6 2 2" xfId="4534"/>
    <cellStyle name="20% - Accent3 2 2 6 2 2 2" xfId="4535"/>
    <cellStyle name="20% - Accent3 2 2 6 2 2 3" xfId="50834"/>
    <cellStyle name="20% - Accent3 2 2 6 2 3" xfId="4536"/>
    <cellStyle name="20% - Accent3 2 2 6 2 4" xfId="4537"/>
    <cellStyle name="20% - Accent3 2 2 6 3" xfId="4538"/>
    <cellStyle name="20% - Accent3 2 2 6 3 2" xfId="4539"/>
    <cellStyle name="20% - Accent3 2 2 6 3 3" xfId="50835"/>
    <cellStyle name="20% - Accent3 2 2 6 4" xfId="4540"/>
    <cellStyle name="20% - Accent3 2 2 6 5" xfId="4541"/>
    <cellStyle name="20% - Accent3 2 2 7" xfId="4542"/>
    <cellStyle name="20% - Accent3 2 2 7 2" xfId="4543"/>
    <cellStyle name="20% - Accent3 2 2 7 2 2" xfId="4544"/>
    <cellStyle name="20% - Accent3 2 2 7 2 3" xfId="50836"/>
    <cellStyle name="20% - Accent3 2 2 7 3" xfId="4545"/>
    <cellStyle name="20% - Accent3 2 2 7 4" xfId="4546"/>
    <cellStyle name="20% - Accent3 2 2 8" xfId="4547"/>
    <cellStyle name="20% - Accent3 2 2 8 2" xfId="4548"/>
    <cellStyle name="20% - Accent3 2 2 8 2 2" xfId="4549"/>
    <cellStyle name="20% - Accent3 2 2 8 2 3" xfId="50837"/>
    <cellStyle name="20% - Accent3 2 2 8 3" xfId="4550"/>
    <cellStyle name="20% - Accent3 2 2 8 4" xfId="4551"/>
    <cellStyle name="20% - Accent3 2 2 9" xfId="4552"/>
    <cellStyle name="20% - Accent3 2 2 9 2" xfId="4553"/>
    <cellStyle name="20% - Accent3 2 2 9 3" xfId="50838"/>
    <cellStyle name="20% - Accent3 2 3" xfId="4554"/>
    <cellStyle name="20% - Accent3 2 3 10" xfId="4555"/>
    <cellStyle name="20% - Accent3 2 3 11" xfId="4556"/>
    <cellStyle name="20% - Accent3 2 3 12" xfId="60525"/>
    <cellStyle name="20% - Accent3 2 3 2" xfId="4557"/>
    <cellStyle name="20% - Accent3 2 3 2 10" xfId="4558"/>
    <cellStyle name="20% - Accent3 2 3 2 2" xfId="4559"/>
    <cellStyle name="20% - Accent3 2 3 2 2 2" xfId="4560"/>
    <cellStyle name="20% - Accent3 2 3 2 2 2 2" xfId="4561"/>
    <cellStyle name="20% - Accent3 2 3 2 2 2 2 2" xfId="4562"/>
    <cellStyle name="20% - Accent3 2 3 2 2 2 2 2 2" xfId="4563"/>
    <cellStyle name="20% - Accent3 2 3 2 2 2 2 2 2 2" xfId="4564"/>
    <cellStyle name="20% - Accent3 2 3 2 2 2 2 2 2 3" xfId="50839"/>
    <cellStyle name="20% - Accent3 2 3 2 2 2 2 2 3" xfId="4565"/>
    <cellStyle name="20% - Accent3 2 3 2 2 2 2 2 4" xfId="4566"/>
    <cellStyle name="20% - Accent3 2 3 2 2 2 2 3" xfId="4567"/>
    <cellStyle name="20% - Accent3 2 3 2 2 2 2 3 2" xfId="4568"/>
    <cellStyle name="20% - Accent3 2 3 2 2 2 2 3 2 2" xfId="4569"/>
    <cellStyle name="20% - Accent3 2 3 2 2 2 2 3 2 3" xfId="50840"/>
    <cellStyle name="20% - Accent3 2 3 2 2 2 2 3 3" xfId="4570"/>
    <cellStyle name="20% - Accent3 2 3 2 2 2 2 3 4" xfId="4571"/>
    <cellStyle name="20% - Accent3 2 3 2 2 2 2 4" xfId="4572"/>
    <cellStyle name="20% - Accent3 2 3 2 2 2 2 4 2" xfId="4573"/>
    <cellStyle name="20% - Accent3 2 3 2 2 2 2 4 3" xfId="50841"/>
    <cellStyle name="20% - Accent3 2 3 2 2 2 2 5" xfId="4574"/>
    <cellStyle name="20% - Accent3 2 3 2 2 2 2 6" xfId="4575"/>
    <cellStyle name="20% - Accent3 2 3 2 2 2 3" xfId="4576"/>
    <cellStyle name="20% - Accent3 2 3 2 2 2 3 2" xfId="4577"/>
    <cellStyle name="20% - Accent3 2 3 2 2 2 3 2 2" xfId="4578"/>
    <cellStyle name="20% - Accent3 2 3 2 2 2 3 2 3" xfId="50842"/>
    <cellStyle name="20% - Accent3 2 3 2 2 2 3 3" xfId="4579"/>
    <cellStyle name="20% - Accent3 2 3 2 2 2 3 4" xfId="4580"/>
    <cellStyle name="20% - Accent3 2 3 2 2 2 4" xfId="4581"/>
    <cellStyle name="20% - Accent3 2 3 2 2 2 4 2" xfId="4582"/>
    <cellStyle name="20% - Accent3 2 3 2 2 2 4 2 2" xfId="4583"/>
    <cellStyle name="20% - Accent3 2 3 2 2 2 4 2 3" xfId="50843"/>
    <cellStyle name="20% - Accent3 2 3 2 2 2 4 3" xfId="4584"/>
    <cellStyle name="20% - Accent3 2 3 2 2 2 4 4" xfId="4585"/>
    <cellStyle name="20% - Accent3 2 3 2 2 2 5" xfId="4586"/>
    <cellStyle name="20% - Accent3 2 3 2 2 2 5 2" xfId="4587"/>
    <cellStyle name="20% - Accent3 2 3 2 2 2 5 3" xfId="50844"/>
    <cellStyle name="20% - Accent3 2 3 2 2 2 6" xfId="4588"/>
    <cellStyle name="20% - Accent3 2 3 2 2 2 7" xfId="4589"/>
    <cellStyle name="20% - Accent3 2 3 2 2 3" xfId="4590"/>
    <cellStyle name="20% - Accent3 2 3 2 2 3 2" xfId="4591"/>
    <cellStyle name="20% - Accent3 2 3 2 2 3 2 2" xfId="4592"/>
    <cellStyle name="20% - Accent3 2 3 2 2 3 2 2 2" xfId="4593"/>
    <cellStyle name="20% - Accent3 2 3 2 2 3 2 2 3" xfId="50845"/>
    <cellStyle name="20% - Accent3 2 3 2 2 3 2 3" xfId="4594"/>
    <cellStyle name="20% - Accent3 2 3 2 2 3 2 4" xfId="4595"/>
    <cellStyle name="20% - Accent3 2 3 2 2 3 3" xfId="4596"/>
    <cellStyle name="20% - Accent3 2 3 2 2 3 3 2" xfId="4597"/>
    <cellStyle name="20% - Accent3 2 3 2 2 3 3 2 2" xfId="4598"/>
    <cellStyle name="20% - Accent3 2 3 2 2 3 3 2 3" xfId="50846"/>
    <cellStyle name="20% - Accent3 2 3 2 2 3 3 3" xfId="4599"/>
    <cellStyle name="20% - Accent3 2 3 2 2 3 3 4" xfId="4600"/>
    <cellStyle name="20% - Accent3 2 3 2 2 3 4" xfId="4601"/>
    <cellStyle name="20% - Accent3 2 3 2 2 3 4 2" xfId="4602"/>
    <cellStyle name="20% - Accent3 2 3 2 2 3 4 3" xfId="50847"/>
    <cellStyle name="20% - Accent3 2 3 2 2 3 5" xfId="4603"/>
    <cellStyle name="20% - Accent3 2 3 2 2 3 6" xfId="4604"/>
    <cellStyle name="20% - Accent3 2 3 2 2 4" xfId="4605"/>
    <cellStyle name="20% - Accent3 2 3 2 2 4 2" xfId="4606"/>
    <cellStyle name="20% - Accent3 2 3 2 2 4 2 2" xfId="4607"/>
    <cellStyle name="20% - Accent3 2 3 2 2 4 2 3" xfId="50848"/>
    <cellStyle name="20% - Accent3 2 3 2 2 4 3" xfId="4608"/>
    <cellStyle name="20% - Accent3 2 3 2 2 4 4" xfId="4609"/>
    <cellStyle name="20% - Accent3 2 3 2 2 5" xfId="4610"/>
    <cellStyle name="20% - Accent3 2 3 2 2 5 2" xfId="4611"/>
    <cellStyle name="20% - Accent3 2 3 2 2 5 2 2" xfId="4612"/>
    <cellStyle name="20% - Accent3 2 3 2 2 5 2 3" xfId="50849"/>
    <cellStyle name="20% - Accent3 2 3 2 2 5 3" xfId="4613"/>
    <cellStyle name="20% - Accent3 2 3 2 2 5 4" xfId="4614"/>
    <cellStyle name="20% - Accent3 2 3 2 2 6" xfId="4615"/>
    <cellStyle name="20% - Accent3 2 3 2 2 6 2" xfId="4616"/>
    <cellStyle name="20% - Accent3 2 3 2 2 6 3" xfId="50850"/>
    <cellStyle name="20% - Accent3 2 3 2 2 7" xfId="4617"/>
    <cellStyle name="20% - Accent3 2 3 2 2 8" xfId="4618"/>
    <cellStyle name="20% - Accent3 2 3 2 3" xfId="4619"/>
    <cellStyle name="20% - Accent3 2 3 2 3 2" xfId="4620"/>
    <cellStyle name="20% - Accent3 2 3 2 3 2 2" xfId="4621"/>
    <cellStyle name="20% - Accent3 2 3 2 3 2 2 2" xfId="4622"/>
    <cellStyle name="20% - Accent3 2 3 2 3 2 2 2 2" xfId="4623"/>
    <cellStyle name="20% - Accent3 2 3 2 3 2 2 2 3" xfId="50851"/>
    <cellStyle name="20% - Accent3 2 3 2 3 2 2 3" xfId="4624"/>
    <cellStyle name="20% - Accent3 2 3 2 3 2 2 4" xfId="4625"/>
    <cellStyle name="20% - Accent3 2 3 2 3 2 3" xfId="4626"/>
    <cellStyle name="20% - Accent3 2 3 2 3 2 3 2" xfId="4627"/>
    <cellStyle name="20% - Accent3 2 3 2 3 2 3 2 2" xfId="4628"/>
    <cellStyle name="20% - Accent3 2 3 2 3 2 3 2 3" xfId="50852"/>
    <cellStyle name="20% - Accent3 2 3 2 3 2 3 3" xfId="4629"/>
    <cellStyle name="20% - Accent3 2 3 2 3 2 3 4" xfId="4630"/>
    <cellStyle name="20% - Accent3 2 3 2 3 2 4" xfId="4631"/>
    <cellStyle name="20% - Accent3 2 3 2 3 2 4 2" xfId="4632"/>
    <cellStyle name="20% - Accent3 2 3 2 3 2 4 3" xfId="50853"/>
    <cellStyle name="20% - Accent3 2 3 2 3 2 5" xfId="4633"/>
    <cellStyle name="20% - Accent3 2 3 2 3 2 6" xfId="4634"/>
    <cellStyle name="20% - Accent3 2 3 2 3 3" xfId="4635"/>
    <cellStyle name="20% - Accent3 2 3 2 3 3 2" xfId="4636"/>
    <cellStyle name="20% - Accent3 2 3 2 3 3 2 2" xfId="4637"/>
    <cellStyle name="20% - Accent3 2 3 2 3 3 2 3" xfId="50854"/>
    <cellStyle name="20% - Accent3 2 3 2 3 3 3" xfId="4638"/>
    <cellStyle name="20% - Accent3 2 3 2 3 3 4" xfId="4639"/>
    <cellStyle name="20% - Accent3 2 3 2 3 4" xfId="4640"/>
    <cellStyle name="20% - Accent3 2 3 2 3 4 2" xfId="4641"/>
    <cellStyle name="20% - Accent3 2 3 2 3 4 2 2" xfId="4642"/>
    <cellStyle name="20% - Accent3 2 3 2 3 4 2 3" xfId="50855"/>
    <cellStyle name="20% - Accent3 2 3 2 3 4 3" xfId="4643"/>
    <cellStyle name="20% - Accent3 2 3 2 3 4 4" xfId="4644"/>
    <cellStyle name="20% - Accent3 2 3 2 3 5" xfId="4645"/>
    <cellStyle name="20% - Accent3 2 3 2 3 5 2" xfId="4646"/>
    <cellStyle name="20% - Accent3 2 3 2 3 5 3" xfId="50856"/>
    <cellStyle name="20% - Accent3 2 3 2 3 6" xfId="4647"/>
    <cellStyle name="20% - Accent3 2 3 2 3 7" xfId="4648"/>
    <cellStyle name="20% - Accent3 2 3 2 4" xfId="4649"/>
    <cellStyle name="20% - Accent3 2 3 2 4 2" xfId="4650"/>
    <cellStyle name="20% - Accent3 2 3 2 4 2 2" xfId="4651"/>
    <cellStyle name="20% - Accent3 2 3 2 4 2 2 2" xfId="4652"/>
    <cellStyle name="20% - Accent3 2 3 2 4 2 2 3" xfId="50857"/>
    <cellStyle name="20% - Accent3 2 3 2 4 2 3" xfId="4653"/>
    <cellStyle name="20% - Accent3 2 3 2 4 2 4" xfId="4654"/>
    <cellStyle name="20% - Accent3 2 3 2 4 3" xfId="4655"/>
    <cellStyle name="20% - Accent3 2 3 2 4 3 2" xfId="4656"/>
    <cellStyle name="20% - Accent3 2 3 2 4 3 2 2" xfId="4657"/>
    <cellStyle name="20% - Accent3 2 3 2 4 3 2 3" xfId="50858"/>
    <cellStyle name="20% - Accent3 2 3 2 4 3 3" xfId="4658"/>
    <cellStyle name="20% - Accent3 2 3 2 4 3 4" xfId="4659"/>
    <cellStyle name="20% - Accent3 2 3 2 4 4" xfId="4660"/>
    <cellStyle name="20% - Accent3 2 3 2 4 4 2" xfId="4661"/>
    <cellStyle name="20% - Accent3 2 3 2 4 4 3" xfId="50859"/>
    <cellStyle name="20% - Accent3 2 3 2 4 5" xfId="4662"/>
    <cellStyle name="20% - Accent3 2 3 2 4 6" xfId="4663"/>
    <cellStyle name="20% - Accent3 2 3 2 5" xfId="4664"/>
    <cellStyle name="20% - Accent3 2 3 2 5 2" xfId="4665"/>
    <cellStyle name="20% - Accent3 2 3 2 5 2 2" xfId="4666"/>
    <cellStyle name="20% - Accent3 2 3 2 5 2 2 2" xfId="4667"/>
    <cellStyle name="20% - Accent3 2 3 2 5 2 2 3" xfId="50860"/>
    <cellStyle name="20% - Accent3 2 3 2 5 2 3" xfId="4668"/>
    <cellStyle name="20% - Accent3 2 3 2 5 2 4" xfId="4669"/>
    <cellStyle name="20% - Accent3 2 3 2 5 3" xfId="4670"/>
    <cellStyle name="20% - Accent3 2 3 2 5 3 2" xfId="4671"/>
    <cellStyle name="20% - Accent3 2 3 2 5 3 3" xfId="50861"/>
    <cellStyle name="20% - Accent3 2 3 2 5 4" xfId="4672"/>
    <cellStyle name="20% - Accent3 2 3 2 5 5" xfId="4673"/>
    <cellStyle name="20% - Accent3 2 3 2 6" xfId="4674"/>
    <cellStyle name="20% - Accent3 2 3 2 6 2" xfId="4675"/>
    <cellStyle name="20% - Accent3 2 3 2 6 2 2" xfId="4676"/>
    <cellStyle name="20% - Accent3 2 3 2 6 2 3" xfId="50862"/>
    <cellStyle name="20% - Accent3 2 3 2 6 3" xfId="4677"/>
    <cellStyle name="20% - Accent3 2 3 2 6 4" xfId="4678"/>
    <cellStyle name="20% - Accent3 2 3 2 7" xfId="4679"/>
    <cellStyle name="20% - Accent3 2 3 2 7 2" xfId="4680"/>
    <cellStyle name="20% - Accent3 2 3 2 7 2 2" xfId="4681"/>
    <cellStyle name="20% - Accent3 2 3 2 7 2 3" xfId="50863"/>
    <cellStyle name="20% - Accent3 2 3 2 7 3" xfId="4682"/>
    <cellStyle name="20% - Accent3 2 3 2 7 4" xfId="4683"/>
    <cellStyle name="20% - Accent3 2 3 2 8" xfId="4684"/>
    <cellStyle name="20% - Accent3 2 3 2 8 2" xfId="4685"/>
    <cellStyle name="20% - Accent3 2 3 2 8 3" xfId="50864"/>
    <cellStyle name="20% - Accent3 2 3 2 9" xfId="4686"/>
    <cellStyle name="20% - Accent3 2 3 3" xfId="4687"/>
    <cellStyle name="20% - Accent3 2 3 3 2" xfId="4688"/>
    <cellStyle name="20% - Accent3 2 3 3 2 2" xfId="4689"/>
    <cellStyle name="20% - Accent3 2 3 3 2 2 2" xfId="4690"/>
    <cellStyle name="20% - Accent3 2 3 3 2 2 2 2" xfId="4691"/>
    <cellStyle name="20% - Accent3 2 3 3 2 2 2 2 2" xfId="4692"/>
    <cellStyle name="20% - Accent3 2 3 3 2 2 2 2 3" xfId="50865"/>
    <cellStyle name="20% - Accent3 2 3 3 2 2 2 3" xfId="4693"/>
    <cellStyle name="20% - Accent3 2 3 3 2 2 2 4" xfId="4694"/>
    <cellStyle name="20% - Accent3 2 3 3 2 2 3" xfId="4695"/>
    <cellStyle name="20% - Accent3 2 3 3 2 2 3 2" xfId="4696"/>
    <cellStyle name="20% - Accent3 2 3 3 2 2 3 2 2" xfId="4697"/>
    <cellStyle name="20% - Accent3 2 3 3 2 2 3 2 3" xfId="50866"/>
    <cellStyle name="20% - Accent3 2 3 3 2 2 3 3" xfId="4698"/>
    <cellStyle name="20% - Accent3 2 3 3 2 2 3 4" xfId="4699"/>
    <cellStyle name="20% - Accent3 2 3 3 2 2 4" xfId="4700"/>
    <cellStyle name="20% - Accent3 2 3 3 2 2 4 2" xfId="4701"/>
    <cellStyle name="20% - Accent3 2 3 3 2 2 4 3" xfId="50867"/>
    <cellStyle name="20% - Accent3 2 3 3 2 2 5" xfId="4702"/>
    <cellStyle name="20% - Accent3 2 3 3 2 2 6" xfId="4703"/>
    <cellStyle name="20% - Accent3 2 3 3 2 3" xfId="4704"/>
    <cellStyle name="20% - Accent3 2 3 3 2 3 2" xfId="4705"/>
    <cellStyle name="20% - Accent3 2 3 3 2 3 2 2" xfId="4706"/>
    <cellStyle name="20% - Accent3 2 3 3 2 3 2 3" xfId="50868"/>
    <cellStyle name="20% - Accent3 2 3 3 2 3 3" xfId="4707"/>
    <cellStyle name="20% - Accent3 2 3 3 2 3 4" xfId="4708"/>
    <cellStyle name="20% - Accent3 2 3 3 2 4" xfId="4709"/>
    <cellStyle name="20% - Accent3 2 3 3 2 4 2" xfId="4710"/>
    <cellStyle name="20% - Accent3 2 3 3 2 4 2 2" xfId="4711"/>
    <cellStyle name="20% - Accent3 2 3 3 2 4 2 3" xfId="50869"/>
    <cellStyle name="20% - Accent3 2 3 3 2 4 3" xfId="4712"/>
    <cellStyle name="20% - Accent3 2 3 3 2 4 4" xfId="4713"/>
    <cellStyle name="20% - Accent3 2 3 3 2 5" xfId="4714"/>
    <cellStyle name="20% - Accent3 2 3 3 2 5 2" xfId="4715"/>
    <cellStyle name="20% - Accent3 2 3 3 2 5 3" xfId="50870"/>
    <cellStyle name="20% - Accent3 2 3 3 2 6" xfId="4716"/>
    <cellStyle name="20% - Accent3 2 3 3 2 7" xfId="4717"/>
    <cellStyle name="20% - Accent3 2 3 3 3" xfId="4718"/>
    <cellStyle name="20% - Accent3 2 3 3 3 2" xfId="4719"/>
    <cellStyle name="20% - Accent3 2 3 3 3 2 2" xfId="4720"/>
    <cellStyle name="20% - Accent3 2 3 3 3 2 2 2" xfId="4721"/>
    <cellStyle name="20% - Accent3 2 3 3 3 2 2 3" xfId="50871"/>
    <cellStyle name="20% - Accent3 2 3 3 3 2 3" xfId="4722"/>
    <cellStyle name="20% - Accent3 2 3 3 3 2 4" xfId="4723"/>
    <cellStyle name="20% - Accent3 2 3 3 3 3" xfId="4724"/>
    <cellStyle name="20% - Accent3 2 3 3 3 3 2" xfId="4725"/>
    <cellStyle name="20% - Accent3 2 3 3 3 3 2 2" xfId="4726"/>
    <cellStyle name="20% - Accent3 2 3 3 3 3 2 3" xfId="50872"/>
    <cellStyle name="20% - Accent3 2 3 3 3 3 3" xfId="4727"/>
    <cellStyle name="20% - Accent3 2 3 3 3 3 4" xfId="4728"/>
    <cellStyle name="20% - Accent3 2 3 3 3 4" xfId="4729"/>
    <cellStyle name="20% - Accent3 2 3 3 3 4 2" xfId="4730"/>
    <cellStyle name="20% - Accent3 2 3 3 3 4 3" xfId="50873"/>
    <cellStyle name="20% - Accent3 2 3 3 3 5" xfId="4731"/>
    <cellStyle name="20% - Accent3 2 3 3 3 6" xfId="4732"/>
    <cellStyle name="20% - Accent3 2 3 3 4" xfId="4733"/>
    <cellStyle name="20% - Accent3 2 3 3 4 2" xfId="4734"/>
    <cellStyle name="20% - Accent3 2 3 3 4 2 2" xfId="4735"/>
    <cellStyle name="20% - Accent3 2 3 3 4 2 3" xfId="50874"/>
    <cellStyle name="20% - Accent3 2 3 3 4 3" xfId="4736"/>
    <cellStyle name="20% - Accent3 2 3 3 4 4" xfId="4737"/>
    <cellStyle name="20% - Accent3 2 3 3 5" xfId="4738"/>
    <cellStyle name="20% - Accent3 2 3 3 5 2" xfId="4739"/>
    <cellStyle name="20% - Accent3 2 3 3 5 2 2" xfId="4740"/>
    <cellStyle name="20% - Accent3 2 3 3 5 2 3" xfId="50875"/>
    <cellStyle name="20% - Accent3 2 3 3 5 3" xfId="4741"/>
    <cellStyle name="20% - Accent3 2 3 3 5 4" xfId="4742"/>
    <cellStyle name="20% - Accent3 2 3 3 6" xfId="4743"/>
    <cellStyle name="20% - Accent3 2 3 3 6 2" xfId="4744"/>
    <cellStyle name="20% - Accent3 2 3 3 6 3" xfId="50876"/>
    <cellStyle name="20% - Accent3 2 3 3 7" xfId="4745"/>
    <cellStyle name="20% - Accent3 2 3 3 8" xfId="4746"/>
    <cellStyle name="20% - Accent3 2 3 4" xfId="4747"/>
    <cellStyle name="20% - Accent3 2 3 4 2" xfId="4748"/>
    <cellStyle name="20% - Accent3 2 3 4 2 2" xfId="4749"/>
    <cellStyle name="20% - Accent3 2 3 4 2 2 2" xfId="4750"/>
    <cellStyle name="20% - Accent3 2 3 4 2 2 2 2" xfId="4751"/>
    <cellStyle name="20% - Accent3 2 3 4 2 2 2 3" xfId="50877"/>
    <cellStyle name="20% - Accent3 2 3 4 2 2 3" xfId="4752"/>
    <cellStyle name="20% - Accent3 2 3 4 2 2 4" xfId="4753"/>
    <cellStyle name="20% - Accent3 2 3 4 2 3" xfId="4754"/>
    <cellStyle name="20% - Accent3 2 3 4 2 3 2" xfId="4755"/>
    <cellStyle name="20% - Accent3 2 3 4 2 3 2 2" xfId="4756"/>
    <cellStyle name="20% - Accent3 2 3 4 2 3 2 3" xfId="50878"/>
    <cellStyle name="20% - Accent3 2 3 4 2 3 3" xfId="4757"/>
    <cellStyle name="20% - Accent3 2 3 4 2 3 4" xfId="4758"/>
    <cellStyle name="20% - Accent3 2 3 4 2 4" xfId="4759"/>
    <cellStyle name="20% - Accent3 2 3 4 2 4 2" xfId="4760"/>
    <cellStyle name="20% - Accent3 2 3 4 2 4 3" xfId="50879"/>
    <cellStyle name="20% - Accent3 2 3 4 2 5" xfId="4761"/>
    <cellStyle name="20% - Accent3 2 3 4 2 6" xfId="4762"/>
    <cellStyle name="20% - Accent3 2 3 4 3" xfId="4763"/>
    <cellStyle name="20% - Accent3 2 3 4 3 2" xfId="4764"/>
    <cellStyle name="20% - Accent3 2 3 4 3 2 2" xfId="4765"/>
    <cellStyle name="20% - Accent3 2 3 4 3 2 3" xfId="50880"/>
    <cellStyle name="20% - Accent3 2 3 4 3 3" xfId="4766"/>
    <cellStyle name="20% - Accent3 2 3 4 3 4" xfId="4767"/>
    <cellStyle name="20% - Accent3 2 3 4 4" xfId="4768"/>
    <cellStyle name="20% - Accent3 2 3 4 4 2" xfId="4769"/>
    <cellStyle name="20% - Accent3 2 3 4 4 2 2" xfId="4770"/>
    <cellStyle name="20% - Accent3 2 3 4 4 2 3" xfId="50881"/>
    <cellStyle name="20% - Accent3 2 3 4 4 3" xfId="4771"/>
    <cellStyle name="20% - Accent3 2 3 4 4 4" xfId="4772"/>
    <cellStyle name="20% - Accent3 2 3 4 5" xfId="4773"/>
    <cellStyle name="20% - Accent3 2 3 4 5 2" xfId="4774"/>
    <cellStyle name="20% - Accent3 2 3 4 5 3" xfId="50882"/>
    <cellStyle name="20% - Accent3 2 3 4 6" xfId="4775"/>
    <cellStyle name="20% - Accent3 2 3 4 7" xfId="4776"/>
    <cellStyle name="20% - Accent3 2 3 5" xfId="4777"/>
    <cellStyle name="20% - Accent3 2 3 5 2" xfId="4778"/>
    <cellStyle name="20% - Accent3 2 3 5 2 2" xfId="4779"/>
    <cellStyle name="20% - Accent3 2 3 5 2 2 2" xfId="4780"/>
    <cellStyle name="20% - Accent3 2 3 5 2 2 3" xfId="50883"/>
    <cellStyle name="20% - Accent3 2 3 5 2 3" xfId="4781"/>
    <cellStyle name="20% - Accent3 2 3 5 2 4" xfId="4782"/>
    <cellStyle name="20% - Accent3 2 3 5 3" xfId="4783"/>
    <cellStyle name="20% - Accent3 2 3 5 3 2" xfId="4784"/>
    <cellStyle name="20% - Accent3 2 3 5 3 2 2" xfId="4785"/>
    <cellStyle name="20% - Accent3 2 3 5 3 2 3" xfId="50884"/>
    <cellStyle name="20% - Accent3 2 3 5 3 3" xfId="4786"/>
    <cellStyle name="20% - Accent3 2 3 5 3 4" xfId="4787"/>
    <cellStyle name="20% - Accent3 2 3 5 4" xfId="4788"/>
    <cellStyle name="20% - Accent3 2 3 5 4 2" xfId="4789"/>
    <cellStyle name="20% - Accent3 2 3 5 4 3" xfId="50885"/>
    <cellStyle name="20% - Accent3 2 3 5 5" xfId="4790"/>
    <cellStyle name="20% - Accent3 2 3 5 6" xfId="4791"/>
    <cellStyle name="20% - Accent3 2 3 6" xfId="4792"/>
    <cellStyle name="20% - Accent3 2 3 6 2" xfId="4793"/>
    <cellStyle name="20% - Accent3 2 3 6 2 2" xfId="4794"/>
    <cellStyle name="20% - Accent3 2 3 6 2 2 2" xfId="4795"/>
    <cellStyle name="20% - Accent3 2 3 6 2 2 3" xfId="50886"/>
    <cellStyle name="20% - Accent3 2 3 6 2 3" xfId="4796"/>
    <cellStyle name="20% - Accent3 2 3 6 2 4" xfId="4797"/>
    <cellStyle name="20% - Accent3 2 3 6 3" xfId="4798"/>
    <cellStyle name="20% - Accent3 2 3 6 3 2" xfId="4799"/>
    <cellStyle name="20% - Accent3 2 3 6 3 3" xfId="50887"/>
    <cellStyle name="20% - Accent3 2 3 6 4" xfId="4800"/>
    <cellStyle name="20% - Accent3 2 3 6 5" xfId="4801"/>
    <cellStyle name="20% - Accent3 2 3 7" xfId="4802"/>
    <cellStyle name="20% - Accent3 2 3 7 2" xfId="4803"/>
    <cellStyle name="20% - Accent3 2 3 7 2 2" xfId="4804"/>
    <cellStyle name="20% - Accent3 2 3 7 2 3" xfId="50888"/>
    <cellStyle name="20% - Accent3 2 3 7 3" xfId="4805"/>
    <cellStyle name="20% - Accent3 2 3 7 4" xfId="4806"/>
    <cellStyle name="20% - Accent3 2 3 8" xfId="4807"/>
    <cellStyle name="20% - Accent3 2 3 8 2" xfId="4808"/>
    <cellStyle name="20% - Accent3 2 3 8 2 2" xfId="4809"/>
    <cellStyle name="20% - Accent3 2 3 8 2 3" xfId="50889"/>
    <cellStyle name="20% - Accent3 2 3 8 3" xfId="4810"/>
    <cellStyle name="20% - Accent3 2 3 8 4" xfId="4811"/>
    <cellStyle name="20% - Accent3 2 3 9" xfId="4812"/>
    <cellStyle name="20% - Accent3 2 3 9 2" xfId="4813"/>
    <cellStyle name="20% - Accent3 2 3 9 3" xfId="50890"/>
    <cellStyle name="20% - Accent3 2 4" xfId="4814"/>
    <cellStyle name="20% - Accent3 2 4 10" xfId="4815"/>
    <cellStyle name="20% - Accent3 2 4 2" xfId="4816"/>
    <cellStyle name="20% - Accent3 2 4 2 2" xfId="4817"/>
    <cellStyle name="20% - Accent3 2 4 2 2 2" xfId="4818"/>
    <cellStyle name="20% - Accent3 2 4 2 2 2 2" xfId="4819"/>
    <cellStyle name="20% - Accent3 2 4 2 2 2 2 2" xfId="4820"/>
    <cellStyle name="20% - Accent3 2 4 2 2 2 2 2 2" xfId="4821"/>
    <cellStyle name="20% - Accent3 2 4 2 2 2 2 2 3" xfId="50891"/>
    <cellStyle name="20% - Accent3 2 4 2 2 2 2 3" xfId="4822"/>
    <cellStyle name="20% - Accent3 2 4 2 2 2 2 4" xfId="4823"/>
    <cellStyle name="20% - Accent3 2 4 2 2 2 3" xfId="4824"/>
    <cellStyle name="20% - Accent3 2 4 2 2 2 3 2" xfId="4825"/>
    <cellStyle name="20% - Accent3 2 4 2 2 2 3 2 2" xfId="4826"/>
    <cellStyle name="20% - Accent3 2 4 2 2 2 3 2 3" xfId="50892"/>
    <cellStyle name="20% - Accent3 2 4 2 2 2 3 3" xfId="4827"/>
    <cellStyle name="20% - Accent3 2 4 2 2 2 3 4" xfId="4828"/>
    <cellStyle name="20% - Accent3 2 4 2 2 2 4" xfId="4829"/>
    <cellStyle name="20% - Accent3 2 4 2 2 2 4 2" xfId="4830"/>
    <cellStyle name="20% - Accent3 2 4 2 2 2 4 3" xfId="50893"/>
    <cellStyle name="20% - Accent3 2 4 2 2 2 5" xfId="4831"/>
    <cellStyle name="20% - Accent3 2 4 2 2 2 6" xfId="4832"/>
    <cellStyle name="20% - Accent3 2 4 2 2 3" xfId="4833"/>
    <cellStyle name="20% - Accent3 2 4 2 2 3 2" xfId="4834"/>
    <cellStyle name="20% - Accent3 2 4 2 2 3 2 2" xfId="4835"/>
    <cellStyle name="20% - Accent3 2 4 2 2 3 2 3" xfId="50894"/>
    <cellStyle name="20% - Accent3 2 4 2 2 3 3" xfId="4836"/>
    <cellStyle name="20% - Accent3 2 4 2 2 3 4" xfId="4837"/>
    <cellStyle name="20% - Accent3 2 4 2 2 4" xfId="4838"/>
    <cellStyle name="20% - Accent3 2 4 2 2 4 2" xfId="4839"/>
    <cellStyle name="20% - Accent3 2 4 2 2 4 2 2" xfId="4840"/>
    <cellStyle name="20% - Accent3 2 4 2 2 4 2 3" xfId="50895"/>
    <cellStyle name="20% - Accent3 2 4 2 2 4 3" xfId="4841"/>
    <cellStyle name="20% - Accent3 2 4 2 2 4 4" xfId="4842"/>
    <cellStyle name="20% - Accent3 2 4 2 2 5" xfId="4843"/>
    <cellStyle name="20% - Accent3 2 4 2 2 5 2" xfId="4844"/>
    <cellStyle name="20% - Accent3 2 4 2 2 5 3" xfId="50896"/>
    <cellStyle name="20% - Accent3 2 4 2 2 6" xfId="4845"/>
    <cellStyle name="20% - Accent3 2 4 2 2 7" xfId="4846"/>
    <cellStyle name="20% - Accent3 2 4 2 3" xfId="4847"/>
    <cellStyle name="20% - Accent3 2 4 2 3 2" xfId="4848"/>
    <cellStyle name="20% - Accent3 2 4 2 3 2 2" xfId="4849"/>
    <cellStyle name="20% - Accent3 2 4 2 3 2 2 2" xfId="4850"/>
    <cellStyle name="20% - Accent3 2 4 2 3 2 2 3" xfId="50897"/>
    <cellStyle name="20% - Accent3 2 4 2 3 2 3" xfId="4851"/>
    <cellStyle name="20% - Accent3 2 4 2 3 2 4" xfId="4852"/>
    <cellStyle name="20% - Accent3 2 4 2 3 3" xfId="4853"/>
    <cellStyle name="20% - Accent3 2 4 2 3 3 2" xfId="4854"/>
    <cellStyle name="20% - Accent3 2 4 2 3 3 2 2" xfId="4855"/>
    <cellStyle name="20% - Accent3 2 4 2 3 3 2 3" xfId="50898"/>
    <cellStyle name="20% - Accent3 2 4 2 3 3 3" xfId="4856"/>
    <cellStyle name="20% - Accent3 2 4 2 3 3 4" xfId="4857"/>
    <cellStyle name="20% - Accent3 2 4 2 3 4" xfId="4858"/>
    <cellStyle name="20% - Accent3 2 4 2 3 4 2" xfId="4859"/>
    <cellStyle name="20% - Accent3 2 4 2 3 4 3" xfId="50899"/>
    <cellStyle name="20% - Accent3 2 4 2 3 5" xfId="4860"/>
    <cellStyle name="20% - Accent3 2 4 2 3 6" xfId="4861"/>
    <cellStyle name="20% - Accent3 2 4 2 4" xfId="4862"/>
    <cellStyle name="20% - Accent3 2 4 2 4 2" xfId="4863"/>
    <cellStyle name="20% - Accent3 2 4 2 4 2 2" xfId="4864"/>
    <cellStyle name="20% - Accent3 2 4 2 4 2 3" xfId="50900"/>
    <cellStyle name="20% - Accent3 2 4 2 4 3" xfId="4865"/>
    <cellStyle name="20% - Accent3 2 4 2 4 4" xfId="4866"/>
    <cellStyle name="20% - Accent3 2 4 2 5" xfId="4867"/>
    <cellStyle name="20% - Accent3 2 4 2 5 2" xfId="4868"/>
    <cellStyle name="20% - Accent3 2 4 2 5 2 2" xfId="4869"/>
    <cellStyle name="20% - Accent3 2 4 2 5 2 3" xfId="50901"/>
    <cellStyle name="20% - Accent3 2 4 2 5 3" xfId="4870"/>
    <cellStyle name="20% - Accent3 2 4 2 5 4" xfId="4871"/>
    <cellStyle name="20% - Accent3 2 4 2 6" xfId="4872"/>
    <cellStyle name="20% - Accent3 2 4 2 6 2" xfId="4873"/>
    <cellStyle name="20% - Accent3 2 4 2 6 3" xfId="50902"/>
    <cellStyle name="20% - Accent3 2 4 2 7" xfId="4874"/>
    <cellStyle name="20% - Accent3 2 4 2 8" xfId="4875"/>
    <cellStyle name="20% - Accent3 2 4 3" xfId="4876"/>
    <cellStyle name="20% - Accent3 2 4 3 2" xfId="4877"/>
    <cellStyle name="20% - Accent3 2 4 3 2 2" xfId="4878"/>
    <cellStyle name="20% - Accent3 2 4 3 2 2 2" xfId="4879"/>
    <cellStyle name="20% - Accent3 2 4 3 2 2 2 2" xfId="4880"/>
    <cellStyle name="20% - Accent3 2 4 3 2 2 2 3" xfId="50903"/>
    <cellStyle name="20% - Accent3 2 4 3 2 2 3" xfId="4881"/>
    <cellStyle name="20% - Accent3 2 4 3 2 2 4" xfId="4882"/>
    <cellStyle name="20% - Accent3 2 4 3 2 3" xfId="4883"/>
    <cellStyle name="20% - Accent3 2 4 3 2 3 2" xfId="4884"/>
    <cellStyle name="20% - Accent3 2 4 3 2 3 2 2" xfId="4885"/>
    <cellStyle name="20% - Accent3 2 4 3 2 3 2 3" xfId="50904"/>
    <cellStyle name="20% - Accent3 2 4 3 2 3 3" xfId="4886"/>
    <cellStyle name="20% - Accent3 2 4 3 2 3 4" xfId="4887"/>
    <cellStyle name="20% - Accent3 2 4 3 2 4" xfId="4888"/>
    <cellStyle name="20% - Accent3 2 4 3 2 4 2" xfId="4889"/>
    <cellStyle name="20% - Accent3 2 4 3 2 4 3" xfId="50905"/>
    <cellStyle name="20% - Accent3 2 4 3 2 5" xfId="4890"/>
    <cellStyle name="20% - Accent3 2 4 3 2 6" xfId="4891"/>
    <cellStyle name="20% - Accent3 2 4 3 3" xfId="4892"/>
    <cellStyle name="20% - Accent3 2 4 3 3 2" xfId="4893"/>
    <cellStyle name="20% - Accent3 2 4 3 3 2 2" xfId="4894"/>
    <cellStyle name="20% - Accent3 2 4 3 3 2 3" xfId="50906"/>
    <cellStyle name="20% - Accent3 2 4 3 3 3" xfId="4895"/>
    <cellStyle name="20% - Accent3 2 4 3 3 4" xfId="4896"/>
    <cellStyle name="20% - Accent3 2 4 3 4" xfId="4897"/>
    <cellStyle name="20% - Accent3 2 4 3 4 2" xfId="4898"/>
    <cellStyle name="20% - Accent3 2 4 3 4 2 2" xfId="4899"/>
    <cellStyle name="20% - Accent3 2 4 3 4 2 3" xfId="50907"/>
    <cellStyle name="20% - Accent3 2 4 3 4 3" xfId="4900"/>
    <cellStyle name="20% - Accent3 2 4 3 4 4" xfId="4901"/>
    <cellStyle name="20% - Accent3 2 4 3 5" xfId="4902"/>
    <cellStyle name="20% - Accent3 2 4 3 5 2" xfId="4903"/>
    <cellStyle name="20% - Accent3 2 4 3 5 3" xfId="50908"/>
    <cellStyle name="20% - Accent3 2 4 3 6" xfId="4904"/>
    <cellStyle name="20% - Accent3 2 4 3 7" xfId="4905"/>
    <cellStyle name="20% - Accent3 2 4 4" xfId="4906"/>
    <cellStyle name="20% - Accent3 2 4 4 2" xfId="4907"/>
    <cellStyle name="20% - Accent3 2 4 4 2 2" xfId="4908"/>
    <cellStyle name="20% - Accent3 2 4 4 2 2 2" xfId="4909"/>
    <cellStyle name="20% - Accent3 2 4 4 2 2 3" xfId="50909"/>
    <cellStyle name="20% - Accent3 2 4 4 2 3" xfId="4910"/>
    <cellStyle name="20% - Accent3 2 4 4 2 4" xfId="4911"/>
    <cellStyle name="20% - Accent3 2 4 4 3" xfId="4912"/>
    <cellStyle name="20% - Accent3 2 4 4 3 2" xfId="4913"/>
    <cellStyle name="20% - Accent3 2 4 4 3 2 2" xfId="4914"/>
    <cellStyle name="20% - Accent3 2 4 4 3 2 3" xfId="50910"/>
    <cellStyle name="20% - Accent3 2 4 4 3 3" xfId="4915"/>
    <cellStyle name="20% - Accent3 2 4 4 3 4" xfId="4916"/>
    <cellStyle name="20% - Accent3 2 4 4 4" xfId="4917"/>
    <cellStyle name="20% - Accent3 2 4 4 4 2" xfId="4918"/>
    <cellStyle name="20% - Accent3 2 4 4 4 3" xfId="50911"/>
    <cellStyle name="20% - Accent3 2 4 4 5" xfId="4919"/>
    <cellStyle name="20% - Accent3 2 4 4 6" xfId="4920"/>
    <cellStyle name="20% - Accent3 2 4 5" xfId="4921"/>
    <cellStyle name="20% - Accent3 2 4 5 2" xfId="4922"/>
    <cellStyle name="20% - Accent3 2 4 5 2 2" xfId="4923"/>
    <cellStyle name="20% - Accent3 2 4 5 2 2 2" xfId="4924"/>
    <cellStyle name="20% - Accent3 2 4 5 2 2 3" xfId="50912"/>
    <cellStyle name="20% - Accent3 2 4 5 2 3" xfId="4925"/>
    <cellStyle name="20% - Accent3 2 4 5 2 4" xfId="4926"/>
    <cellStyle name="20% - Accent3 2 4 5 3" xfId="4927"/>
    <cellStyle name="20% - Accent3 2 4 5 3 2" xfId="4928"/>
    <cellStyle name="20% - Accent3 2 4 5 3 3" xfId="50913"/>
    <cellStyle name="20% - Accent3 2 4 5 4" xfId="4929"/>
    <cellStyle name="20% - Accent3 2 4 5 5" xfId="4930"/>
    <cellStyle name="20% - Accent3 2 4 6" xfId="4931"/>
    <cellStyle name="20% - Accent3 2 4 6 2" xfId="4932"/>
    <cellStyle name="20% - Accent3 2 4 6 2 2" xfId="4933"/>
    <cellStyle name="20% - Accent3 2 4 6 2 3" xfId="50914"/>
    <cellStyle name="20% - Accent3 2 4 6 3" xfId="4934"/>
    <cellStyle name="20% - Accent3 2 4 6 4" xfId="4935"/>
    <cellStyle name="20% - Accent3 2 4 7" xfId="4936"/>
    <cellStyle name="20% - Accent3 2 4 7 2" xfId="4937"/>
    <cellStyle name="20% - Accent3 2 4 7 2 2" xfId="4938"/>
    <cellStyle name="20% - Accent3 2 4 7 2 3" xfId="50915"/>
    <cellStyle name="20% - Accent3 2 4 7 3" xfId="4939"/>
    <cellStyle name="20% - Accent3 2 4 7 4" xfId="4940"/>
    <cellStyle name="20% - Accent3 2 4 8" xfId="4941"/>
    <cellStyle name="20% - Accent3 2 4 8 2" xfId="4942"/>
    <cellStyle name="20% - Accent3 2 4 8 3" xfId="50916"/>
    <cellStyle name="20% - Accent3 2 4 9" xfId="4943"/>
    <cellStyle name="20% - Accent3 2 5" xfId="4944"/>
    <cellStyle name="20% - Accent3 2 5 10" xfId="4945"/>
    <cellStyle name="20% - Accent3 2 5 2" xfId="4946"/>
    <cellStyle name="20% - Accent3 2 5 2 2" xfId="4947"/>
    <cellStyle name="20% - Accent3 2 5 2 2 2" xfId="4948"/>
    <cellStyle name="20% - Accent3 2 5 2 2 2 2" xfId="4949"/>
    <cellStyle name="20% - Accent3 2 5 2 2 2 2 2" xfId="4950"/>
    <cellStyle name="20% - Accent3 2 5 2 2 2 2 2 2" xfId="4951"/>
    <cellStyle name="20% - Accent3 2 5 2 2 2 2 2 3" xfId="50917"/>
    <cellStyle name="20% - Accent3 2 5 2 2 2 2 3" xfId="4952"/>
    <cellStyle name="20% - Accent3 2 5 2 2 2 2 4" xfId="4953"/>
    <cellStyle name="20% - Accent3 2 5 2 2 2 3" xfId="4954"/>
    <cellStyle name="20% - Accent3 2 5 2 2 2 3 2" xfId="4955"/>
    <cellStyle name="20% - Accent3 2 5 2 2 2 3 2 2" xfId="4956"/>
    <cellStyle name="20% - Accent3 2 5 2 2 2 3 2 3" xfId="50918"/>
    <cellStyle name="20% - Accent3 2 5 2 2 2 3 3" xfId="4957"/>
    <cellStyle name="20% - Accent3 2 5 2 2 2 3 4" xfId="4958"/>
    <cellStyle name="20% - Accent3 2 5 2 2 2 4" xfId="4959"/>
    <cellStyle name="20% - Accent3 2 5 2 2 2 4 2" xfId="4960"/>
    <cellStyle name="20% - Accent3 2 5 2 2 2 4 3" xfId="50919"/>
    <cellStyle name="20% - Accent3 2 5 2 2 2 5" xfId="4961"/>
    <cellStyle name="20% - Accent3 2 5 2 2 2 6" xfId="4962"/>
    <cellStyle name="20% - Accent3 2 5 2 2 3" xfId="4963"/>
    <cellStyle name="20% - Accent3 2 5 2 2 3 2" xfId="4964"/>
    <cellStyle name="20% - Accent3 2 5 2 2 3 2 2" xfId="4965"/>
    <cellStyle name="20% - Accent3 2 5 2 2 3 2 3" xfId="50920"/>
    <cellStyle name="20% - Accent3 2 5 2 2 3 3" xfId="4966"/>
    <cellStyle name="20% - Accent3 2 5 2 2 3 4" xfId="4967"/>
    <cellStyle name="20% - Accent3 2 5 2 2 4" xfId="4968"/>
    <cellStyle name="20% - Accent3 2 5 2 2 4 2" xfId="4969"/>
    <cellStyle name="20% - Accent3 2 5 2 2 4 2 2" xfId="4970"/>
    <cellStyle name="20% - Accent3 2 5 2 2 4 2 3" xfId="50921"/>
    <cellStyle name="20% - Accent3 2 5 2 2 4 3" xfId="4971"/>
    <cellStyle name="20% - Accent3 2 5 2 2 4 4" xfId="4972"/>
    <cellStyle name="20% - Accent3 2 5 2 2 5" xfId="4973"/>
    <cellStyle name="20% - Accent3 2 5 2 2 5 2" xfId="4974"/>
    <cellStyle name="20% - Accent3 2 5 2 2 5 3" xfId="50922"/>
    <cellStyle name="20% - Accent3 2 5 2 2 6" xfId="4975"/>
    <cellStyle name="20% - Accent3 2 5 2 2 7" xfId="4976"/>
    <cellStyle name="20% - Accent3 2 5 2 3" xfId="4977"/>
    <cellStyle name="20% - Accent3 2 5 2 3 2" xfId="4978"/>
    <cellStyle name="20% - Accent3 2 5 2 3 2 2" xfId="4979"/>
    <cellStyle name="20% - Accent3 2 5 2 3 2 2 2" xfId="4980"/>
    <cellStyle name="20% - Accent3 2 5 2 3 2 2 3" xfId="50923"/>
    <cellStyle name="20% - Accent3 2 5 2 3 2 3" xfId="4981"/>
    <cellStyle name="20% - Accent3 2 5 2 3 2 4" xfId="4982"/>
    <cellStyle name="20% - Accent3 2 5 2 3 3" xfId="4983"/>
    <cellStyle name="20% - Accent3 2 5 2 3 3 2" xfId="4984"/>
    <cellStyle name="20% - Accent3 2 5 2 3 3 2 2" xfId="4985"/>
    <cellStyle name="20% - Accent3 2 5 2 3 3 2 3" xfId="50924"/>
    <cellStyle name="20% - Accent3 2 5 2 3 3 3" xfId="4986"/>
    <cellStyle name="20% - Accent3 2 5 2 3 3 4" xfId="4987"/>
    <cellStyle name="20% - Accent3 2 5 2 3 4" xfId="4988"/>
    <cellStyle name="20% - Accent3 2 5 2 3 4 2" xfId="4989"/>
    <cellStyle name="20% - Accent3 2 5 2 3 4 3" xfId="50925"/>
    <cellStyle name="20% - Accent3 2 5 2 3 5" xfId="4990"/>
    <cellStyle name="20% - Accent3 2 5 2 3 6" xfId="4991"/>
    <cellStyle name="20% - Accent3 2 5 2 4" xfId="4992"/>
    <cellStyle name="20% - Accent3 2 5 2 4 2" xfId="4993"/>
    <cellStyle name="20% - Accent3 2 5 2 4 2 2" xfId="4994"/>
    <cellStyle name="20% - Accent3 2 5 2 4 2 3" xfId="50926"/>
    <cellStyle name="20% - Accent3 2 5 2 4 3" xfId="4995"/>
    <cellStyle name="20% - Accent3 2 5 2 4 4" xfId="4996"/>
    <cellStyle name="20% - Accent3 2 5 2 5" xfId="4997"/>
    <cellStyle name="20% - Accent3 2 5 2 5 2" xfId="4998"/>
    <cellStyle name="20% - Accent3 2 5 2 5 2 2" xfId="4999"/>
    <cellStyle name="20% - Accent3 2 5 2 5 2 3" xfId="50927"/>
    <cellStyle name="20% - Accent3 2 5 2 5 3" xfId="5000"/>
    <cellStyle name="20% - Accent3 2 5 2 5 4" xfId="5001"/>
    <cellStyle name="20% - Accent3 2 5 2 6" xfId="5002"/>
    <cellStyle name="20% - Accent3 2 5 2 6 2" xfId="5003"/>
    <cellStyle name="20% - Accent3 2 5 2 6 3" xfId="50928"/>
    <cellStyle name="20% - Accent3 2 5 2 7" xfId="5004"/>
    <cellStyle name="20% - Accent3 2 5 2 8" xfId="5005"/>
    <cellStyle name="20% - Accent3 2 5 3" xfId="5006"/>
    <cellStyle name="20% - Accent3 2 5 3 2" xfId="5007"/>
    <cellStyle name="20% - Accent3 2 5 3 2 2" xfId="5008"/>
    <cellStyle name="20% - Accent3 2 5 3 2 2 2" xfId="5009"/>
    <cellStyle name="20% - Accent3 2 5 3 2 2 2 2" xfId="5010"/>
    <cellStyle name="20% - Accent3 2 5 3 2 2 2 3" xfId="50929"/>
    <cellStyle name="20% - Accent3 2 5 3 2 2 3" xfId="5011"/>
    <cellStyle name="20% - Accent3 2 5 3 2 2 4" xfId="5012"/>
    <cellStyle name="20% - Accent3 2 5 3 2 3" xfId="5013"/>
    <cellStyle name="20% - Accent3 2 5 3 2 3 2" xfId="5014"/>
    <cellStyle name="20% - Accent3 2 5 3 2 3 2 2" xfId="5015"/>
    <cellStyle name="20% - Accent3 2 5 3 2 3 2 3" xfId="50930"/>
    <cellStyle name="20% - Accent3 2 5 3 2 3 3" xfId="5016"/>
    <cellStyle name="20% - Accent3 2 5 3 2 3 4" xfId="5017"/>
    <cellStyle name="20% - Accent3 2 5 3 2 4" xfId="5018"/>
    <cellStyle name="20% - Accent3 2 5 3 2 4 2" xfId="5019"/>
    <cellStyle name="20% - Accent3 2 5 3 2 4 3" xfId="50931"/>
    <cellStyle name="20% - Accent3 2 5 3 2 5" xfId="5020"/>
    <cellStyle name="20% - Accent3 2 5 3 2 6" xfId="5021"/>
    <cellStyle name="20% - Accent3 2 5 3 3" xfId="5022"/>
    <cellStyle name="20% - Accent3 2 5 3 3 2" xfId="5023"/>
    <cellStyle name="20% - Accent3 2 5 3 3 2 2" xfId="5024"/>
    <cellStyle name="20% - Accent3 2 5 3 3 2 3" xfId="50932"/>
    <cellStyle name="20% - Accent3 2 5 3 3 3" xfId="5025"/>
    <cellStyle name="20% - Accent3 2 5 3 3 4" xfId="5026"/>
    <cellStyle name="20% - Accent3 2 5 3 4" xfId="5027"/>
    <cellStyle name="20% - Accent3 2 5 3 4 2" xfId="5028"/>
    <cellStyle name="20% - Accent3 2 5 3 4 2 2" xfId="5029"/>
    <cellStyle name="20% - Accent3 2 5 3 4 2 3" xfId="50933"/>
    <cellStyle name="20% - Accent3 2 5 3 4 3" xfId="5030"/>
    <cellStyle name="20% - Accent3 2 5 3 4 4" xfId="5031"/>
    <cellStyle name="20% - Accent3 2 5 3 5" xfId="5032"/>
    <cellStyle name="20% - Accent3 2 5 3 5 2" xfId="5033"/>
    <cellStyle name="20% - Accent3 2 5 3 5 3" xfId="50934"/>
    <cellStyle name="20% - Accent3 2 5 3 6" xfId="5034"/>
    <cellStyle name="20% - Accent3 2 5 3 7" xfId="5035"/>
    <cellStyle name="20% - Accent3 2 5 4" xfId="5036"/>
    <cellStyle name="20% - Accent3 2 5 4 2" xfId="5037"/>
    <cellStyle name="20% - Accent3 2 5 4 2 2" xfId="5038"/>
    <cellStyle name="20% - Accent3 2 5 4 2 2 2" xfId="5039"/>
    <cellStyle name="20% - Accent3 2 5 4 2 2 3" xfId="50935"/>
    <cellStyle name="20% - Accent3 2 5 4 2 3" xfId="5040"/>
    <cellStyle name="20% - Accent3 2 5 4 2 4" xfId="5041"/>
    <cellStyle name="20% - Accent3 2 5 4 3" xfId="5042"/>
    <cellStyle name="20% - Accent3 2 5 4 3 2" xfId="5043"/>
    <cellStyle name="20% - Accent3 2 5 4 3 2 2" xfId="5044"/>
    <cellStyle name="20% - Accent3 2 5 4 3 2 3" xfId="50936"/>
    <cellStyle name="20% - Accent3 2 5 4 3 3" xfId="5045"/>
    <cellStyle name="20% - Accent3 2 5 4 3 4" xfId="5046"/>
    <cellStyle name="20% - Accent3 2 5 4 4" xfId="5047"/>
    <cellStyle name="20% - Accent3 2 5 4 4 2" xfId="5048"/>
    <cellStyle name="20% - Accent3 2 5 4 4 3" xfId="50937"/>
    <cellStyle name="20% - Accent3 2 5 4 5" xfId="5049"/>
    <cellStyle name="20% - Accent3 2 5 4 6" xfId="5050"/>
    <cellStyle name="20% - Accent3 2 5 5" xfId="5051"/>
    <cellStyle name="20% - Accent3 2 5 5 2" xfId="5052"/>
    <cellStyle name="20% - Accent3 2 5 5 2 2" xfId="5053"/>
    <cellStyle name="20% - Accent3 2 5 5 2 2 2" xfId="5054"/>
    <cellStyle name="20% - Accent3 2 5 5 2 2 3" xfId="50938"/>
    <cellStyle name="20% - Accent3 2 5 5 2 3" xfId="5055"/>
    <cellStyle name="20% - Accent3 2 5 5 2 4" xfId="5056"/>
    <cellStyle name="20% - Accent3 2 5 5 3" xfId="5057"/>
    <cellStyle name="20% - Accent3 2 5 5 3 2" xfId="5058"/>
    <cellStyle name="20% - Accent3 2 5 5 3 3" xfId="50939"/>
    <cellStyle name="20% - Accent3 2 5 5 4" xfId="5059"/>
    <cellStyle name="20% - Accent3 2 5 5 5" xfId="5060"/>
    <cellStyle name="20% - Accent3 2 5 6" xfId="5061"/>
    <cellStyle name="20% - Accent3 2 5 6 2" xfId="5062"/>
    <cellStyle name="20% - Accent3 2 5 6 2 2" xfId="5063"/>
    <cellStyle name="20% - Accent3 2 5 6 2 3" xfId="50940"/>
    <cellStyle name="20% - Accent3 2 5 6 3" xfId="5064"/>
    <cellStyle name="20% - Accent3 2 5 6 4" xfId="5065"/>
    <cellStyle name="20% - Accent3 2 5 7" xfId="5066"/>
    <cellStyle name="20% - Accent3 2 5 7 2" xfId="5067"/>
    <cellStyle name="20% - Accent3 2 5 7 2 2" xfId="5068"/>
    <cellStyle name="20% - Accent3 2 5 7 2 3" xfId="50941"/>
    <cellStyle name="20% - Accent3 2 5 7 3" xfId="5069"/>
    <cellStyle name="20% - Accent3 2 5 7 4" xfId="5070"/>
    <cellStyle name="20% - Accent3 2 5 8" xfId="5071"/>
    <cellStyle name="20% - Accent3 2 5 8 2" xfId="5072"/>
    <cellStyle name="20% - Accent3 2 5 8 3" xfId="50942"/>
    <cellStyle name="20% - Accent3 2 5 9" xfId="5073"/>
    <cellStyle name="20% - Accent3 2 6" xfId="5074"/>
    <cellStyle name="20% - Accent3 2 6 10" xfId="5075"/>
    <cellStyle name="20% - Accent3 2 6 2" xfId="5076"/>
    <cellStyle name="20% - Accent3 2 6 2 2" xfId="5077"/>
    <cellStyle name="20% - Accent3 2 6 2 2 2" xfId="5078"/>
    <cellStyle name="20% - Accent3 2 6 2 2 2 2" xfId="5079"/>
    <cellStyle name="20% - Accent3 2 6 2 2 2 2 2" xfId="5080"/>
    <cellStyle name="20% - Accent3 2 6 2 2 2 2 2 2" xfId="5081"/>
    <cellStyle name="20% - Accent3 2 6 2 2 2 2 2 3" xfId="50943"/>
    <cellStyle name="20% - Accent3 2 6 2 2 2 2 3" xfId="5082"/>
    <cellStyle name="20% - Accent3 2 6 2 2 2 2 4" xfId="5083"/>
    <cellStyle name="20% - Accent3 2 6 2 2 2 3" xfId="5084"/>
    <cellStyle name="20% - Accent3 2 6 2 2 2 3 2" xfId="5085"/>
    <cellStyle name="20% - Accent3 2 6 2 2 2 3 2 2" xfId="5086"/>
    <cellStyle name="20% - Accent3 2 6 2 2 2 3 2 3" xfId="50944"/>
    <cellStyle name="20% - Accent3 2 6 2 2 2 3 3" xfId="5087"/>
    <cellStyle name="20% - Accent3 2 6 2 2 2 3 4" xfId="5088"/>
    <cellStyle name="20% - Accent3 2 6 2 2 2 4" xfId="5089"/>
    <cellStyle name="20% - Accent3 2 6 2 2 2 4 2" xfId="5090"/>
    <cellStyle name="20% - Accent3 2 6 2 2 2 4 3" xfId="50945"/>
    <cellStyle name="20% - Accent3 2 6 2 2 2 5" xfId="5091"/>
    <cellStyle name="20% - Accent3 2 6 2 2 2 6" xfId="5092"/>
    <cellStyle name="20% - Accent3 2 6 2 2 3" xfId="5093"/>
    <cellStyle name="20% - Accent3 2 6 2 2 3 2" xfId="5094"/>
    <cellStyle name="20% - Accent3 2 6 2 2 3 2 2" xfId="5095"/>
    <cellStyle name="20% - Accent3 2 6 2 2 3 2 3" xfId="50946"/>
    <cellStyle name="20% - Accent3 2 6 2 2 3 3" xfId="5096"/>
    <cellStyle name="20% - Accent3 2 6 2 2 3 4" xfId="5097"/>
    <cellStyle name="20% - Accent3 2 6 2 2 4" xfId="5098"/>
    <cellStyle name="20% - Accent3 2 6 2 2 4 2" xfId="5099"/>
    <cellStyle name="20% - Accent3 2 6 2 2 4 2 2" xfId="5100"/>
    <cellStyle name="20% - Accent3 2 6 2 2 4 2 3" xfId="50947"/>
    <cellStyle name="20% - Accent3 2 6 2 2 4 3" xfId="5101"/>
    <cellStyle name="20% - Accent3 2 6 2 2 4 4" xfId="5102"/>
    <cellStyle name="20% - Accent3 2 6 2 2 5" xfId="5103"/>
    <cellStyle name="20% - Accent3 2 6 2 2 5 2" xfId="5104"/>
    <cellStyle name="20% - Accent3 2 6 2 2 5 3" xfId="50948"/>
    <cellStyle name="20% - Accent3 2 6 2 2 6" xfId="5105"/>
    <cellStyle name="20% - Accent3 2 6 2 2 7" xfId="5106"/>
    <cellStyle name="20% - Accent3 2 6 2 3" xfId="5107"/>
    <cellStyle name="20% - Accent3 2 6 2 3 2" xfId="5108"/>
    <cellStyle name="20% - Accent3 2 6 2 3 2 2" xfId="5109"/>
    <cellStyle name="20% - Accent3 2 6 2 3 2 2 2" xfId="5110"/>
    <cellStyle name="20% - Accent3 2 6 2 3 2 2 3" xfId="50949"/>
    <cellStyle name="20% - Accent3 2 6 2 3 2 3" xfId="5111"/>
    <cellStyle name="20% - Accent3 2 6 2 3 2 4" xfId="5112"/>
    <cellStyle name="20% - Accent3 2 6 2 3 3" xfId="5113"/>
    <cellStyle name="20% - Accent3 2 6 2 3 3 2" xfId="5114"/>
    <cellStyle name="20% - Accent3 2 6 2 3 3 2 2" xfId="5115"/>
    <cellStyle name="20% - Accent3 2 6 2 3 3 2 3" xfId="50950"/>
    <cellStyle name="20% - Accent3 2 6 2 3 3 3" xfId="5116"/>
    <cellStyle name="20% - Accent3 2 6 2 3 3 4" xfId="5117"/>
    <cellStyle name="20% - Accent3 2 6 2 3 4" xfId="5118"/>
    <cellStyle name="20% - Accent3 2 6 2 3 4 2" xfId="5119"/>
    <cellStyle name="20% - Accent3 2 6 2 3 4 3" xfId="50951"/>
    <cellStyle name="20% - Accent3 2 6 2 3 5" xfId="5120"/>
    <cellStyle name="20% - Accent3 2 6 2 3 6" xfId="5121"/>
    <cellStyle name="20% - Accent3 2 6 2 4" xfId="5122"/>
    <cellStyle name="20% - Accent3 2 6 2 4 2" xfId="5123"/>
    <cellStyle name="20% - Accent3 2 6 2 4 2 2" xfId="5124"/>
    <cellStyle name="20% - Accent3 2 6 2 4 2 3" xfId="50952"/>
    <cellStyle name="20% - Accent3 2 6 2 4 3" xfId="5125"/>
    <cellStyle name="20% - Accent3 2 6 2 4 4" xfId="5126"/>
    <cellStyle name="20% - Accent3 2 6 2 5" xfId="5127"/>
    <cellStyle name="20% - Accent3 2 6 2 5 2" xfId="5128"/>
    <cellStyle name="20% - Accent3 2 6 2 5 2 2" xfId="5129"/>
    <cellStyle name="20% - Accent3 2 6 2 5 2 3" xfId="50953"/>
    <cellStyle name="20% - Accent3 2 6 2 5 3" xfId="5130"/>
    <cellStyle name="20% - Accent3 2 6 2 5 4" xfId="5131"/>
    <cellStyle name="20% - Accent3 2 6 2 6" xfId="5132"/>
    <cellStyle name="20% - Accent3 2 6 2 6 2" xfId="5133"/>
    <cellStyle name="20% - Accent3 2 6 2 6 3" xfId="50954"/>
    <cellStyle name="20% - Accent3 2 6 2 7" xfId="5134"/>
    <cellStyle name="20% - Accent3 2 6 2 8" xfId="5135"/>
    <cellStyle name="20% - Accent3 2 6 3" xfId="5136"/>
    <cellStyle name="20% - Accent3 2 6 3 2" xfId="5137"/>
    <cellStyle name="20% - Accent3 2 6 3 2 2" xfId="5138"/>
    <cellStyle name="20% - Accent3 2 6 3 2 2 2" xfId="5139"/>
    <cellStyle name="20% - Accent3 2 6 3 2 2 2 2" xfId="5140"/>
    <cellStyle name="20% - Accent3 2 6 3 2 2 2 3" xfId="50955"/>
    <cellStyle name="20% - Accent3 2 6 3 2 2 3" xfId="5141"/>
    <cellStyle name="20% - Accent3 2 6 3 2 2 4" xfId="5142"/>
    <cellStyle name="20% - Accent3 2 6 3 2 3" xfId="5143"/>
    <cellStyle name="20% - Accent3 2 6 3 2 3 2" xfId="5144"/>
    <cellStyle name="20% - Accent3 2 6 3 2 3 2 2" xfId="5145"/>
    <cellStyle name="20% - Accent3 2 6 3 2 3 2 3" xfId="50956"/>
    <cellStyle name="20% - Accent3 2 6 3 2 3 3" xfId="5146"/>
    <cellStyle name="20% - Accent3 2 6 3 2 3 4" xfId="5147"/>
    <cellStyle name="20% - Accent3 2 6 3 2 4" xfId="5148"/>
    <cellStyle name="20% - Accent3 2 6 3 2 4 2" xfId="5149"/>
    <cellStyle name="20% - Accent3 2 6 3 2 4 3" xfId="50957"/>
    <cellStyle name="20% - Accent3 2 6 3 2 5" xfId="5150"/>
    <cellStyle name="20% - Accent3 2 6 3 2 6" xfId="5151"/>
    <cellStyle name="20% - Accent3 2 6 3 3" xfId="5152"/>
    <cellStyle name="20% - Accent3 2 6 3 3 2" xfId="5153"/>
    <cellStyle name="20% - Accent3 2 6 3 3 2 2" xfId="5154"/>
    <cellStyle name="20% - Accent3 2 6 3 3 2 3" xfId="50958"/>
    <cellStyle name="20% - Accent3 2 6 3 3 3" xfId="5155"/>
    <cellStyle name="20% - Accent3 2 6 3 3 4" xfId="5156"/>
    <cellStyle name="20% - Accent3 2 6 3 4" xfId="5157"/>
    <cellStyle name="20% - Accent3 2 6 3 4 2" xfId="5158"/>
    <cellStyle name="20% - Accent3 2 6 3 4 2 2" xfId="5159"/>
    <cellStyle name="20% - Accent3 2 6 3 4 2 3" xfId="50959"/>
    <cellStyle name="20% - Accent3 2 6 3 4 3" xfId="5160"/>
    <cellStyle name="20% - Accent3 2 6 3 4 4" xfId="5161"/>
    <cellStyle name="20% - Accent3 2 6 3 5" xfId="5162"/>
    <cellStyle name="20% - Accent3 2 6 3 5 2" xfId="5163"/>
    <cellStyle name="20% - Accent3 2 6 3 5 3" xfId="50960"/>
    <cellStyle name="20% - Accent3 2 6 3 6" xfId="5164"/>
    <cellStyle name="20% - Accent3 2 6 3 7" xfId="5165"/>
    <cellStyle name="20% - Accent3 2 6 4" xfId="5166"/>
    <cellStyle name="20% - Accent3 2 6 4 2" xfId="5167"/>
    <cellStyle name="20% - Accent3 2 6 4 2 2" xfId="5168"/>
    <cellStyle name="20% - Accent3 2 6 4 2 2 2" xfId="5169"/>
    <cellStyle name="20% - Accent3 2 6 4 2 2 3" xfId="50961"/>
    <cellStyle name="20% - Accent3 2 6 4 2 3" xfId="5170"/>
    <cellStyle name="20% - Accent3 2 6 4 2 4" xfId="5171"/>
    <cellStyle name="20% - Accent3 2 6 4 3" xfId="5172"/>
    <cellStyle name="20% - Accent3 2 6 4 3 2" xfId="5173"/>
    <cellStyle name="20% - Accent3 2 6 4 3 2 2" xfId="5174"/>
    <cellStyle name="20% - Accent3 2 6 4 3 2 3" xfId="50962"/>
    <cellStyle name="20% - Accent3 2 6 4 3 3" xfId="5175"/>
    <cellStyle name="20% - Accent3 2 6 4 3 4" xfId="5176"/>
    <cellStyle name="20% - Accent3 2 6 4 4" xfId="5177"/>
    <cellStyle name="20% - Accent3 2 6 4 4 2" xfId="5178"/>
    <cellStyle name="20% - Accent3 2 6 4 4 3" xfId="50963"/>
    <cellStyle name="20% - Accent3 2 6 4 5" xfId="5179"/>
    <cellStyle name="20% - Accent3 2 6 4 6" xfId="5180"/>
    <cellStyle name="20% - Accent3 2 6 5" xfId="5181"/>
    <cellStyle name="20% - Accent3 2 6 5 2" xfId="5182"/>
    <cellStyle name="20% - Accent3 2 6 5 2 2" xfId="5183"/>
    <cellStyle name="20% - Accent3 2 6 5 2 2 2" xfId="5184"/>
    <cellStyle name="20% - Accent3 2 6 5 2 2 3" xfId="50964"/>
    <cellStyle name="20% - Accent3 2 6 5 2 3" xfId="5185"/>
    <cellStyle name="20% - Accent3 2 6 5 2 4" xfId="5186"/>
    <cellStyle name="20% - Accent3 2 6 5 3" xfId="5187"/>
    <cellStyle name="20% - Accent3 2 6 5 3 2" xfId="5188"/>
    <cellStyle name="20% - Accent3 2 6 5 3 3" xfId="50965"/>
    <cellStyle name="20% - Accent3 2 6 5 4" xfId="5189"/>
    <cellStyle name="20% - Accent3 2 6 5 5" xfId="5190"/>
    <cellStyle name="20% - Accent3 2 6 6" xfId="5191"/>
    <cellStyle name="20% - Accent3 2 6 6 2" xfId="5192"/>
    <cellStyle name="20% - Accent3 2 6 6 2 2" xfId="5193"/>
    <cellStyle name="20% - Accent3 2 6 6 2 3" xfId="50966"/>
    <cellStyle name="20% - Accent3 2 6 6 3" xfId="5194"/>
    <cellStyle name="20% - Accent3 2 6 6 4" xfId="5195"/>
    <cellStyle name="20% - Accent3 2 6 7" xfId="5196"/>
    <cellStyle name="20% - Accent3 2 6 7 2" xfId="5197"/>
    <cellStyle name="20% - Accent3 2 6 7 2 2" xfId="5198"/>
    <cellStyle name="20% - Accent3 2 6 7 2 3" xfId="50967"/>
    <cellStyle name="20% - Accent3 2 6 7 3" xfId="5199"/>
    <cellStyle name="20% - Accent3 2 6 7 4" xfId="5200"/>
    <cellStyle name="20% - Accent3 2 6 8" xfId="5201"/>
    <cellStyle name="20% - Accent3 2 6 8 2" xfId="5202"/>
    <cellStyle name="20% - Accent3 2 6 8 3" xfId="50968"/>
    <cellStyle name="20% - Accent3 2 6 9" xfId="5203"/>
    <cellStyle name="20% - Accent3 2 7" xfId="5204"/>
    <cellStyle name="20% - Accent3 2 7 2" xfId="5205"/>
    <cellStyle name="20% - Accent3 2 7 2 2" xfId="5206"/>
    <cellStyle name="20% - Accent3 2 7 2 2 2" xfId="5207"/>
    <cellStyle name="20% - Accent3 2 7 2 2 2 2" xfId="5208"/>
    <cellStyle name="20% - Accent3 2 7 2 2 2 2 2" xfId="5209"/>
    <cellStyle name="20% - Accent3 2 7 2 2 2 2 3" xfId="50969"/>
    <cellStyle name="20% - Accent3 2 7 2 2 2 3" xfId="5210"/>
    <cellStyle name="20% - Accent3 2 7 2 2 2 4" xfId="5211"/>
    <cellStyle name="20% - Accent3 2 7 2 2 3" xfId="5212"/>
    <cellStyle name="20% - Accent3 2 7 2 2 3 2" xfId="5213"/>
    <cellStyle name="20% - Accent3 2 7 2 2 3 2 2" xfId="5214"/>
    <cellStyle name="20% - Accent3 2 7 2 2 3 2 3" xfId="50970"/>
    <cellStyle name="20% - Accent3 2 7 2 2 3 3" xfId="5215"/>
    <cellStyle name="20% - Accent3 2 7 2 2 3 4" xfId="5216"/>
    <cellStyle name="20% - Accent3 2 7 2 2 4" xfId="5217"/>
    <cellStyle name="20% - Accent3 2 7 2 2 4 2" xfId="5218"/>
    <cellStyle name="20% - Accent3 2 7 2 2 4 3" xfId="50971"/>
    <cellStyle name="20% - Accent3 2 7 2 2 5" xfId="5219"/>
    <cellStyle name="20% - Accent3 2 7 2 2 6" xfId="5220"/>
    <cellStyle name="20% - Accent3 2 7 2 3" xfId="5221"/>
    <cellStyle name="20% - Accent3 2 7 2 3 2" xfId="5222"/>
    <cellStyle name="20% - Accent3 2 7 2 3 2 2" xfId="5223"/>
    <cellStyle name="20% - Accent3 2 7 2 3 2 3" xfId="50972"/>
    <cellStyle name="20% - Accent3 2 7 2 3 3" xfId="5224"/>
    <cellStyle name="20% - Accent3 2 7 2 3 4" xfId="5225"/>
    <cellStyle name="20% - Accent3 2 7 2 4" xfId="5226"/>
    <cellStyle name="20% - Accent3 2 7 2 4 2" xfId="5227"/>
    <cellStyle name="20% - Accent3 2 7 2 4 2 2" xfId="5228"/>
    <cellStyle name="20% - Accent3 2 7 2 4 2 3" xfId="50973"/>
    <cellStyle name="20% - Accent3 2 7 2 4 3" xfId="5229"/>
    <cellStyle name="20% - Accent3 2 7 2 4 4" xfId="5230"/>
    <cellStyle name="20% - Accent3 2 7 2 5" xfId="5231"/>
    <cellStyle name="20% - Accent3 2 7 2 5 2" xfId="5232"/>
    <cellStyle name="20% - Accent3 2 7 2 5 3" xfId="50974"/>
    <cellStyle name="20% - Accent3 2 7 2 6" xfId="5233"/>
    <cellStyle name="20% - Accent3 2 7 2 7" xfId="5234"/>
    <cellStyle name="20% - Accent3 2 7 3" xfId="5235"/>
    <cellStyle name="20% - Accent3 2 7 3 2" xfId="5236"/>
    <cellStyle name="20% - Accent3 2 7 3 2 2" xfId="5237"/>
    <cellStyle name="20% - Accent3 2 7 3 2 2 2" xfId="5238"/>
    <cellStyle name="20% - Accent3 2 7 3 2 2 3" xfId="50975"/>
    <cellStyle name="20% - Accent3 2 7 3 2 3" xfId="5239"/>
    <cellStyle name="20% - Accent3 2 7 3 2 4" xfId="5240"/>
    <cellStyle name="20% - Accent3 2 7 3 3" xfId="5241"/>
    <cellStyle name="20% - Accent3 2 7 3 3 2" xfId="5242"/>
    <cellStyle name="20% - Accent3 2 7 3 3 2 2" xfId="5243"/>
    <cellStyle name="20% - Accent3 2 7 3 3 2 3" xfId="50976"/>
    <cellStyle name="20% - Accent3 2 7 3 3 3" xfId="5244"/>
    <cellStyle name="20% - Accent3 2 7 3 3 4" xfId="5245"/>
    <cellStyle name="20% - Accent3 2 7 3 4" xfId="5246"/>
    <cellStyle name="20% - Accent3 2 7 3 4 2" xfId="5247"/>
    <cellStyle name="20% - Accent3 2 7 3 4 3" xfId="50977"/>
    <cellStyle name="20% - Accent3 2 7 3 5" xfId="5248"/>
    <cellStyle name="20% - Accent3 2 7 3 6" xfId="5249"/>
    <cellStyle name="20% - Accent3 2 7 4" xfId="5250"/>
    <cellStyle name="20% - Accent3 2 7 4 2" xfId="5251"/>
    <cellStyle name="20% - Accent3 2 7 4 2 2" xfId="5252"/>
    <cellStyle name="20% - Accent3 2 7 4 2 3" xfId="50978"/>
    <cellStyle name="20% - Accent3 2 7 4 3" xfId="5253"/>
    <cellStyle name="20% - Accent3 2 7 4 4" xfId="5254"/>
    <cellStyle name="20% - Accent3 2 7 5" xfId="5255"/>
    <cellStyle name="20% - Accent3 2 7 5 2" xfId="5256"/>
    <cellStyle name="20% - Accent3 2 7 5 2 2" xfId="5257"/>
    <cellStyle name="20% - Accent3 2 7 5 2 3" xfId="50979"/>
    <cellStyle name="20% - Accent3 2 7 5 3" xfId="5258"/>
    <cellStyle name="20% - Accent3 2 7 5 4" xfId="5259"/>
    <cellStyle name="20% - Accent3 2 7 6" xfId="5260"/>
    <cellStyle name="20% - Accent3 2 7 6 2" xfId="5261"/>
    <cellStyle name="20% - Accent3 2 7 6 3" xfId="50980"/>
    <cellStyle name="20% - Accent3 2 7 7" xfId="5262"/>
    <cellStyle name="20% - Accent3 2 7 8" xfId="5263"/>
    <cellStyle name="20% - Accent3 2 8" xfId="5264"/>
    <cellStyle name="20% - Accent3 2 8 2" xfId="5265"/>
    <cellStyle name="20% - Accent3 2 8 2 2" xfId="5266"/>
    <cellStyle name="20% - Accent3 2 8 2 2 2" xfId="5267"/>
    <cellStyle name="20% - Accent3 2 8 2 2 2 2" xfId="5268"/>
    <cellStyle name="20% - Accent3 2 8 2 2 2 3" xfId="50981"/>
    <cellStyle name="20% - Accent3 2 8 2 2 3" xfId="5269"/>
    <cellStyle name="20% - Accent3 2 8 2 2 4" xfId="5270"/>
    <cellStyle name="20% - Accent3 2 8 2 3" xfId="5271"/>
    <cellStyle name="20% - Accent3 2 8 2 3 2" xfId="5272"/>
    <cellStyle name="20% - Accent3 2 8 2 3 2 2" xfId="5273"/>
    <cellStyle name="20% - Accent3 2 8 2 3 2 3" xfId="50982"/>
    <cellStyle name="20% - Accent3 2 8 2 3 3" xfId="5274"/>
    <cellStyle name="20% - Accent3 2 8 2 3 4" xfId="5275"/>
    <cellStyle name="20% - Accent3 2 8 2 4" xfId="5276"/>
    <cellStyle name="20% - Accent3 2 8 2 4 2" xfId="5277"/>
    <cellStyle name="20% - Accent3 2 8 2 4 3" xfId="50983"/>
    <cellStyle name="20% - Accent3 2 8 2 5" xfId="5278"/>
    <cellStyle name="20% - Accent3 2 8 2 6" xfId="5279"/>
    <cellStyle name="20% - Accent3 2 8 3" xfId="5280"/>
    <cellStyle name="20% - Accent3 2 8 3 2" xfId="5281"/>
    <cellStyle name="20% - Accent3 2 8 3 2 2" xfId="5282"/>
    <cellStyle name="20% - Accent3 2 8 3 2 3" xfId="50984"/>
    <cellStyle name="20% - Accent3 2 8 3 3" xfId="5283"/>
    <cellStyle name="20% - Accent3 2 8 3 4" xfId="5284"/>
    <cellStyle name="20% - Accent3 2 8 4" xfId="5285"/>
    <cellStyle name="20% - Accent3 2 8 4 2" xfId="5286"/>
    <cellStyle name="20% - Accent3 2 8 4 2 2" xfId="5287"/>
    <cellStyle name="20% - Accent3 2 8 4 2 3" xfId="50985"/>
    <cellStyle name="20% - Accent3 2 8 4 3" xfId="5288"/>
    <cellStyle name="20% - Accent3 2 8 4 4" xfId="5289"/>
    <cellStyle name="20% - Accent3 2 8 5" xfId="5290"/>
    <cellStyle name="20% - Accent3 2 8 5 2" xfId="5291"/>
    <cellStyle name="20% - Accent3 2 8 5 3" xfId="50986"/>
    <cellStyle name="20% - Accent3 2 8 6" xfId="5292"/>
    <cellStyle name="20% - Accent3 2 8 7" xfId="5293"/>
    <cellStyle name="20% - Accent3 2 9" xfId="5294"/>
    <cellStyle name="20% - Accent3 2 9 2" xfId="5295"/>
    <cellStyle name="20% - Accent3 2 9 2 2" xfId="5296"/>
    <cellStyle name="20% - Accent3 2 9 2 2 2" xfId="5297"/>
    <cellStyle name="20% - Accent3 2 9 2 2 3" xfId="50987"/>
    <cellStyle name="20% - Accent3 2 9 2 3" xfId="5298"/>
    <cellStyle name="20% - Accent3 2 9 2 4" xfId="5299"/>
    <cellStyle name="20% - Accent3 2 9 3" xfId="5300"/>
    <cellStyle name="20% - Accent3 2 9 3 2" xfId="5301"/>
    <cellStyle name="20% - Accent3 2 9 3 2 2" xfId="5302"/>
    <cellStyle name="20% - Accent3 2 9 3 2 3" xfId="50988"/>
    <cellStyle name="20% - Accent3 2 9 3 3" xfId="5303"/>
    <cellStyle name="20% - Accent3 2 9 3 4" xfId="5304"/>
    <cellStyle name="20% - Accent3 2 9 4" xfId="5305"/>
    <cellStyle name="20% - Accent3 2 9 4 2" xfId="5306"/>
    <cellStyle name="20% - Accent3 2 9 4 3" xfId="50989"/>
    <cellStyle name="20% - Accent3 2 9 5" xfId="5307"/>
    <cellStyle name="20% - Accent3 2 9 6" xfId="5308"/>
    <cellStyle name="20% - Accent3 3" xfId="5309"/>
    <cellStyle name="20% - Accent3 3 10" xfId="5310"/>
    <cellStyle name="20% - Accent3 3 11" xfId="5311"/>
    <cellStyle name="20% - Accent3 3 12" xfId="60171"/>
    <cellStyle name="20% - Accent3 3 2" xfId="5312"/>
    <cellStyle name="20% - Accent3 3 2 10" xfId="5313"/>
    <cellStyle name="20% - Accent3 3 2 11" xfId="60354"/>
    <cellStyle name="20% - Accent3 3 2 2" xfId="5314"/>
    <cellStyle name="20% - Accent3 3 2 2 2" xfId="5315"/>
    <cellStyle name="20% - Accent3 3 2 2 2 2" xfId="5316"/>
    <cellStyle name="20% - Accent3 3 2 2 2 2 2" xfId="5317"/>
    <cellStyle name="20% - Accent3 3 2 2 2 2 2 2" xfId="5318"/>
    <cellStyle name="20% - Accent3 3 2 2 2 2 2 2 2" xfId="5319"/>
    <cellStyle name="20% - Accent3 3 2 2 2 2 2 2 3" xfId="50990"/>
    <cellStyle name="20% - Accent3 3 2 2 2 2 2 3" xfId="5320"/>
    <cellStyle name="20% - Accent3 3 2 2 2 2 2 4" xfId="5321"/>
    <cellStyle name="20% - Accent3 3 2 2 2 2 3" xfId="5322"/>
    <cellStyle name="20% - Accent3 3 2 2 2 2 3 2" xfId="5323"/>
    <cellStyle name="20% - Accent3 3 2 2 2 2 3 2 2" xfId="5324"/>
    <cellStyle name="20% - Accent3 3 2 2 2 2 3 2 3" xfId="50991"/>
    <cellStyle name="20% - Accent3 3 2 2 2 2 3 3" xfId="5325"/>
    <cellStyle name="20% - Accent3 3 2 2 2 2 3 4" xfId="5326"/>
    <cellStyle name="20% - Accent3 3 2 2 2 2 4" xfId="5327"/>
    <cellStyle name="20% - Accent3 3 2 2 2 2 4 2" xfId="5328"/>
    <cellStyle name="20% - Accent3 3 2 2 2 2 4 3" xfId="50992"/>
    <cellStyle name="20% - Accent3 3 2 2 2 2 5" xfId="5329"/>
    <cellStyle name="20% - Accent3 3 2 2 2 2 6" xfId="5330"/>
    <cellStyle name="20% - Accent3 3 2 2 2 3" xfId="5331"/>
    <cellStyle name="20% - Accent3 3 2 2 2 3 2" xfId="5332"/>
    <cellStyle name="20% - Accent3 3 2 2 2 3 2 2" xfId="5333"/>
    <cellStyle name="20% - Accent3 3 2 2 2 3 2 3" xfId="50993"/>
    <cellStyle name="20% - Accent3 3 2 2 2 3 3" xfId="5334"/>
    <cellStyle name="20% - Accent3 3 2 2 2 3 4" xfId="5335"/>
    <cellStyle name="20% - Accent3 3 2 2 2 4" xfId="5336"/>
    <cellStyle name="20% - Accent3 3 2 2 2 4 2" xfId="5337"/>
    <cellStyle name="20% - Accent3 3 2 2 2 4 2 2" xfId="5338"/>
    <cellStyle name="20% - Accent3 3 2 2 2 4 2 3" xfId="50994"/>
    <cellStyle name="20% - Accent3 3 2 2 2 4 3" xfId="5339"/>
    <cellStyle name="20% - Accent3 3 2 2 2 4 4" xfId="5340"/>
    <cellStyle name="20% - Accent3 3 2 2 2 5" xfId="5341"/>
    <cellStyle name="20% - Accent3 3 2 2 2 5 2" xfId="5342"/>
    <cellStyle name="20% - Accent3 3 2 2 2 5 3" xfId="50995"/>
    <cellStyle name="20% - Accent3 3 2 2 2 6" xfId="5343"/>
    <cellStyle name="20% - Accent3 3 2 2 2 7" xfId="5344"/>
    <cellStyle name="20% - Accent3 3 2 2 3" xfId="5345"/>
    <cellStyle name="20% - Accent3 3 2 2 3 2" xfId="5346"/>
    <cellStyle name="20% - Accent3 3 2 2 3 2 2" xfId="5347"/>
    <cellStyle name="20% - Accent3 3 2 2 3 2 2 2" xfId="5348"/>
    <cellStyle name="20% - Accent3 3 2 2 3 2 2 3" xfId="50996"/>
    <cellStyle name="20% - Accent3 3 2 2 3 2 3" xfId="5349"/>
    <cellStyle name="20% - Accent3 3 2 2 3 2 4" xfId="5350"/>
    <cellStyle name="20% - Accent3 3 2 2 3 3" xfId="5351"/>
    <cellStyle name="20% - Accent3 3 2 2 3 3 2" xfId="5352"/>
    <cellStyle name="20% - Accent3 3 2 2 3 3 2 2" xfId="5353"/>
    <cellStyle name="20% - Accent3 3 2 2 3 3 2 3" xfId="50997"/>
    <cellStyle name="20% - Accent3 3 2 2 3 3 3" xfId="5354"/>
    <cellStyle name="20% - Accent3 3 2 2 3 3 4" xfId="5355"/>
    <cellStyle name="20% - Accent3 3 2 2 3 4" xfId="5356"/>
    <cellStyle name="20% - Accent3 3 2 2 3 4 2" xfId="5357"/>
    <cellStyle name="20% - Accent3 3 2 2 3 4 3" xfId="50998"/>
    <cellStyle name="20% - Accent3 3 2 2 3 5" xfId="5358"/>
    <cellStyle name="20% - Accent3 3 2 2 3 6" xfId="5359"/>
    <cellStyle name="20% - Accent3 3 2 2 4" xfId="5360"/>
    <cellStyle name="20% - Accent3 3 2 2 4 2" xfId="5361"/>
    <cellStyle name="20% - Accent3 3 2 2 4 2 2" xfId="5362"/>
    <cellStyle name="20% - Accent3 3 2 2 4 2 3" xfId="50999"/>
    <cellStyle name="20% - Accent3 3 2 2 4 3" xfId="5363"/>
    <cellStyle name="20% - Accent3 3 2 2 4 4" xfId="5364"/>
    <cellStyle name="20% - Accent3 3 2 2 5" xfId="5365"/>
    <cellStyle name="20% - Accent3 3 2 2 5 2" xfId="5366"/>
    <cellStyle name="20% - Accent3 3 2 2 5 2 2" xfId="5367"/>
    <cellStyle name="20% - Accent3 3 2 2 5 2 3" xfId="51000"/>
    <cellStyle name="20% - Accent3 3 2 2 5 3" xfId="5368"/>
    <cellStyle name="20% - Accent3 3 2 2 5 4" xfId="5369"/>
    <cellStyle name="20% - Accent3 3 2 2 6" xfId="5370"/>
    <cellStyle name="20% - Accent3 3 2 2 6 2" xfId="5371"/>
    <cellStyle name="20% - Accent3 3 2 2 6 3" xfId="51001"/>
    <cellStyle name="20% - Accent3 3 2 2 7" xfId="5372"/>
    <cellStyle name="20% - Accent3 3 2 2 8" xfId="5373"/>
    <cellStyle name="20% - Accent3 3 2 2 9" xfId="60722"/>
    <cellStyle name="20% - Accent3 3 2 3" xfId="5374"/>
    <cellStyle name="20% - Accent3 3 2 3 2" xfId="5375"/>
    <cellStyle name="20% - Accent3 3 2 3 2 2" xfId="5376"/>
    <cellStyle name="20% - Accent3 3 2 3 2 2 2" xfId="5377"/>
    <cellStyle name="20% - Accent3 3 2 3 2 2 2 2" xfId="5378"/>
    <cellStyle name="20% - Accent3 3 2 3 2 2 2 3" xfId="51002"/>
    <cellStyle name="20% - Accent3 3 2 3 2 2 3" xfId="5379"/>
    <cellStyle name="20% - Accent3 3 2 3 2 2 4" xfId="5380"/>
    <cellStyle name="20% - Accent3 3 2 3 2 3" xfId="5381"/>
    <cellStyle name="20% - Accent3 3 2 3 2 3 2" xfId="5382"/>
    <cellStyle name="20% - Accent3 3 2 3 2 3 2 2" xfId="5383"/>
    <cellStyle name="20% - Accent3 3 2 3 2 3 2 3" xfId="51003"/>
    <cellStyle name="20% - Accent3 3 2 3 2 3 3" xfId="5384"/>
    <cellStyle name="20% - Accent3 3 2 3 2 3 4" xfId="5385"/>
    <cellStyle name="20% - Accent3 3 2 3 2 4" xfId="5386"/>
    <cellStyle name="20% - Accent3 3 2 3 2 4 2" xfId="5387"/>
    <cellStyle name="20% - Accent3 3 2 3 2 4 3" xfId="51004"/>
    <cellStyle name="20% - Accent3 3 2 3 2 5" xfId="5388"/>
    <cellStyle name="20% - Accent3 3 2 3 2 6" xfId="5389"/>
    <cellStyle name="20% - Accent3 3 2 3 3" xfId="5390"/>
    <cellStyle name="20% - Accent3 3 2 3 3 2" xfId="5391"/>
    <cellStyle name="20% - Accent3 3 2 3 3 2 2" xfId="5392"/>
    <cellStyle name="20% - Accent3 3 2 3 3 2 3" xfId="51005"/>
    <cellStyle name="20% - Accent3 3 2 3 3 3" xfId="5393"/>
    <cellStyle name="20% - Accent3 3 2 3 3 4" xfId="5394"/>
    <cellStyle name="20% - Accent3 3 2 3 4" xfId="5395"/>
    <cellStyle name="20% - Accent3 3 2 3 4 2" xfId="5396"/>
    <cellStyle name="20% - Accent3 3 2 3 4 2 2" xfId="5397"/>
    <cellStyle name="20% - Accent3 3 2 3 4 2 3" xfId="51006"/>
    <cellStyle name="20% - Accent3 3 2 3 4 3" xfId="5398"/>
    <cellStyle name="20% - Accent3 3 2 3 4 4" xfId="5399"/>
    <cellStyle name="20% - Accent3 3 2 3 5" xfId="5400"/>
    <cellStyle name="20% - Accent3 3 2 3 5 2" xfId="5401"/>
    <cellStyle name="20% - Accent3 3 2 3 5 3" xfId="51007"/>
    <cellStyle name="20% - Accent3 3 2 3 6" xfId="5402"/>
    <cellStyle name="20% - Accent3 3 2 3 7" xfId="5403"/>
    <cellStyle name="20% - Accent3 3 2 4" xfId="5404"/>
    <cellStyle name="20% - Accent3 3 2 4 2" xfId="5405"/>
    <cellStyle name="20% - Accent3 3 2 4 2 2" xfId="5406"/>
    <cellStyle name="20% - Accent3 3 2 4 2 2 2" xfId="5407"/>
    <cellStyle name="20% - Accent3 3 2 4 2 2 3" xfId="51008"/>
    <cellStyle name="20% - Accent3 3 2 4 2 3" xfId="5408"/>
    <cellStyle name="20% - Accent3 3 2 4 2 4" xfId="5409"/>
    <cellStyle name="20% - Accent3 3 2 4 3" xfId="5410"/>
    <cellStyle name="20% - Accent3 3 2 4 3 2" xfId="5411"/>
    <cellStyle name="20% - Accent3 3 2 4 3 2 2" xfId="5412"/>
    <cellStyle name="20% - Accent3 3 2 4 3 2 3" xfId="51009"/>
    <cellStyle name="20% - Accent3 3 2 4 3 3" xfId="5413"/>
    <cellStyle name="20% - Accent3 3 2 4 3 4" xfId="5414"/>
    <cellStyle name="20% - Accent3 3 2 4 4" xfId="5415"/>
    <cellStyle name="20% - Accent3 3 2 4 4 2" xfId="5416"/>
    <cellStyle name="20% - Accent3 3 2 4 4 3" xfId="51010"/>
    <cellStyle name="20% - Accent3 3 2 4 5" xfId="5417"/>
    <cellStyle name="20% - Accent3 3 2 4 6" xfId="5418"/>
    <cellStyle name="20% - Accent3 3 2 5" xfId="5419"/>
    <cellStyle name="20% - Accent3 3 2 5 2" xfId="5420"/>
    <cellStyle name="20% - Accent3 3 2 5 2 2" xfId="5421"/>
    <cellStyle name="20% - Accent3 3 2 5 2 2 2" xfId="5422"/>
    <cellStyle name="20% - Accent3 3 2 5 2 2 3" xfId="51011"/>
    <cellStyle name="20% - Accent3 3 2 5 2 3" xfId="5423"/>
    <cellStyle name="20% - Accent3 3 2 5 2 4" xfId="5424"/>
    <cellStyle name="20% - Accent3 3 2 5 3" xfId="5425"/>
    <cellStyle name="20% - Accent3 3 2 5 3 2" xfId="5426"/>
    <cellStyle name="20% - Accent3 3 2 5 3 3" xfId="51012"/>
    <cellStyle name="20% - Accent3 3 2 5 4" xfId="5427"/>
    <cellStyle name="20% - Accent3 3 2 5 5" xfId="5428"/>
    <cellStyle name="20% - Accent3 3 2 6" xfId="5429"/>
    <cellStyle name="20% - Accent3 3 2 6 2" xfId="5430"/>
    <cellStyle name="20% - Accent3 3 2 6 2 2" xfId="5431"/>
    <cellStyle name="20% - Accent3 3 2 6 2 3" xfId="51013"/>
    <cellStyle name="20% - Accent3 3 2 6 3" xfId="5432"/>
    <cellStyle name="20% - Accent3 3 2 6 4" xfId="5433"/>
    <cellStyle name="20% - Accent3 3 2 7" xfId="5434"/>
    <cellStyle name="20% - Accent3 3 2 7 2" xfId="5435"/>
    <cellStyle name="20% - Accent3 3 2 7 2 2" xfId="5436"/>
    <cellStyle name="20% - Accent3 3 2 7 2 3" xfId="51014"/>
    <cellStyle name="20% - Accent3 3 2 7 3" xfId="5437"/>
    <cellStyle name="20% - Accent3 3 2 7 4" xfId="5438"/>
    <cellStyle name="20% - Accent3 3 2 8" xfId="5439"/>
    <cellStyle name="20% - Accent3 3 2 8 2" xfId="5440"/>
    <cellStyle name="20% - Accent3 3 2 8 3" xfId="51015"/>
    <cellStyle name="20% - Accent3 3 2 9" xfId="5441"/>
    <cellStyle name="20% - Accent3 3 3" xfId="5442"/>
    <cellStyle name="20% - Accent3 3 3 10" xfId="60539"/>
    <cellStyle name="20% - Accent3 3 3 2" xfId="5443"/>
    <cellStyle name="20% - Accent3 3 3 2 2" xfId="5444"/>
    <cellStyle name="20% - Accent3 3 3 2 2 2" xfId="5445"/>
    <cellStyle name="20% - Accent3 3 3 2 2 2 2" xfId="5446"/>
    <cellStyle name="20% - Accent3 3 3 2 2 2 2 2" xfId="5447"/>
    <cellStyle name="20% - Accent3 3 3 2 2 2 2 3" xfId="51016"/>
    <cellStyle name="20% - Accent3 3 3 2 2 2 3" xfId="5448"/>
    <cellStyle name="20% - Accent3 3 3 2 2 2 4" xfId="5449"/>
    <cellStyle name="20% - Accent3 3 3 2 2 3" xfId="5450"/>
    <cellStyle name="20% - Accent3 3 3 2 2 3 2" xfId="5451"/>
    <cellStyle name="20% - Accent3 3 3 2 2 3 2 2" xfId="5452"/>
    <cellStyle name="20% - Accent3 3 3 2 2 3 2 3" xfId="51017"/>
    <cellStyle name="20% - Accent3 3 3 2 2 3 3" xfId="5453"/>
    <cellStyle name="20% - Accent3 3 3 2 2 3 4" xfId="5454"/>
    <cellStyle name="20% - Accent3 3 3 2 2 4" xfId="5455"/>
    <cellStyle name="20% - Accent3 3 3 2 2 4 2" xfId="5456"/>
    <cellStyle name="20% - Accent3 3 3 2 2 4 3" xfId="51018"/>
    <cellStyle name="20% - Accent3 3 3 2 2 5" xfId="5457"/>
    <cellStyle name="20% - Accent3 3 3 2 2 6" xfId="5458"/>
    <cellStyle name="20% - Accent3 3 3 2 3" xfId="5459"/>
    <cellStyle name="20% - Accent3 3 3 2 3 2" xfId="5460"/>
    <cellStyle name="20% - Accent3 3 3 2 3 2 2" xfId="5461"/>
    <cellStyle name="20% - Accent3 3 3 2 3 2 3" xfId="51019"/>
    <cellStyle name="20% - Accent3 3 3 2 3 3" xfId="5462"/>
    <cellStyle name="20% - Accent3 3 3 2 3 4" xfId="5463"/>
    <cellStyle name="20% - Accent3 3 3 2 4" xfId="5464"/>
    <cellStyle name="20% - Accent3 3 3 2 4 2" xfId="5465"/>
    <cellStyle name="20% - Accent3 3 3 2 4 2 2" xfId="5466"/>
    <cellStyle name="20% - Accent3 3 3 2 4 2 3" xfId="51020"/>
    <cellStyle name="20% - Accent3 3 3 2 4 3" xfId="5467"/>
    <cellStyle name="20% - Accent3 3 3 2 4 4" xfId="5468"/>
    <cellStyle name="20% - Accent3 3 3 2 5" xfId="5469"/>
    <cellStyle name="20% - Accent3 3 3 2 5 2" xfId="5470"/>
    <cellStyle name="20% - Accent3 3 3 2 5 3" xfId="51021"/>
    <cellStyle name="20% - Accent3 3 3 2 6" xfId="5471"/>
    <cellStyle name="20% - Accent3 3 3 2 7" xfId="5472"/>
    <cellStyle name="20% - Accent3 3 3 3" xfId="5473"/>
    <cellStyle name="20% - Accent3 3 3 3 2" xfId="5474"/>
    <cellStyle name="20% - Accent3 3 3 3 2 2" xfId="5475"/>
    <cellStyle name="20% - Accent3 3 3 3 2 2 2" xfId="5476"/>
    <cellStyle name="20% - Accent3 3 3 3 2 2 3" xfId="51022"/>
    <cellStyle name="20% - Accent3 3 3 3 2 3" xfId="5477"/>
    <cellStyle name="20% - Accent3 3 3 3 2 4" xfId="5478"/>
    <cellStyle name="20% - Accent3 3 3 3 3" xfId="5479"/>
    <cellStyle name="20% - Accent3 3 3 3 3 2" xfId="5480"/>
    <cellStyle name="20% - Accent3 3 3 3 3 2 2" xfId="5481"/>
    <cellStyle name="20% - Accent3 3 3 3 3 2 3" xfId="51023"/>
    <cellStyle name="20% - Accent3 3 3 3 3 3" xfId="5482"/>
    <cellStyle name="20% - Accent3 3 3 3 3 4" xfId="5483"/>
    <cellStyle name="20% - Accent3 3 3 3 4" xfId="5484"/>
    <cellStyle name="20% - Accent3 3 3 3 4 2" xfId="5485"/>
    <cellStyle name="20% - Accent3 3 3 3 4 3" xfId="51024"/>
    <cellStyle name="20% - Accent3 3 3 3 5" xfId="5486"/>
    <cellStyle name="20% - Accent3 3 3 3 6" xfId="5487"/>
    <cellStyle name="20% - Accent3 3 3 4" xfId="5488"/>
    <cellStyle name="20% - Accent3 3 3 4 2" xfId="5489"/>
    <cellStyle name="20% - Accent3 3 3 4 2 2" xfId="5490"/>
    <cellStyle name="20% - Accent3 3 3 4 2 2 2" xfId="5491"/>
    <cellStyle name="20% - Accent3 3 3 4 2 2 3" xfId="51025"/>
    <cellStyle name="20% - Accent3 3 3 4 2 3" xfId="5492"/>
    <cellStyle name="20% - Accent3 3 3 4 2 4" xfId="5493"/>
    <cellStyle name="20% - Accent3 3 3 4 3" xfId="5494"/>
    <cellStyle name="20% - Accent3 3 3 4 3 2" xfId="5495"/>
    <cellStyle name="20% - Accent3 3 3 4 3 3" xfId="51026"/>
    <cellStyle name="20% - Accent3 3 3 4 4" xfId="5496"/>
    <cellStyle name="20% - Accent3 3 3 4 5" xfId="5497"/>
    <cellStyle name="20% - Accent3 3 3 5" xfId="5498"/>
    <cellStyle name="20% - Accent3 3 3 5 2" xfId="5499"/>
    <cellStyle name="20% - Accent3 3 3 5 2 2" xfId="5500"/>
    <cellStyle name="20% - Accent3 3 3 5 2 3" xfId="51027"/>
    <cellStyle name="20% - Accent3 3 3 5 3" xfId="5501"/>
    <cellStyle name="20% - Accent3 3 3 5 4" xfId="5502"/>
    <cellStyle name="20% - Accent3 3 3 6" xfId="5503"/>
    <cellStyle name="20% - Accent3 3 3 6 2" xfId="5504"/>
    <cellStyle name="20% - Accent3 3 3 6 2 2" xfId="5505"/>
    <cellStyle name="20% - Accent3 3 3 6 2 3" xfId="51028"/>
    <cellStyle name="20% - Accent3 3 3 6 3" xfId="5506"/>
    <cellStyle name="20% - Accent3 3 3 6 4" xfId="5507"/>
    <cellStyle name="20% - Accent3 3 3 7" xfId="5508"/>
    <cellStyle name="20% - Accent3 3 3 7 2" xfId="5509"/>
    <cellStyle name="20% - Accent3 3 3 7 3" xfId="51029"/>
    <cellStyle name="20% - Accent3 3 3 8" xfId="5510"/>
    <cellStyle name="20% - Accent3 3 3 9" xfId="5511"/>
    <cellStyle name="20% - Accent3 3 4" xfId="5512"/>
    <cellStyle name="20% - Accent3 3 4 2" xfId="5513"/>
    <cellStyle name="20% - Accent3 3 4 2 2" xfId="5514"/>
    <cellStyle name="20% - Accent3 3 4 2 2 2" xfId="5515"/>
    <cellStyle name="20% - Accent3 3 4 2 2 2 2" xfId="5516"/>
    <cellStyle name="20% - Accent3 3 4 2 2 2 3" xfId="51030"/>
    <cellStyle name="20% - Accent3 3 4 2 2 3" xfId="5517"/>
    <cellStyle name="20% - Accent3 3 4 2 2 4" xfId="5518"/>
    <cellStyle name="20% - Accent3 3 4 2 3" xfId="5519"/>
    <cellStyle name="20% - Accent3 3 4 2 3 2" xfId="5520"/>
    <cellStyle name="20% - Accent3 3 4 2 3 2 2" xfId="5521"/>
    <cellStyle name="20% - Accent3 3 4 2 3 2 3" xfId="51031"/>
    <cellStyle name="20% - Accent3 3 4 2 3 3" xfId="5522"/>
    <cellStyle name="20% - Accent3 3 4 2 3 4" xfId="5523"/>
    <cellStyle name="20% - Accent3 3 4 2 4" xfId="5524"/>
    <cellStyle name="20% - Accent3 3 4 2 4 2" xfId="5525"/>
    <cellStyle name="20% - Accent3 3 4 2 4 3" xfId="51032"/>
    <cellStyle name="20% - Accent3 3 4 2 5" xfId="5526"/>
    <cellStyle name="20% - Accent3 3 4 2 6" xfId="5527"/>
    <cellStyle name="20% - Accent3 3 4 3" xfId="5528"/>
    <cellStyle name="20% - Accent3 3 4 3 2" xfId="5529"/>
    <cellStyle name="20% - Accent3 3 4 3 2 2" xfId="5530"/>
    <cellStyle name="20% - Accent3 3 4 3 2 3" xfId="51033"/>
    <cellStyle name="20% - Accent3 3 4 3 3" xfId="5531"/>
    <cellStyle name="20% - Accent3 3 4 3 4" xfId="5532"/>
    <cellStyle name="20% - Accent3 3 4 4" xfId="5533"/>
    <cellStyle name="20% - Accent3 3 4 4 2" xfId="5534"/>
    <cellStyle name="20% - Accent3 3 4 4 2 2" xfId="5535"/>
    <cellStyle name="20% - Accent3 3 4 4 2 3" xfId="51034"/>
    <cellStyle name="20% - Accent3 3 4 4 3" xfId="5536"/>
    <cellStyle name="20% - Accent3 3 4 4 4" xfId="5537"/>
    <cellStyle name="20% - Accent3 3 4 5" xfId="5538"/>
    <cellStyle name="20% - Accent3 3 4 5 2" xfId="5539"/>
    <cellStyle name="20% - Accent3 3 4 5 3" xfId="51035"/>
    <cellStyle name="20% - Accent3 3 4 6" xfId="5540"/>
    <cellStyle name="20% - Accent3 3 4 7" xfId="5541"/>
    <cellStyle name="20% - Accent3 3 5" xfId="5542"/>
    <cellStyle name="20% - Accent3 3 5 2" xfId="5543"/>
    <cellStyle name="20% - Accent3 3 5 2 2" xfId="5544"/>
    <cellStyle name="20% - Accent3 3 5 2 2 2" xfId="5545"/>
    <cellStyle name="20% - Accent3 3 5 2 2 3" xfId="51036"/>
    <cellStyle name="20% - Accent3 3 5 2 3" xfId="5546"/>
    <cellStyle name="20% - Accent3 3 5 2 4" xfId="5547"/>
    <cellStyle name="20% - Accent3 3 5 3" xfId="5548"/>
    <cellStyle name="20% - Accent3 3 5 3 2" xfId="5549"/>
    <cellStyle name="20% - Accent3 3 5 3 2 2" xfId="5550"/>
    <cellStyle name="20% - Accent3 3 5 3 2 3" xfId="51037"/>
    <cellStyle name="20% - Accent3 3 5 3 3" xfId="5551"/>
    <cellStyle name="20% - Accent3 3 5 3 4" xfId="5552"/>
    <cellStyle name="20% - Accent3 3 5 4" xfId="5553"/>
    <cellStyle name="20% - Accent3 3 5 4 2" xfId="5554"/>
    <cellStyle name="20% - Accent3 3 5 4 3" xfId="51038"/>
    <cellStyle name="20% - Accent3 3 5 5" xfId="5555"/>
    <cellStyle name="20% - Accent3 3 5 6" xfId="5556"/>
    <cellStyle name="20% - Accent3 3 6" xfId="5557"/>
    <cellStyle name="20% - Accent3 3 6 2" xfId="5558"/>
    <cellStyle name="20% - Accent3 3 6 2 2" xfId="5559"/>
    <cellStyle name="20% - Accent3 3 6 2 2 2" xfId="5560"/>
    <cellStyle name="20% - Accent3 3 6 2 2 3" xfId="51039"/>
    <cellStyle name="20% - Accent3 3 6 2 3" xfId="5561"/>
    <cellStyle name="20% - Accent3 3 6 2 4" xfId="5562"/>
    <cellStyle name="20% - Accent3 3 6 3" xfId="5563"/>
    <cellStyle name="20% - Accent3 3 6 3 2" xfId="5564"/>
    <cellStyle name="20% - Accent3 3 6 3 3" xfId="51040"/>
    <cellStyle name="20% - Accent3 3 6 4" xfId="5565"/>
    <cellStyle name="20% - Accent3 3 6 5" xfId="5566"/>
    <cellStyle name="20% - Accent3 3 7" xfId="5567"/>
    <cellStyle name="20% - Accent3 3 7 2" xfId="5568"/>
    <cellStyle name="20% - Accent3 3 7 2 2" xfId="5569"/>
    <cellStyle name="20% - Accent3 3 7 2 3" xfId="51041"/>
    <cellStyle name="20% - Accent3 3 7 3" xfId="5570"/>
    <cellStyle name="20% - Accent3 3 7 4" xfId="5571"/>
    <cellStyle name="20% - Accent3 3 8" xfId="5572"/>
    <cellStyle name="20% - Accent3 3 8 2" xfId="5573"/>
    <cellStyle name="20% - Accent3 3 8 2 2" xfId="5574"/>
    <cellStyle name="20% - Accent3 3 8 2 3" xfId="51042"/>
    <cellStyle name="20% - Accent3 3 8 3" xfId="5575"/>
    <cellStyle name="20% - Accent3 3 8 4" xfId="5576"/>
    <cellStyle name="20% - Accent3 3 9" xfId="5577"/>
    <cellStyle name="20% - Accent3 3 9 2" xfId="5578"/>
    <cellStyle name="20% - Accent3 3 9 3" xfId="51043"/>
    <cellStyle name="20% - Accent3 4" xfId="5579"/>
    <cellStyle name="20% - Accent3 4 10" xfId="5580"/>
    <cellStyle name="20% - Accent3 4 11" xfId="5581"/>
    <cellStyle name="20% - Accent3 4 12" xfId="60185"/>
    <cellStyle name="20% - Accent3 4 2" xfId="5582"/>
    <cellStyle name="20% - Accent3 4 2 10" xfId="5583"/>
    <cellStyle name="20% - Accent3 4 2 11" xfId="60368"/>
    <cellStyle name="20% - Accent3 4 2 2" xfId="5584"/>
    <cellStyle name="20% - Accent3 4 2 2 2" xfId="5585"/>
    <cellStyle name="20% - Accent3 4 2 2 2 2" xfId="5586"/>
    <cellStyle name="20% - Accent3 4 2 2 2 2 2" xfId="5587"/>
    <cellStyle name="20% - Accent3 4 2 2 2 2 2 2" xfId="5588"/>
    <cellStyle name="20% - Accent3 4 2 2 2 2 2 2 2" xfId="5589"/>
    <cellStyle name="20% - Accent3 4 2 2 2 2 2 2 3" xfId="51044"/>
    <cellStyle name="20% - Accent3 4 2 2 2 2 2 3" xfId="5590"/>
    <cellStyle name="20% - Accent3 4 2 2 2 2 2 4" xfId="5591"/>
    <cellStyle name="20% - Accent3 4 2 2 2 2 3" xfId="5592"/>
    <cellStyle name="20% - Accent3 4 2 2 2 2 3 2" xfId="5593"/>
    <cellStyle name="20% - Accent3 4 2 2 2 2 3 2 2" xfId="5594"/>
    <cellStyle name="20% - Accent3 4 2 2 2 2 3 2 3" xfId="51045"/>
    <cellStyle name="20% - Accent3 4 2 2 2 2 3 3" xfId="5595"/>
    <cellStyle name="20% - Accent3 4 2 2 2 2 3 4" xfId="5596"/>
    <cellStyle name="20% - Accent3 4 2 2 2 2 4" xfId="5597"/>
    <cellStyle name="20% - Accent3 4 2 2 2 2 4 2" xfId="5598"/>
    <cellStyle name="20% - Accent3 4 2 2 2 2 4 3" xfId="51046"/>
    <cellStyle name="20% - Accent3 4 2 2 2 2 5" xfId="5599"/>
    <cellStyle name="20% - Accent3 4 2 2 2 2 6" xfId="5600"/>
    <cellStyle name="20% - Accent3 4 2 2 2 3" xfId="5601"/>
    <cellStyle name="20% - Accent3 4 2 2 2 3 2" xfId="5602"/>
    <cellStyle name="20% - Accent3 4 2 2 2 3 2 2" xfId="5603"/>
    <cellStyle name="20% - Accent3 4 2 2 2 3 2 3" xfId="51047"/>
    <cellStyle name="20% - Accent3 4 2 2 2 3 3" xfId="5604"/>
    <cellStyle name="20% - Accent3 4 2 2 2 3 4" xfId="5605"/>
    <cellStyle name="20% - Accent3 4 2 2 2 4" xfId="5606"/>
    <cellStyle name="20% - Accent3 4 2 2 2 4 2" xfId="5607"/>
    <cellStyle name="20% - Accent3 4 2 2 2 4 2 2" xfId="5608"/>
    <cellStyle name="20% - Accent3 4 2 2 2 4 2 3" xfId="51048"/>
    <cellStyle name="20% - Accent3 4 2 2 2 4 3" xfId="5609"/>
    <cellStyle name="20% - Accent3 4 2 2 2 4 4" xfId="5610"/>
    <cellStyle name="20% - Accent3 4 2 2 2 5" xfId="5611"/>
    <cellStyle name="20% - Accent3 4 2 2 2 5 2" xfId="5612"/>
    <cellStyle name="20% - Accent3 4 2 2 2 5 3" xfId="51049"/>
    <cellStyle name="20% - Accent3 4 2 2 2 6" xfId="5613"/>
    <cellStyle name="20% - Accent3 4 2 2 2 7" xfId="5614"/>
    <cellStyle name="20% - Accent3 4 2 2 3" xfId="5615"/>
    <cellStyle name="20% - Accent3 4 2 2 3 2" xfId="5616"/>
    <cellStyle name="20% - Accent3 4 2 2 3 2 2" xfId="5617"/>
    <cellStyle name="20% - Accent3 4 2 2 3 2 2 2" xfId="5618"/>
    <cellStyle name="20% - Accent3 4 2 2 3 2 2 3" xfId="51050"/>
    <cellStyle name="20% - Accent3 4 2 2 3 2 3" xfId="5619"/>
    <cellStyle name="20% - Accent3 4 2 2 3 2 4" xfId="5620"/>
    <cellStyle name="20% - Accent3 4 2 2 3 3" xfId="5621"/>
    <cellStyle name="20% - Accent3 4 2 2 3 3 2" xfId="5622"/>
    <cellStyle name="20% - Accent3 4 2 2 3 3 2 2" xfId="5623"/>
    <cellStyle name="20% - Accent3 4 2 2 3 3 2 3" xfId="51051"/>
    <cellStyle name="20% - Accent3 4 2 2 3 3 3" xfId="5624"/>
    <cellStyle name="20% - Accent3 4 2 2 3 3 4" xfId="5625"/>
    <cellStyle name="20% - Accent3 4 2 2 3 4" xfId="5626"/>
    <cellStyle name="20% - Accent3 4 2 2 3 4 2" xfId="5627"/>
    <cellStyle name="20% - Accent3 4 2 2 3 4 3" xfId="51052"/>
    <cellStyle name="20% - Accent3 4 2 2 3 5" xfId="5628"/>
    <cellStyle name="20% - Accent3 4 2 2 3 6" xfId="5629"/>
    <cellStyle name="20% - Accent3 4 2 2 4" xfId="5630"/>
    <cellStyle name="20% - Accent3 4 2 2 4 2" xfId="5631"/>
    <cellStyle name="20% - Accent3 4 2 2 4 2 2" xfId="5632"/>
    <cellStyle name="20% - Accent3 4 2 2 4 2 3" xfId="51053"/>
    <cellStyle name="20% - Accent3 4 2 2 4 3" xfId="5633"/>
    <cellStyle name="20% - Accent3 4 2 2 4 4" xfId="5634"/>
    <cellStyle name="20% - Accent3 4 2 2 5" xfId="5635"/>
    <cellStyle name="20% - Accent3 4 2 2 5 2" xfId="5636"/>
    <cellStyle name="20% - Accent3 4 2 2 5 2 2" xfId="5637"/>
    <cellStyle name="20% - Accent3 4 2 2 5 2 3" xfId="51054"/>
    <cellStyle name="20% - Accent3 4 2 2 5 3" xfId="5638"/>
    <cellStyle name="20% - Accent3 4 2 2 5 4" xfId="5639"/>
    <cellStyle name="20% - Accent3 4 2 2 6" xfId="5640"/>
    <cellStyle name="20% - Accent3 4 2 2 6 2" xfId="5641"/>
    <cellStyle name="20% - Accent3 4 2 2 6 3" xfId="51055"/>
    <cellStyle name="20% - Accent3 4 2 2 7" xfId="5642"/>
    <cellStyle name="20% - Accent3 4 2 2 8" xfId="5643"/>
    <cellStyle name="20% - Accent3 4 2 2 9" xfId="60736"/>
    <cellStyle name="20% - Accent3 4 2 3" xfId="5644"/>
    <cellStyle name="20% - Accent3 4 2 3 2" xfId="5645"/>
    <cellStyle name="20% - Accent3 4 2 3 2 2" xfId="5646"/>
    <cellStyle name="20% - Accent3 4 2 3 2 2 2" xfId="5647"/>
    <cellStyle name="20% - Accent3 4 2 3 2 2 2 2" xfId="5648"/>
    <cellStyle name="20% - Accent3 4 2 3 2 2 2 3" xfId="51056"/>
    <cellStyle name="20% - Accent3 4 2 3 2 2 3" xfId="5649"/>
    <cellStyle name="20% - Accent3 4 2 3 2 2 4" xfId="5650"/>
    <cellStyle name="20% - Accent3 4 2 3 2 3" xfId="5651"/>
    <cellStyle name="20% - Accent3 4 2 3 2 3 2" xfId="5652"/>
    <cellStyle name="20% - Accent3 4 2 3 2 3 2 2" xfId="5653"/>
    <cellStyle name="20% - Accent3 4 2 3 2 3 2 3" xfId="51057"/>
    <cellStyle name="20% - Accent3 4 2 3 2 3 3" xfId="5654"/>
    <cellStyle name="20% - Accent3 4 2 3 2 3 4" xfId="5655"/>
    <cellStyle name="20% - Accent3 4 2 3 2 4" xfId="5656"/>
    <cellStyle name="20% - Accent3 4 2 3 2 4 2" xfId="5657"/>
    <cellStyle name="20% - Accent3 4 2 3 2 4 3" xfId="51058"/>
    <cellStyle name="20% - Accent3 4 2 3 2 5" xfId="5658"/>
    <cellStyle name="20% - Accent3 4 2 3 2 6" xfId="5659"/>
    <cellStyle name="20% - Accent3 4 2 3 3" xfId="5660"/>
    <cellStyle name="20% - Accent3 4 2 3 3 2" xfId="5661"/>
    <cellStyle name="20% - Accent3 4 2 3 3 2 2" xfId="5662"/>
    <cellStyle name="20% - Accent3 4 2 3 3 2 3" xfId="51059"/>
    <cellStyle name="20% - Accent3 4 2 3 3 3" xfId="5663"/>
    <cellStyle name="20% - Accent3 4 2 3 3 4" xfId="5664"/>
    <cellStyle name="20% - Accent3 4 2 3 4" xfId="5665"/>
    <cellStyle name="20% - Accent3 4 2 3 4 2" xfId="5666"/>
    <cellStyle name="20% - Accent3 4 2 3 4 2 2" xfId="5667"/>
    <cellStyle name="20% - Accent3 4 2 3 4 2 3" xfId="51060"/>
    <cellStyle name="20% - Accent3 4 2 3 4 3" xfId="5668"/>
    <cellStyle name="20% - Accent3 4 2 3 4 4" xfId="5669"/>
    <cellStyle name="20% - Accent3 4 2 3 5" xfId="5670"/>
    <cellStyle name="20% - Accent3 4 2 3 5 2" xfId="5671"/>
    <cellStyle name="20% - Accent3 4 2 3 5 3" xfId="51061"/>
    <cellStyle name="20% - Accent3 4 2 3 6" xfId="5672"/>
    <cellStyle name="20% - Accent3 4 2 3 7" xfId="5673"/>
    <cellStyle name="20% - Accent3 4 2 4" xfId="5674"/>
    <cellStyle name="20% - Accent3 4 2 4 2" xfId="5675"/>
    <cellStyle name="20% - Accent3 4 2 4 2 2" xfId="5676"/>
    <cellStyle name="20% - Accent3 4 2 4 2 2 2" xfId="5677"/>
    <cellStyle name="20% - Accent3 4 2 4 2 2 3" xfId="51062"/>
    <cellStyle name="20% - Accent3 4 2 4 2 3" xfId="5678"/>
    <cellStyle name="20% - Accent3 4 2 4 2 4" xfId="5679"/>
    <cellStyle name="20% - Accent3 4 2 4 3" xfId="5680"/>
    <cellStyle name="20% - Accent3 4 2 4 3 2" xfId="5681"/>
    <cellStyle name="20% - Accent3 4 2 4 3 2 2" xfId="5682"/>
    <cellStyle name="20% - Accent3 4 2 4 3 2 3" xfId="51063"/>
    <cellStyle name="20% - Accent3 4 2 4 3 3" xfId="5683"/>
    <cellStyle name="20% - Accent3 4 2 4 3 4" xfId="5684"/>
    <cellStyle name="20% - Accent3 4 2 4 4" xfId="5685"/>
    <cellStyle name="20% - Accent3 4 2 4 4 2" xfId="5686"/>
    <cellStyle name="20% - Accent3 4 2 4 4 3" xfId="51064"/>
    <cellStyle name="20% - Accent3 4 2 4 5" xfId="5687"/>
    <cellStyle name="20% - Accent3 4 2 4 6" xfId="5688"/>
    <cellStyle name="20% - Accent3 4 2 5" xfId="5689"/>
    <cellStyle name="20% - Accent3 4 2 5 2" xfId="5690"/>
    <cellStyle name="20% - Accent3 4 2 5 2 2" xfId="5691"/>
    <cellStyle name="20% - Accent3 4 2 5 2 2 2" xfId="5692"/>
    <cellStyle name="20% - Accent3 4 2 5 2 2 3" xfId="51065"/>
    <cellStyle name="20% - Accent3 4 2 5 2 3" xfId="5693"/>
    <cellStyle name="20% - Accent3 4 2 5 2 4" xfId="5694"/>
    <cellStyle name="20% - Accent3 4 2 5 3" xfId="5695"/>
    <cellStyle name="20% - Accent3 4 2 5 3 2" xfId="5696"/>
    <cellStyle name="20% - Accent3 4 2 5 3 3" xfId="51066"/>
    <cellStyle name="20% - Accent3 4 2 5 4" xfId="5697"/>
    <cellStyle name="20% - Accent3 4 2 5 5" xfId="5698"/>
    <cellStyle name="20% - Accent3 4 2 6" xfId="5699"/>
    <cellStyle name="20% - Accent3 4 2 6 2" xfId="5700"/>
    <cellStyle name="20% - Accent3 4 2 6 2 2" xfId="5701"/>
    <cellStyle name="20% - Accent3 4 2 6 2 3" xfId="51067"/>
    <cellStyle name="20% - Accent3 4 2 6 3" xfId="5702"/>
    <cellStyle name="20% - Accent3 4 2 6 4" xfId="5703"/>
    <cellStyle name="20% - Accent3 4 2 7" xfId="5704"/>
    <cellStyle name="20% - Accent3 4 2 7 2" xfId="5705"/>
    <cellStyle name="20% - Accent3 4 2 7 2 2" xfId="5706"/>
    <cellStyle name="20% - Accent3 4 2 7 2 3" xfId="51068"/>
    <cellStyle name="20% - Accent3 4 2 7 3" xfId="5707"/>
    <cellStyle name="20% - Accent3 4 2 7 4" xfId="5708"/>
    <cellStyle name="20% - Accent3 4 2 8" xfId="5709"/>
    <cellStyle name="20% - Accent3 4 2 8 2" xfId="5710"/>
    <cellStyle name="20% - Accent3 4 2 8 3" xfId="51069"/>
    <cellStyle name="20% - Accent3 4 2 9" xfId="5711"/>
    <cellStyle name="20% - Accent3 4 3" xfId="5712"/>
    <cellStyle name="20% - Accent3 4 3 2" xfId="5713"/>
    <cellStyle name="20% - Accent3 4 3 2 2" xfId="5714"/>
    <cellStyle name="20% - Accent3 4 3 2 2 2" xfId="5715"/>
    <cellStyle name="20% - Accent3 4 3 2 2 2 2" xfId="5716"/>
    <cellStyle name="20% - Accent3 4 3 2 2 2 2 2" xfId="5717"/>
    <cellStyle name="20% - Accent3 4 3 2 2 2 2 3" xfId="51070"/>
    <cellStyle name="20% - Accent3 4 3 2 2 2 3" xfId="5718"/>
    <cellStyle name="20% - Accent3 4 3 2 2 2 4" xfId="5719"/>
    <cellStyle name="20% - Accent3 4 3 2 2 3" xfId="5720"/>
    <cellStyle name="20% - Accent3 4 3 2 2 3 2" xfId="5721"/>
    <cellStyle name="20% - Accent3 4 3 2 2 3 2 2" xfId="5722"/>
    <cellStyle name="20% - Accent3 4 3 2 2 3 2 3" xfId="51071"/>
    <cellStyle name="20% - Accent3 4 3 2 2 3 3" xfId="5723"/>
    <cellStyle name="20% - Accent3 4 3 2 2 3 4" xfId="5724"/>
    <cellStyle name="20% - Accent3 4 3 2 2 4" xfId="5725"/>
    <cellStyle name="20% - Accent3 4 3 2 2 4 2" xfId="5726"/>
    <cellStyle name="20% - Accent3 4 3 2 2 4 3" xfId="51072"/>
    <cellStyle name="20% - Accent3 4 3 2 2 5" xfId="5727"/>
    <cellStyle name="20% - Accent3 4 3 2 2 6" xfId="5728"/>
    <cellStyle name="20% - Accent3 4 3 2 3" xfId="5729"/>
    <cellStyle name="20% - Accent3 4 3 2 3 2" xfId="5730"/>
    <cellStyle name="20% - Accent3 4 3 2 3 2 2" xfId="5731"/>
    <cellStyle name="20% - Accent3 4 3 2 3 2 3" xfId="51073"/>
    <cellStyle name="20% - Accent3 4 3 2 3 3" xfId="5732"/>
    <cellStyle name="20% - Accent3 4 3 2 3 4" xfId="5733"/>
    <cellStyle name="20% - Accent3 4 3 2 4" xfId="5734"/>
    <cellStyle name="20% - Accent3 4 3 2 4 2" xfId="5735"/>
    <cellStyle name="20% - Accent3 4 3 2 4 2 2" xfId="5736"/>
    <cellStyle name="20% - Accent3 4 3 2 4 2 3" xfId="51074"/>
    <cellStyle name="20% - Accent3 4 3 2 4 3" xfId="5737"/>
    <cellStyle name="20% - Accent3 4 3 2 4 4" xfId="5738"/>
    <cellStyle name="20% - Accent3 4 3 2 5" xfId="5739"/>
    <cellStyle name="20% - Accent3 4 3 2 5 2" xfId="5740"/>
    <cellStyle name="20% - Accent3 4 3 2 5 3" xfId="51075"/>
    <cellStyle name="20% - Accent3 4 3 2 6" xfId="5741"/>
    <cellStyle name="20% - Accent3 4 3 2 7" xfId="5742"/>
    <cellStyle name="20% - Accent3 4 3 3" xfId="5743"/>
    <cellStyle name="20% - Accent3 4 3 3 2" xfId="5744"/>
    <cellStyle name="20% - Accent3 4 3 3 2 2" xfId="5745"/>
    <cellStyle name="20% - Accent3 4 3 3 2 2 2" xfId="5746"/>
    <cellStyle name="20% - Accent3 4 3 3 2 2 3" xfId="51076"/>
    <cellStyle name="20% - Accent3 4 3 3 2 3" xfId="5747"/>
    <cellStyle name="20% - Accent3 4 3 3 2 4" xfId="5748"/>
    <cellStyle name="20% - Accent3 4 3 3 3" xfId="5749"/>
    <cellStyle name="20% - Accent3 4 3 3 3 2" xfId="5750"/>
    <cellStyle name="20% - Accent3 4 3 3 3 2 2" xfId="5751"/>
    <cellStyle name="20% - Accent3 4 3 3 3 2 3" xfId="51077"/>
    <cellStyle name="20% - Accent3 4 3 3 3 3" xfId="5752"/>
    <cellStyle name="20% - Accent3 4 3 3 3 4" xfId="5753"/>
    <cellStyle name="20% - Accent3 4 3 3 4" xfId="5754"/>
    <cellStyle name="20% - Accent3 4 3 3 4 2" xfId="5755"/>
    <cellStyle name="20% - Accent3 4 3 3 4 3" xfId="51078"/>
    <cellStyle name="20% - Accent3 4 3 3 5" xfId="5756"/>
    <cellStyle name="20% - Accent3 4 3 3 6" xfId="5757"/>
    <cellStyle name="20% - Accent3 4 3 4" xfId="5758"/>
    <cellStyle name="20% - Accent3 4 3 4 2" xfId="5759"/>
    <cellStyle name="20% - Accent3 4 3 4 2 2" xfId="5760"/>
    <cellStyle name="20% - Accent3 4 3 4 2 3" xfId="51079"/>
    <cellStyle name="20% - Accent3 4 3 4 3" xfId="5761"/>
    <cellStyle name="20% - Accent3 4 3 4 4" xfId="5762"/>
    <cellStyle name="20% - Accent3 4 3 5" xfId="5763"/>
    <cellStyle name="20% - Accent3 4 3 5 2" xfId="5764"/>
    <cellStyle name="20% - Accent3 4 3 5 2 2" xfId="5765"/>
    <cellStyle name="20% - Accent3 4 3 5 2 3" xfId="51080"/>
    <cellStyle name="20% - Accent3 4 3 5 3" xfId="5766"/>
    <cellStyle name="20% - Accent3 4 3 5 4" xfId="5767"/>
    <cellStyle name="20% - Accent3 4 3 6" xfId="5768"/>
    <cellStyle name="20% - Accent3 4 3 6 2" xfId="5769"/>
    <cellStyle name="20% - Accent3 4 3 6 3" xfId="51081"/>
    <cellStyle name="20% - Accent3 4 3 7" xfId="5770"/>
    <cellStyle name="20% - Accent3 4 3 8" xfId="5771"/>
    <cellStyle name="20% - Accent3 4 3 9" xfId="60553"/>
    <cellStyle name="20% - Accent3 4 4" xfId="5772"/>
    <cellStyle name="20% - Accent3 4 4 2" xfId="5773"/>
    <cellStyle name="20% - Accent3 4 4 2 2" xfId="5774"/>
    <cellStyle name="20% - Accent3 4 4 2 2 2" xfId="5775"/>
    <cellStyle name="20% - Accent3 4 4 2 2 2 2" xfId="5776"/>
    <cellStyle name="20% - Accent3 4 4 2 2 2 3" xfId="51082"/>
    <cellStyle name="20% - Accent3 4 4 2 2 3" xfId="5777"/>
    <cellStyle name="20% - Accent3 4 4 2 2 4" xfId="5778"/>
    <cellStyle name="20% - Accent3 4 4 2 3" xfId="5779"/>
    <cellStyle name="20% - Accent3 4 4 2 3 2" xfId="5780"/>
    <cellStyle name="20% - Accent3 4 4 2 3 2 2" xfId="5781"/>
    <cellStyle name="20% - Accent3 4 4 2 3 2 3" xfId="51083"/>
    <cellStyle name="20% - Accent3 4 4 2 3 3" xfId="5782"/>
    <cellStyle name="20% - Accent3 4 4 2 3 4" xfId="5783"/>
    <cellStyle name="20% - Accent3 4 4 2 4" xfId="5784"/>
    <cellStyle name="20% - Accent3 4 4 2 4 2" xfId="5785"/>
    <cellStyle name="20% - Accent3 4 4 2 4 3" xfId="51084"/>
    <cellStyle name="20% - Accent3 4 4 2 5" xfId="5786"/>
    <cellStyle name="20% - Accent3 4 4 2 6" xfId="5787"/>
    <cellStyle name="20% - Accent3 4 4 3" xfId="5788"/>
    <cellStyle name="20% - Accent3 4 4 3 2" xfId="5789"/>
    <cellStyle name="20% - Accent3 4 4 3 2 2" xfId="5790"/>
    <cellStyle name="20% - Accent3 4 4 3 2 3" xfId="51085"/>
    <cellStyle name="20% - Accent3 4 4 3 3" xfId="5791"/>
    <cellStyle name="20% - Accent3 4 4 3 4" xfId="5792"/>
    <cellStyle name="20% - Accent3 4 4 4" xfId="5793"/>
    <cellStyle name="20% - Accent3 4 4 4 2" xfId="5794"/>
    <cellStyle name="20% - Accent3 4 4 4 2 2" xfId="5795"/>
    <cellStyle name="20% - Accent3 4 4 4 2 3" xfId="51086"/>
    <cellStyle name="20% - Accent3 4 4 4 3" xfId="5796"/>
    <cellStyle name="20% - Accent3 4 4 4 4" xfId="5797"/>
    <cellStyle name="20% - Accent3 4 4 5" xfId="5798"/>
    <cellStyle name="20% - Accent3 4 4 5 2" xfId="5799"/>
    <cellStyle name="20% - Accent3 4 4 5 3" xfId="51087"/>
    <cellStyle name="20% - Accent3 4 4 6" xfId="5800"/>
    <cellStyle name="20% - Accent3 4 4 7" xfId="5801"/>
    <cellStyle name="20% - Accent3 4 5" xfId="5802"/>
    <cellStyle name="20% - Accent3 4 5 2" xfId="5803"/>
    <cellStyle name="20% - Accent3 4 5 2 2" xfId="5804"/>
    <cellStyle name="20% - Accent3 4 5 2 2 2" xfId="5805"/>
    <cellStyle name="20% - Accent3 4 5 2 2 3" xfId="51088"/>
    <cellStyle name="20% - Accent3 4 5 2 3" xfId="5806"/>
    <cellStyle name="20% - Accent3 4 5 2 4" xfId="5807"/>
    <cellStyle name="20% - Accent3 4 5 3" xfId="5808"/>
    <cellStyle name="20% - Accent3 4 5 3 2" xfId="5809"/>
    <cellStyle name="20% - Accent3 4 5 3 2 2" xfId="5810"/>
    <cellStyle name="20% - Accent3 4 5 3 2 3" xfId="51089"/>
    <cellStyle name="20% - Accent3 4 5 3 3" xfId="5811"/>
    <cellStyle name="20% - Accent3 4 5 3 4" xfId="5812"/>
    <cellStyle name="20% - Accent3 4 5 4" xfId="5813"/>
    <cellStyle name="20% - Accent3 4 5 4 2" xfId="5814"/>
    <cellStyle name="20% - Accent3 4 5 4 3" xfId="51090"/>
    <cellStyle name="20% - Accent3 4 5 5" xfId="5815"/>
    <cellStyle name="20% - Accent3 4 5 6" xfId="5816"/>
    <cellStyle name="20% - Accent3 4 6" xfId="5817"/>
    <cellStyle name="20% - Accent3 4 6 2" xfId="5818"/>
    <cellStyle name="20% - Accent3 4 6 2 2" xfId="5819"/>
    <cellStyle name="20% - Accent3 4 6 2 2 2" xfId="5820"/>
    <cellStyle name="20% - Accent3 4 6 2 2 3" xfId="51091"/>
    <cellStyle name="20% - Accent3 4 6 2 3" xfId="5821"/>
    <cellStyle name="20% - Accent3 4 6 2 4" xfId="5822"/>
    <cellStyle name="20% - Accent3 4 6 3" xfId="5823"/>
    <cellStyle name="20% - Accent3 4 6 3 2" xfId="5824"/>
    <cellStyle name="20% - Accent3 4 6 3 3" xfId="51092"/>
    <cellStyle name="20% - Accent3 4 6 4" xfId="5825"/>
    <cellStyle name="20% - Accent3 4 6 5" xfId="5826"/>
    <cellStyle name="20% - Accent3 4 7" xfId="5827"/>
    <cellStyle name="20% - Accent3 4 7 2" xfId="5828"/>
    <cellStyle name="20% - Accent3 4 7 2 2" xfId="5829"/>
    <cellStyle name="20% - Accent3 4 7 2 3" xfId="51093"/>
    <cellStyle name="20% - Accent3 4 7 3" xfId="5830"/>
    <cellStyle name="20% - Accent3 4 7 4" xfId="5831"/>
    <cellStyle name="20% - Accent3 4 8" xfId="5832"/>
    <cellStyle name="20% - Accent3 4 8 2" xfId="5833"/>
    <cellStyle name="20% - Accent3 4 8 2 2" xfId="5834"/>
    <cellStyle name="20% - Accent3 4 8 2 3" xfId="51094"/>
    <cellStyle name="20% - Accent3 4 8 3" xfId="5835"/>
    <cellStyle name="20% - Accent3 4 8 4" xfId="5836"/>
    <cellStyle name="20% - Accent3 4 9" xfId="5837"/>
    <cellStyle name="20% - Accent3 4 9 2" xfId="5838"/>
    <cellStyle name="20% - Accent3 4 9 3" xfId="51095"/>
    <cellStyle name="20% - Accent3 5" xfId="5839"/>
    <cellStyle name="20% - Accent3 5 10" xfId="5840"/>
    <cellStyle name="20% - Accent3 5 11" xfId="60199"/>
    <cellStyle name="20% - Accent3 5 2" xfId="5841"/>
    <cellStyle name="20% - Accent3 5 2 2" xfId="5842"/>
    <cellStyle name="20% - Accent3 5 2 2 2" xfId="5843"/>
    <cellStyle name="20% - Accent3 5 2 2 2 2" xfId="5844"/>
    <cellStyle name="20% - Accent3 5 2 2 2 2 2" xfId="5845"/>
    <cellStyle name="20% - Accent3 5 2 2 2 2 2 2" xfId="5846"/>
    <cellStyle name="20% - Accent3 5 2 2 2 2 2 3" xfId="51096"/>
    <cellStyle name="20% - Accent3 5 2 2 2 2 3" xfId="5847"/>
    <cellStyle name="20% - Accent3 5 2 2 2 2 4" xfId="5848"/>
    <cellStyle name="20% - Accent3 5 2 2 2 3" xfId="5849"/>
    <cellStyle name="20% - Accent3 5 2 2 2 3 2" xfId="5850"/>
    <cellStyle name="20% - Accent3 5 2 2 2 3 2 2" xfId="5851"/>
    <cellStyle name="20% - Accent3 5 2 2 2 3 2 3" xfId="51097"/>
    <cellStyle name="20% - Accent3 5 2 2 2 3 3" xfId="5852"/>
    <cellStyle name="20% - Accent3 5 2 2 2 3 4" xfId="5853"/>
    <cellStyle name="20% - Accent3 5 2 2 2 4" xfId="5854"/>
    <cellStyle name="20% - Accent3 5 2 2 2 4 2" xfId="5855"/>
    <cellStyle name="20% - Accent3 5 2 2 2 4 3" xfId="51098"/>
    <cellStyle name="20% - Accent3 5 2 2 2 5" xfId="5856"/>
    <cellStyle name="20% - Accent3 5 2 2 2 6" xfId="5857"/>
    <cellStyle name="20% - Accent3 5 2 2 3" xfId="5858"/>
    <cellStyle name="20% - Accent3 5 2 2 3 2" xfId="5859"/>
    <cellStyle name="20% - Accent3 5 2 2 3 2 2" xfId="5860"/>
    <cellStyle name="20% - Accent3 5 2 2 3 2 3" xfId="51099"/>
    <cellStyle name="20% - Accent3 5 2 2 3 3" xfId="5861"/>
    <cellStyle name="20% - Accent3 5 2 2 3 4" xfId="5862"/>
    <cellStyle name="20% - Accent3 5 2 2 4" xfId="5863"/>
    <cellStyle name="20% - Accent3 5 2 2 4 2" xfId="5864"/>
    <cellStyle name="20% - Accent3 5 2 2 4 2 2" xfId="5865"/>
    <cellStyle name="20% - Accent3 5 2 2 4 2 3" xfId="51100"/>
    <cellStyle name="20% - Accent3 5 2 2 4 3" xfId="5866"/>
    <cellStyle name="20% - Accent3 5 2 2 4 4" xfId="5867"/>
    <cellStyle name="20% - Accent3 5 2 2 5" xfId="5868"/>
    <cellStyle name="20% - Accent3 5 2 2 5 2" xfId="5869"/>
    <cellStyle name="20% - Accent3 5 2 2 5 3" xfId="51101"/>
    <cellStyle name="20% - Accent3 5 2 2 6" xfId="5870"/>
    <cellStyle name="20% - Accent3 5 2 2 7" xfId="5871"/>
    <cellStyle name="20% - Accent3 5 2 2 8" xfId="60750"/>
    <cellStyle name="20% - Accent3 5 2 3" xfId="5872"/>
    <cellStyle name="20% - Accent3 5 2 3 2" xfId="5873"/>
    <cellStyle name="20% - Accent3 5 2 3 2 2" xfId="5874"/>
    <cellStyle name="20% - Accent3 5 2 3 2 2 2" xfId="5875"/>
    <cellStyle name="20% - Accent3 5 2 3 2 2 3" xfId="51102"/>
    <cellStyle name="20% - Accent3 5 2 3 2 3" xfId="5876"/>
    <cellStyle name="20% - Accent3 5 2 3 2 4" xfId="5877"/>
    <cellStyle name="20% - Accent3 5 2 3 3" xfId="5878"/>
    <cellStyle name="20% - Accent3 5 2 3 3 2" xfId="5879"/>
    <cellStyle name="20% - Accent3 5 2 3 3 2 2" xfId="5880"/>
    <cellStyle name="20% - Accent3 5 2 3 3 2 3" xfId="51103"/>
    <cellStyle name="20% - Accent3 5 2 3 3 3" xfId="5881"/>
    <cellStyle name="20% - Accent3 5 2 3 3 4" xfId="5882"/>
    <cellStyle name="20% - Accent3 5 2 3 4" xfId="5883"/>
    <cellStyle name="20% - Accent3 5 2 3 4 2" xfId="5884"/>
    <cellStyle name="20% - Accent3 5 2 3 4 3" xfId="51104"/>
    <cellStyle name="20% - Accent3 5 2 3 5" xfId="5885"/>
    <cellStyle name="20% - Accent3 5 2 3 6" xfId="5886"/>
    <cellStyle name="20% - Accent3 5 2 4" xfId="5887"/>
    <cellStyle name="20% - Accent3 5 2 4 2" xfId="5888"/>
    <cellStyle name="20% - Accent3 5 2 4 2 2" xfId="5889"/>
    <cellStyle name="20% - Accent3 5 2 4 2 3" xfId="51105"/>
    <cellStyle name="20% - Accent3 5 2 4 3" xfId="5890"/>
    <cellStyle name="20% - Accent3 5 2 4 4" xfId="5891"/>
    <cellStyle name="20% - Accent3 5 2 5" xfId="5892"/>
    <cellStyle name="20% - Accent3 5 2 5 2" xfId="5893"/>
    <cellStyle name="20% - Accent3 5 2 5 2 2" xfId="5894"/>
    <cellStyle name="20% - Accent3 5 2 5 2 3" xfId="51106"/>
    <cellStyle name="20% - Accent3 5 2 5 3" xfId="5895"/>
    <cellStyle name="20% - Accent3 5 2 5 4" xfId="5896"/>
    <cellStyle name="20% - Accent3 5 2 6" xfId="5897"/>
    <cellStyle name="20% - Accent3 5 2 6 2" xfId="5898"/>
    <cellStyle name="20% - Accent3 5 2 6 3" xfId="51107"/>
    <cellStyle name="20% - Accent3 5 2 7" xfId="5899"/>
    <cellStyle name="20% - Accent3 5 2 8" xfId="5900"/>
    <cellStyle name="20% - Accent3 5 2 9" xfId="60382"/>
    <cellStyle name="20% - Accent3 5 3" xfId="5901"/>
    <cellStyle name="20% - Accent3 5 3 2" xfId="5902"/>
    <cellStyle name="20% - Accent3 5 3 2 2" xfId="5903"/>
    <cellStyle name="20% - Accent3 5 3 2 2 2" xfId="5904"/>
    <cellStyle name="20% - Accent3 5 3 2 2 2 2" xfId="5905"/>
    <cellStyle name="20% - Accent3 5 3 2 2 2 3" xfId="51108"/>
    <cellStyle name="20% - Accent3 5 3 2 2 3" xfId="5906"/>
    <cellStyle name="20% - Accent3 5 3 2 2 4" xfId="5907"/>
    <cellStyle name="20% - Accent3 5 3 2 3" xfId="5908"/>
    <cellStyle name="20% - Accent3 5 3 2 3 2" xfId="5909"/>
    <cellStyle name="20% - Accent3 5 3 2 3 2 2" xfId="5910"/>
    <cellStyle name="20% - Accent3 5 3 2 3 2 3" xfId="51109"/>
    <cellStyle name="20% - Accent3 5 3 2 3 3" xfId="5911"/>
    <cellStyle name="20% - Accent3 5 3 2 3 4" xfId="5912"/>
    <cellStyle name="20% - Accent3 5 3 2 4" xfId="5913"/>
    <cellStyle name="20% - Accent3 5 3 2 4 2" xfId="5914"/>
    <cellStyle name="20% - Accent3 5 3 2 4 3" xfId="51110"/>
    <cellStyle name="20% - Accent3 5 3 2 5" xfId="5915"/>
    <cellStyle name="20% - Accent3 5 3 2 6" xfId="5916"/>
    <cellStyle name="20% - Accent3 5 3 3" xfId="5917"/>
    <cellStyle name="20% - Accent3 5 3 3 2" xfId="5918"/>
    <cellStyle name="20% - Accent3 5 3 3 2 2" xfId="5919"/>
    <cellStyle name="20% - Accent3 5 3 3 2 3" xfId="51111"/>
    <cellStyle name="20% - Accent3 5 3 3 3" xfId="5920"/>
    <cellStyle name="20% - Accent3 5 3 3 4" xfId="5921"/>
    <cellStyle name="20% - Accent3 5 3 4" xfId="5922"/>
    <cellStyle name="20% - Accent3 5 3 4 2" xfId="5923"/>
    <cellStyle name="20% - Accent3 5 3 4 2 2" xfId="5924"/>
    <cellStyle name="20% - Accent3 5 3 4 2 3" xfId="51112"/>
    <cellStyle name="20% - Accent3 5 3 4 3" xfId="5925"/>
    <cellStyle name="20% - Accent3 5 3 4 4" xfId="5926"/>
    <cellStyle name="20% - Accent3 5 3 5" xfId="5927"/>
    <cellStyle name="20% - Accent3 5 3 5 2" xfId="5928"/>
    <cellStyle name="20% - Accent3 5 3 5 3" xfId="51113"/>
    <cellStyle name="20% - Accent3 5 3 6" xfId="5929"/>
    <cellStyle name="20% - Accent3 5 3 7" xfId="5930"/>
    <cellStyle name="20% - Accent3 5 3 8" xfId="60567"/>
    <cellStyle name="20% - Accent3 5 4" xfId="5931"/>
    <cellStyle name="20% - Accent3 5 4 2" xfId="5932"/>
    <cellStyle name="20% - Accent3 5 4 2 2" xfId="5933"/>
    <cellStyle name="20% - Accent3 5 4 2 2 2" xfId="5934"/>
    <cellStyle name="20% - Accent3 5 4 2 2 3" xfId="51114"/>
    <cellStyle name="20% - Accent3 5 4 2 3" xfId="5935"/>
    <cellStyle name="20% - Accent3 5 4 2 4" xfId="5936"/>
    <cellStyle name="20% - Accent3 5 4 3" xfId="5937"/>
    <cellStyle name="20% - Accent3 5 4 3 2" xfId="5938"/>
    <cellStyle name="20% - Accent3 5 4 3 2 2" xfId="5939"/>
    <cellStyle name="20% - Accent3 5 4 3 2 3" xfId="51115"/>
    <cellStyle name="20% - Accent3 5 4 3 3" xfId="5940"/>
    <cellStyle name="20% - Accent3 5 4 3 4" xfId="5941"/>
    <cellStyle name="20% - Accent3 5 4 4" xfId="5942"/>
    <cellStyle name="20% - Accent3 5 4 4 2" xfId="5943"/>
    <cellStyle name="20% - Accent3 5 4 4 3" xfId="51116"/>
    <cellStyle name="20% - Accent3 5 4 5" xfId="5944"/>
    <cellStyle name="20% - Accent3 5 4 6" xfId="5945"/>
    <cellStyle name="20% - Accent3 5 5" xfId="5946"/>
    <cellStyle name="20% - Accent3 5 5 2" xfId="5947"/>
    <cellStyle name="20% - Accent3 5 5 2 2" xfId="5948"/>
    <cellStyle name="20% - Accent3 5 5 2 2 2" xfId="5949"/>
    <cellStyle name="20% - Accent3 5 5 2 2 3" xfId="51117"/>
    <cellStyle name="20% - Accent3 5 5 2 3" xfId="5950"/>
    <cellStyle name="20% - Accent3 5 5 2 4" xfId="5951"/>
    <cellStyle name="20% - Accent3 5 5 3" xfId="5952"/>
    <cellStyle name="20% - Accent3 5 5 3 2" xfId="5953"/>
    <cellStyle name="20% - Accent3 5 5 3 3" xfId="51118"/>
    <cellStyle name="20% - Accent3 5 5 4" xfId="5954"/>
    <cellStyle name="20% - Accent3 5 5 5" xfId="5955"/>
    <cellStyle name="20% - Accent3 5 6" xfId="5956"/>
    <cellStyle name="20% - Accent3 5 6 2" xfId="5957"/>
    <cellStyle name="20% - Accent3 5 6 2 2" xfId="5958"/>
    <cellStyle name="20% - Accent3 5 6 2 3" xfId="51119"/>
    <cellStyle name="20% - Accent3 5 6 3" xfId="5959"/>
    <cellStyle name="20% - Accent3 5 6 4" xfId="5960"/>
    <cellStyle name="20% - Accent3 5 7" xfId="5961"/>
    <cellStyle name="20% - Accent3 5 7 2" xfId="5962"/>
    <cellStyle name="20% - Accent3 5 7 2 2" xfId="5963"/>
    <cellStyle name="20% - Accent3 5 7 2 3" xfId="51120"/>
    <cellStyle name="20% - Accent3 5 7 3" xfId="5964"/>
    <cellStyle name="20% - Accent3 5 7 4" xfId="5965"/>
    <cellStyle name="20% - Accent3 5 8" xfId="5966"/>
    <cellStyle name="20% - Accent3 5 8 2" xfId="5967"/>
    <cellStyle name="20% - Accent3 5 8 3" xfId="51121"/>
    <cellStyle name="20% - Accent3 5 9" xfId="5968"/>
    <cellStyle name="20% - Accent3 6" xfId="5969"/>
    <cellStyle name="20% - Accent3 6 10" xfId="5970"/>
    <cellStyle name="20% - Accent3 6 11" xfId="60213"/>
    <cellStyle name="20% - Accent3 6 2" xfId="5971"/>
    <cellStyle name="20% - Accent3 6 2 2" xfId="5972"/>
    <cellStyle name="20% - Accent3 6 2 2 2" xfId="5973"/>
    <cellStyle name="20% - Accent3 6 2 2 2 2" xfId="5974"/>
    <cellStyle name="20% - Accent3 6 2 2 2 2 2" xfId="5975"/>
    <cellStyle name="20% - Accent3 6 2 2 2 2 2 2" xfId="5976"/>
    <cellStyle name="20% - Accent3 6 2 2 2 2 2 3" xfId="51122"/>
    <cellStyle name="20% - Accent3 6 2 2 2 2 3" xfId="5977"/>
    <cellStyle name="20% - Accent3 6 2 2 2 2 4" xfId="5978"/>
    <cellStyle name="20% - Accent3 6 2 2 2 3" xfId="5979"/>
    <cellStyle name="20% - Accent3 6 2 2 2 3 2" xfId="5980"/>
    <cellStyle name="20% - Accent3 6 2 2 2 3 2 2" xfId="5981"/>
    <cellStyle name="20% - Accent3 6 2 2 2 3 2 3" xfId="51123"/>
    <cellStyle name="20% - Accent3 6 2 2 2 3 3" xfId="5982"/>
    <cellStyle name="20% - Accent3 6 2 2 2 3 4" xfId="5983"/>
    <cellStyle name="20% - Accent3 6 2 2 2 4" xfId="5984"/>
    <cellStyle name="20% - Accent3 6 2 2 2 4 2" xfId="5985"/>
    <cellStyle name="20% - Accent3 6 2 2 2 4 3" xfId="51124"/>
    <cellStyle name="20% - Accent3 6 2 2 2 5" xfId="5986"/>
    <cellStyle name="20% - Accent3 6 2 2 2 6" xfId="5987"/>
    <cellStyle name="20% - Accent3 6 2 2 3" xfId="5988"/>
    <cellStyle name="20% - Accent3 6 2 2 3 2" xfId="5989"/>
    <cellStyle name="20% - Accent3 6 2 2 3 2 2" xfId="5990"/>
    <cellStyle name="20% - Accent3 6 2 2 3 2 3" xfId="51125"/>
    <cellStyle name="20% - Accent3 6 2 2 3 3" xfId="5991"/>
    <cellStyle name="20% - Accent3 6 2 2 3 4" xfId="5992"/>
    <cellStyle name="20% - Accent3 6 2 2 4" xfId="5993"/>
    <cellStyle name="20% - Accent3 6 2 2 4 2" xfId="5994"/>
    <cellStyle name="20% - Accent3 6 2 2 4 2 2" xfId="5995"/>
    <cellStyle name="20% - Accent3 6 2 2 4 2 3" xfId="51126"/>
    <cellStyle name="20% - Accent3 6 2 2 4 3" xfId="5996"/>
    <cellStyle name="20% - Accent3 6 2 2 4 4" xfId="5997"/>
    <cellStyle name="20% - Accent3 6 2 2 5" xfId="5998"/>
    <cellStyle name="20% - Accent3 6 2 2 5 2" xfId="5999"/>
    <cellStyle name="20% - Accent3 6 2 2 5 3" xfId="51127"/>
    <cellStyle name="20% - Accent3 6 2 2 6" xfId="6000"/>
    <cellStyle name="20% - Accent3 6 2 2 7" xfId="6001"/>
    <cellStyle name="20% - Accent3 6 2 2 8" xfId="60764"/>
    <cellStyle name="20% - Accent3 6 2 3" xfId="6002"/>
    <cellStyle name="20% - Accent3 6 2 3 2" xfId="6003"/>
    <cellStyle name="20% - Accent3 6 2 3 2 2" xfId="6004"/>
    <cellStyle name="20% - Accent3 6 2 3 2 2 2" xfId="6005"/>
    <cellStyle name="20% - Accent3 6 2 3 2 2 3" xfId="51128"/>
    <cellStyle name="20% - Accent3 6 2 3 2 3" xfId="6006"/>
    <cellStyle name="20% - Accent3 6 2 3 2 4" xfId="6007"/>
    <cellStyle name="20% - Accent3 6 2 3 3" xfId="6008"/>
    <cellStyle name="20% - Accent3 6 2 3 3 2" xfId="6009"/>
    <cellStyle name="20% - Accent3 6 2 3 3 2 2" xfId="6010"/>
    <cellStyle name="20% - Accent3 6 2 3 3 2 3" xfId="51129"/>
    <cellStyle name="20% - Accent3 6 2 3 3 3" xfId="6011"/>
    <cellStyle name="20% - Accent3 6 2 3 3 4" xfId="6012"/>
    <cellStyle name="20% - Accent3 6 2 3 4" xfId="6013"/>
    <cellStyle name="20% - Accent3 6 2 3 4 2" xfId="6014"/>
    <cellStyle name="20% - Accent3 6 2 3 4 3" xfId="51130"/>
    <cellStyle name="20% - Accent3 6 2 3 5" xfId="6015"/>
    <cellStyle name="20% - Accent3 6 2 3 6" xfId="6016"/>
    <cellStyle name="20% - Accent3 6 2 4" xfId="6017"/>
    <cellStyle name="20% - Accent3 6 2 4 2" xfId="6018"/>
    <cellStyle name="20% - Accent3 6 2 4 2 2" xfId="6019"/>
    <cellStyle name="20% - Accent3 6 2 4 2 3" xfId="51131"/>
    <cellStyle name="20% - Accent3 6 2 4 3" xfId="6020"/>
    <cellStyle name="20% - Accent3 6 2 4 4" xfId="6021"/>
    <cellStyle name="20% - Accent3 6 2 5" xfId="6022"/>
    <cellStyle name="20% - Accent3 6 2 5 2" xfId="6023"/>
    <cellStyle name="20% - Accent3 6 2 5 2 2" xfId="6024"/>
    <cellStyle name="20% - Accent3 6 2 5 2 3" xfId="51132"/>
    <cellStyle name="20% - Accent3 6 2 5 3" xfId="6025"/>
    <cellStyle name="20% - Accent3 6 2 5 4" xfId="6026"/>
    <cellStyle name="20% - Accent3 6 2 6" xfId="6027"/>
    <cellStyle name="20% - Accent3 6 2 6 2" xfId="6028"/>
    <cellStyle name="20% - Accent3 6 2 6 3" xfId="51133"/>
    <cellStyle name="20% - Accent3 6 2 7" xfId="6029"/>
    <cellStyle name="20% - Accent3 6 2 8" xfId="6030"/>
    <cellStyle name="20% - Accent3 6 2 9" xfId="60396"/>
    <cellStyle name="20% - Accent3 6 3" xfId="6031"/>
    <cellStyle name="20% - Accent3 6 3 2" xfId="6032"/>
    <cellStyle name="20% - Accent3 6 3 2 2" xfId="6033"/>
    <cellStyle name="20% - Accent3 6 3 2 2 2" xfId="6034"/>
    <cellStyle name="20% - Accent3 6 3 2 2 2 2" xfId="6035"/>
    <cellStyle name="20% - Accent3 6 3 2 2 2 3" xfId="51134"/>
    <cellStyle name="20% - Accent3 6 3 2 2 3" xfId="6036"/>
    <cellStyle name="20% - Accent3 6 3 2 2 4" xfId="6037"/>
    <cellStyle name="20% - Accent3 6 3 2 3" xfId="6038"/>
    <cellStyle name="20% - Accent3 6 3 2 3 2" xfId="6039"/>
    <cellStyle name="20% - Accent3 6 3 2 3 2 2" xfId="6040"/>
    <cellStyle name="20% - Accent3 6 3 2 3 2 3" xfId="51135"/>
    <cellStyle name="20% - Accent3 6 3 2 3 3" xfId="6041"/>
    <cellStyle name="20% - Accent3 6 3 2 3 4" xfId="6042"/>
    <cellStyle name="20% - Accent3 6 3 2 4" xfId="6043"/>
    <cellStyle name="20% - Accent3 6 3 2 4 2" xfId="6044"/>
    <cellStyle name="20% - Accent3 6 3 2 4 3" xfId="51136"/>
    <cellStyle name="20% - Accent3 6 3 2 5" xfId="6045"/>
    <cellStyle name="20% - Accent3 6 3 2 6" xfId="6046"/>
    <cellStyle name="20% - Accent3 6 3 3" xfId="6047"/>
    <cellStyle name="20% - Accent3 6 3 3 2" xfId="6048"/>
    <cellStyle name="20% - Accent3 6 3 3 2 2" xfId="6049"/>
    <cellStyle name="20% - Accent3 6 3 3 2 3" xfId="51137"/>
    <cellStyle name="20% - Accent3 6 3 3 3" xfId="6050"/>
    <cellStyle name="20% - Accent3 6 3 3 4" xfId="6051"/>
    <cellStyle name="20% - Accent3 6 3 4" xfId="6052"/>
    <cellStyle name="20% - Accent3 6 3 4 2" xfId="6053"/>
    <cellStyle name="20% - Accent3 6 3 4 2 2" xfId="6054"/>
    <cellStyle name="20% - Accent3 6 3 4 2 3" xfId="51138"/>
    <cellStyle name="20% - Accent3 6 3 4 3" xfId="6055"/>
    <cellStyle name="20% - Accent3 6 3 4 4" xfId="6056"/>
    <cellStyle name="20% - Accent3 6 3 5" xfId="6057"/>
    <cellStyle name="20% - Accent3 6 3 5 2" xfId="6058"/>
    <cellStyle name="20% - Accent3 6 3 5 3" xfId="51139"/>
    <cellStyle name="20% - Accent3 6 3 6" xfId="6059"/>
    <cellStyle name="20% - Accent3 6 3 7" xfId="6060"/>
    <cellStyle name="20% - Accent3 6 3 8" xfId="60581"/>
    <cellStyle name="20% - Accent3 6 4" xfId="6061"/>
    <cellStyle name="20% - Accent3 6 4 2" xfId="6062"/>
    <cellStyle name="20% - Accent3 6 4 2 2" xfId="6063"/>
    <cellStyle name="20% - Accent3 6 4 2 2 2" xfId="6064"/>
    <cellStyle name="20% - Accent3 6 4 2 2 3" xfId="51140"/>
    <cellStyle name="20% - Accent3 6 4 2 3" xfId="6065"/>
    <cellStyle name="20% - Accent3 6 4 2 4" xfId="6066"/>
    <cellStyle name="20% - Accent3 6 4 3" xfId="6067"/>
    <cellStyle name="20% - Accent3 6 4 3 2" xfId="6068"/>
    <cellStyle name="20% - Accent3 6 4 3 2 2" xfId="6069"/>
    <cellStyle name="20% - Accent3 6 4 3 2 3" xfId="51141"/>
    <cellStyle name="20% - Accent3 6 4 3 3" xfId="6070"/>
    <cellStyle name="20% - Accent3 6 4 3 4" xfId="6071"/>
    <cellStyle name="20% - Accent3 6 4 4" xfId="6072"/>
    <cellStyle name="20% - Accent3 6 4 4 2" xfId="6073"/>
    <cellStyle name="20% - Accent3 6 4 4 3" xfId="51142"/>
    <cellStyle name="20% - Accent3 6 4 5" xfId="6074"/>
    <cellStyle name="20% - Accent3 6 4 6" xfId="6075"/>
    <cellStyle name="20% - Accent3 6 5" xfId="6076"/>
    <cellStyle name="20% - Accent3 6 5 2" xfId="6077"/>
    <cellStyle name="20% - Accent3 6 5 2 2" xfId="6078"/>
    <cellStyle name="20% - Accent3 6 5 2 2 2" xfId="6079"/>
    <cellStyle name="20% - Accent3 6 5 2 2 3" xfId="51143"/>
    <cellStyle name="20% - Accent3 6 5 2 3" xfId="6080"/>
    <cellStyle name="20% - Accent3 6 5 2 4" xfId="6081"/>
    <cellStyle name="20% - Accent3 6 5 3" xfId="6082"/>
    <cellStyle name="20% - Accent3 6 5 3 2" xfId="6083"/>
    <cellStyle name="20% - Accent3 6 5 3 3" xfId="51144"/>
    <cellStyle name="20% - Accent3 6 5 4" xfId="6084"/>
    <cellStyle name="20% - Accent3 6 5 5" xfId="6085"/>
    <cellStyle name="20% - Accent3 6 6" xfId="6086"/>
    <cellStyle name="20% - Accent3 6 6 2" xfId="6087"/>
    <cellStyle name="20% - Accent3 6 6 2 2" xfId="6088"/>
    <cellStyle name="20% - Accent3 6 6 2 3" xfId="51145"/>
    <cellStyle name="20% - Accent3 6 6 3" xfId="6089"/>
    <cellStyle name="20% - Accent3 6 6 4" xfId="6090"/>
    <cellStyle name="20% - Accent3 6 7" xfId="6091"/>
    <cellStyle name="20% - Accent3 6 7 2" xfId="6092"/>
    <cellStyle name="20% - Accent3 6 7 2 2" xfId="6093"/>
    <cellStyle name="20% - Accent3 6 7 2 3" xfId="51146"/>
    <cellStyle name="20% - Accent3 6 7 3" xfId="6094"/>
    <cellStyle name="20% - Accent3 6 7 4" xfId="6095"/>
    <cellStyle name="20% - Accent3 6 8" xfId="6096"/>
    <cellStyle name="20% - Accent3 6 8 2" xfId="6097"/>
    <cellStyle name="20% - Accent3 6 8 3" xfId="51147"/>
    <cellStyle name="20% - Accent3 6 9" xfId="6098"/>
    <cellStyle name="20% - Accent3 7" xfId="6099"/>
    <cellStyle name="20% - Accent3 7 10" xfId="6100"/>
    <cellStyle name="20% - Accent3 7 11" xfId="60227"/>
    <cellStyle name="20% - Accent3 7 2" xfId="6101"/>
    <cellStyle name="20% - Accent3 7 2 2" xfId="6102"/>
    <cellStyle name="20% - Accent3 7 2 2 2" xfId="6103"/>
    <cellStyle name="20% - Accent3 7 2 2 2 2" xfId="6104"/>
    <cellStyle name="20% - Accent3 7 2 2 2 2 2" xfId="6105"/>
    <cellStyle name="20% - Accent3 7 2 2 2 2 2 2" xfId="6106"/>
    <cellStyle name="20% - Accent3 7 2 2 2 2 2 3" xfId="51148"/>
    <cellStyle name="20% - Accent3 7 2 2 2 2 3" xfId="6107"/>
    <cellStyle name="20% - Accent3 7 2 2 2 2 4" xfId="6108"/>
    <cellStyle name="20% - Accent3 7 2 2 2 3" xfId="6109"/>
    <cellStyle name="20% - Accent3 7 2 2 2 3 2" xfId="6110"/>
    <cellStyle name="20% - Accent3 7 2 2 2 3 2 2" xfId="6111"/>
    <cellStyle name="20% - Accent3 7 2 2 2 3 2 3" xfId="51149"/>
    <cellStyle name="20% - Accent3 7 2 2 2 3 3" xfId="6112"/>
    <cellStyle name="20% - Accent3 7 2 2 2 3 4" xfId="6113"/>
    <cellStyle name="20% - Accent3 7 2 2 2 4" xfId="6114"/>
    <cellStyle name="20% - Accent3 7 2 2 2 4 2" xfId="6115"/>
    <cellStyle name="20% - Accent3 7 2 2 2 4 3" xfId="51150"/>
    <cellStyle name="20% - Accent3 7 2 2 2 5" xfId="6116"/>
    <cellStyle name="20% - Accent3 7 2 2 2 6" xfId="6117"/>
    <cellStyle name="20% - Accent3 7 2 2 3" xfId="6118"/>
    <cellStyle name="20% - Accent3 7 2 2 3 2" xfId="6119"/>
    <cellStyle name="20% - Accent3 7 2 2 3 2 2" xfId="6120"/>
    <cellStyle name="20% - Accent3 7 2 2 3 2 3" xfId="51151"/>
    <cellStyle name="20% - Accent3 7 2 2 3 3" xfId="6121"/>
    <cellStyle name="20% - Accent3 7 2 2 3 4" xfId="6122"/>
    <cellStyle name="20% - Accent3 7 2 2 4" xfId="6123"/>
    <cellStyle name="20% - Accent3 7 2 2 4 2" xfId="6124"/>
    <cellStyle name="20% - Accent3 7 2 2 4 2 2" xfId="6125"/>
    <cellStyle name="20% - Accent3 7 2 2 4 2 3" xfId="51152"/>
    <cellStyle name="20% - Accent3 7 2 2 4 3" xfId="6126"/>
    <cellStyle name="20% - Accent3 7 2 2 4 4" xfId="6127"/>
    <cellStyle name="20% - Accent3 7 2 2 5" xfId="6128"/>
    <cellStyle name="20% - Accent3 7 2 2 5 2" xfId="6129"/>
    <cellStyle name="20% - Accent3 7 2 2 5 3" xfId="51153"/>
    <cellStyle name="20% - Accent3 7 2 2 6" xfId="6130"/>
    <cellStyle name="20% - Accent3 7 2 2 7" xfId="6131"/>
    <cellStyle name="20% - Accent3 7 2 2 8" xfId="60778"/>
    <cellStyle name="20% - Accent3 7 2 3" xfId="6132"/>
    <cellStyle name="20% - Accent3 7 2 3 2" xfId="6133"/>
    <cellStyle name="20% - Accent3 7 2 3 2 2" xfId="6134"/>
    <cellStyle name="20% - Accent3 7 2 3 2 2 2" xfId="6135"/>
    <cellStyle name="20% - Accent3 7 2 3 2 2 3" xfId="51154"/>
    <cellStyle name="20% - Accent3 7 2 3 2 3" xfId="6136"/>
    <cellStyle name="20% - Accent3 7 2 3 2 4" xfId="6137"/>
    <cellStyle name="20% - Accent3 7 2 3 3" xfId="6138"/>
    <cellStyle name="20% - Accent3 7 2 3 3 2" xfId="6139"/>
    <cellStyle name="20% - Accent3 7 2 3 3 2 2" xfId="6140"/>
    <cellStyle name="20% - Accent3 7 2 3 3 2 3" xfId="51155"/>
    <cellStyle name="20% - Accent3 7 2 3 3 3" xfId="6141"/>
    <cellStyle name="20% - Accent3 7 2 3 3 4" xfId="6142"/>
    <cellStyle name="20% - Accent3 7 2 3 4" xfId="6143"/>
    <cellStyle name="20% - Accent3 7 2 3 4 2" xfId="6144"/>
    <cellStyle name="20% - Accent3 7 2 3 4 3" xfId="51156"/>
    <cellStyle name="20% - Accent3 7 2 3 5" xfId="6145"/>
    <cellStyle name="20% - Accent3 7 2 3 6" xfId="6146"/>
    <cellStyle name="20% - Accent3 7 2 4" xfId="6147"/>
    <cellStyle name="20% - Accent3 7 2 4 2" xfId="6148"/>
    <cellStyle name="20% - Accent3 7 2 4 2 2" xfId="6149"/>
    <cellStyle name="20% - Accent3 7 2 4 2 3" xfId="51157"/>
    <cellStyle name="20% - Accent3 7 2 4 3" xfId="6150"/>
    <cellStyle name="20% - Accent3 7 2 4 4" xfId="6151"/>
    <cellStyle name="20% - Accent3 7 2 5" xfId="6152"/>
    <cellStyle name="20% - Accent3 7 2 5 2" xfId="6153"/>
    <cellStyle name="20% - Accent3 7 2 5 2 2" xfId="6154"/>
    <cellStyle name="20% - Accent3 7 2 5 2 3" xfId="51158"/>
    <cellStyle name="20% - Accent3 7 2 5 3" xfId="6155"/>
    <cellStyle name="20% - Accent3 7 2 5 4" xfId="6156"/>
    <cellStyle name="20% - Accent3 7 2 6" xfId="6157"/>
    <cellStyle name="20% - Accent3 7 2 6 2" xfId="6158"/>
    <cellStyle name="20% - Accent3 7 2 6 3" xfId="51159"/>
    <cellStyle name="20% - Accent3 7 2 7" xfId="6159"/>
    <cellStyle name="20% - Accent3 7 2 8" xfId="6160"/>
    <cellStyle name="20% - Accent3 7 2 9" xfId="60410"/>
    <cellStyle name="20% - Accent3 7 3" xfId="6161"/>
    <cellStyle name="20% - Accent3 7 3 2" xfId="6162"/>
    <cellStyle name="20% - Accent3 7 3 2 2" xfId="6163"/>
    <cellStyle name="20% - Accent3 7 3 2 2 2" xfId="6164"/>
    <cellStyle name="20% - Accent3 7 3 2 2 2 2" xfId="6165"/>
    <cellStyle name="20% - Accent3 7 3 2 2 2 3" xfId="51160"/>
    <cellStyle name="20% - Accent3 7 3 2 2 3" xfId="6166"/>
    <cellStyle name="20% - Accent3 7 3 2 2 4" xfId="6167"/>
    <cellStyle name="20% - Accent3 7 3 2 3" xfId="6168"/>
    <cellStyle name="20% - Accent3 7 3 2 3 2" xfId="6169"/>
    <cellStyle name="20% - Accent3 7 3 2 3 2 2" xfId="6170"/>
    <cellStyle name="20% - Accent3 7 3 2 3 2 3" xfId="51161"/>
    <cellStyle name="20% - Accent3 7 3 2 3 3" xfId="6171"/>
    <cellStyle name="20% - Accent3 7 3 2 3 4" xfId="6172"/>
    <cellStyle name="20% - Accent3 7 3 2 4" xfId="6173"/>
    <cellStyle name="20% - Accent3 7 3 2 4 2" xfId="6174"/>
    <cellStyle name="20% - Accent3 7 3 2 4 3" xfId="51162"/>
    <cellStyle name="20% - Accent3 7 3 2 5" xfId="6175"/>
    <cellStyle name="20% - Accent3 7 3 2 6" xfId="6176"/>
    <cellStyle name="20% - Accent3 7 3 3" xfId="6177"/>
    <cellStyle name="20% - Accent3 7 3 3 2" xfId="6178"/>
    <cellStyle name="20% - Accent3 7 3 3 2 2" xfId="6179"/>
    <cellStyle name="20% - Accent3 7 3 3 2 3" xfId="51163"/>
    <cellStyle name="20% - Accent3 7 3 3 3" xfId="6180"/>
    <cellStyle name="20% - Accent3 7 3 3 4" xfId="6181"/>
    <cellStyle name="20% - Accent3 7 3 4" xfId="6182"/>
    <cellStyle name="20% - Accent3 7 3 4 2" xfId="6183"/>
    <cellStyle name="20% - Accent3 7 3 4 2 2" xfId="6184"/>
    <cellStyle name="20% - Accent3 7 3 4 2 3" xfId="51164"/>
    <cellStyle name="20% - Accent3 7 3 4 3" xfId="6185"/>
    <cellStyle name="20% - Accent3 7 3 4 4" xfId="6186"/>
    <cellStyle name="20% - Accent3 7 3 5" xfId="6187"/>
    <cellStyle name="20% - Accent3 7 3 5 2" xfId="6188"/>
    <cellStyle name="20% - Accent3 7 3 5 3" xfId="51165"/>
    <cellStyle name="20% - Accent3 7 3 6" xfId="6189"/>
    <cellStyle name="20% - Accent3 7 3 7" xfId="6190"/>
    <cellStyle name="20% - Accent3 7 3 8" xfId="60595"/>
    <cellStyle name="20% - Accent3 7 4" xfId="6191"/>
    <cellStyle name="20% - Accent3 7 4 2" xfId="6192"/>
    <cellStyle name="20% - Accent3 7 4 2 2" xfId="6193"/>
    <cellStyle name="20% - Accent3 7 4 2 2 2" xfId="6194"/>
    <cellStyle name="20% - Accent3 7 4 2 2 3" xfId="51166"/>
    <cellStyle name="20% - Accent3 7 4 2 3" xfId="6195"/>
    <cellStyle name="20% - Accent3 7 4 2 4" xfId="6196"/>
    <cellStyle name="20% - Accent3 7 4 3" xfId="6197"/>
    <cellStyle name="20% - Accent3 7 4 3 2" xfId="6198"/>
    <cellStyle name="20% - Accent3 7 4 3 2 2" xfId="6199"/>
    <cellStyle name="20% - Accent3 7 4 3 2 3" xfId="51167"/>
    <cellStyle name="20% - Accent3 7 4 3 3" xfId="6200"/>
    <cellStyle name="20% - Accent3 7 4 3 4" xfId="6201"/>
    <cellStyle name="20% - Accent3 7 4 4" xfId="6202"/>
    <cellStyle name="20% - Accent3 7 4 4 2" xfId="6203"/>
    <cellStyle name="20% - Accent3 7 4 4 3" xfId="51168"/>
    <cellStyle name="20% - Accent3 7 4 5" xfId="6204"/>
    <cellStyle name="20% - Accent3 7 4 6" xfId="6205"/>
    <cellStyle name="20% - Accent3 7 5" xfId="6206"/>
    <cellStyle name="20% - Accent3 7 5 2" xfId="6207"/>
    <cellStyle name="20% - Accent3 7 5 2 2" xfId="6208"/>
    <cellStyle name="20% - Accent3 7 5 2 2 2" xfId="6209"/>
    <cellStyle name="20% - Accent3 7 5 2 2 3" xfId="51169"/>
    <cellStyle name="20% - Accent3 7 5 2 3" xfId="6210"/>
    <cellStyle name="20% - Accent3 7 5 2 4" xfId="6211"/>
    <cellStyle name="20% - Accent3 7 5 3" xfId="6212"/>
    <cellStyle name="20% - Accent3 7 5 3 2" xfId="6213"/>
    <cellStyle name="20% - Accent3 7 5 3 3" xfId="51170"/>
    <cellStyle name="20% - Accent3 7 5 4" xfId="6214"/>
    <cellStyle name="20% - Accent3 7 5 5" xfId="6215"/>
    <cellStyle name="20% - Accent3 7 6" xfId="6216"/>
    <cellStyle name="20% - Accent3 7 6 2" xfId="6217"/>
    <cellStyle name="20% - Accent3 7 6 2 2" xfId="6218"/>
    <cellStyle name="20% - Accent3 7 6 2 3" xfId="51171"/>
    <cellStyle name="20% - Accent3 7 6 3" xfId="6219"/>
    <cellStyle name="20% - Accent3 7 6 4" xfId="6220"/>
    <cellStyle name="20% - Accent3 7 7" xfId="6221"/>
    <cellStyle name="20% - Accent3 7 7 2" xfId="6222"/>
    <cellStyle name="20% - Accent3 7 7 2 2" xfId="6223"/>
    <cellStyle name="20% - Accent3 7 7 2 3" xfId="51172"/>
    <cellStyle name="20% - Accent3 7 7 3" xfId="6224"/>
    <cellStyle name="20% - Accent3 7 7 4" xfId="6225"/>
    <cellStyle name="20% - Accent3 7 8" xfId="6226"/>
    <cellStyle name="20% - Accent3 7 8 2" xfId="6227"/>
    <cellStyle name="20% - Accent3 7 8 3" xfId="51173"/>
    <cellStyle name="20% - Accent3 7 9" xfId="6228"/>
    <cellStyle name="20% - Accent3 8" xfId="6229"/>
    <cellStyle name="20% - Accent3 8 2" xfId="6230"/>
    <cellStyle name="20% - Accent3 8 2 2" xfId="6231"/>
    <cellStyle name="20% - Accent3 8 2 2 2" xfId="6232"/>
    <cellStyle name="20% - Accent3 8 2 2 2 2" xfId="6233"/>
    <cellStyle name="20% - Accent3 8 2 2 2 2 2" xfId="6234"/>
    <cellStyle name="20% - Accent3 8 2 2 2 2 3" xfId="51174"/>
    <cellStyle name="20% - Accent3 8 2 2 2 3" xfId="6235"/>
    <cellStyle name="20% - Accent3 8 2 2 2 4" xfId="6236"/>
    <cellStyle name="20% - Accent3 8 2 2 3" xfId="6237"/>
    <cellStyle name="20% - Accent3 8 2 2 3 2" xfId="6238"/>
    <cellStyle name="20% - Accent3 8 2 2 3 2 2" xfId="6239"/>
    <cellStyle name="20% - Accent3 8 2 2 3 2 3" xfId="51175"/>
    <cellStyle name="20% - Accent3 8 2 2 3 3" xfId="6240"/>
    <cellStyle name="20% - Accent3 8 2 2 3 4" xfId="6241"/>
    <cellStyle name="20% - Accent3 8 2 2 4" xfId="6242"/>
    <cellStyle name="20% - Accent3 8 2 2 4 2" xfId="6243"/>
    <cellStyle name="20% - Accent3 8 2 2 4 3" xfId="51176"/>
    <cellStyle name="20% - Accent3 8 2 2 5" xfId="6244"/>
    <cellStyle name="20% - Accent3 8 2 2 6" xfId="6245"/>
    <cellStyle name="20% - Accent3 8 2 2 7" xfId="60792"/>
    <cellStyle name="20% - Accent3 8 2 3" xfId="6246"/>
    <cellStyle name="20% - Accent3 8 2 3 2" xfId="6247"/>
    <cellStyle name="20% - Accent3 8 2 3 2 2" xfId="6248"/>
    <cellStyle name="20% - Accent3 8 2 3 2 3" xfId="51177"/>
    <cellStyle name="20% - Accent3 8 2 3 3" xfId="6249"/>
    <cellStyle name="20% - Accent3 8 2 3 4" xfId="6250"/>
    <cellStyle name="20% - Accent3 8 2 4" xfId="6251"/>
    <cellStyle name="20% - Accent3 8 2 4 2" xfId="6252"/>
    <cellStyle name="20% - Accent3 8 2 4 2 2" xfId="6253"/>
    <cellStyle name="20% - Accent3 8 2 4 2 3" xfId="51178"/>
    <cellStyle name="20% - Accent3 8 2 4 3" xfId="6254"/>
    <cellStyle name="20% - Accent3 8 2 4 4" xfId="6255"/>
    <cellStyle name="20% - Accent3 8 2 5" xfId="6256"/>
    <cellStyle name="20% - Accent3 8 2 5 2" xfId="6257"/>
    <cellStyle name="20% - Accent3 8 2 5 3" xfId="51179"/>
    <cellStyle name="20% - Accent3 8 2 6" xfId="6258"/>
    <cellStyle name="20% - Accent3 8 2 7" xfId="6259"/>
    <cellStyle name="20% - Accent3 8 2 8" xfId="60424"/>
    <cellStyle name="20% - Accent3 8 3" xfId="6260"/>
    <cellStyle name="20% - Accent3 8 3 2" xfId="6261"/>
    <cellStyle name="20% - Accent3 8 3 2 2" xfId="6262"/>
    <cellStyle name="20% - Accent3 8 3 2 2 2" xfId="6263"/>
    <cellStyle name="20% - Accent3 8 3 2 2 3" xfId="51180"/>
    <cellStyle name="20% - Accent3 8 3 2 3" xfId="6264"/>
    <cellStyle name="20% - Accent3 8 3 2 4" xfId="6265"/>
    <cellStyle name="20% - Accent3 8 3 3" xfId="6266"/>
    <cellStyle name="20% - Accent3 8 3 3 2" xfId="6267"/>
    <cellStyle name="20% - Accent3 8 3 3 2 2" xfId="6268"/>
    <cellStyle name="20% - Accent3 8 3 3 2 3" xfId="51181"/>
    <cellStyle name="20% - Accent3 8 3 3 3" xfId="6269"/>
    <cellStyle name="20% - Accent3 8 3 3 4" xfId="6270"/>
    <cellStyle name="20% - Accent3 8 3 4" xfId="6271"/>
    <cellStyle name="20% - Accent3 8 3 4 2" xfId="6272"/>
    <cellStyle name="20% - Accent3 8 3 4 3" xfId="51182"/>
    <cellStyle name="20% - Accent3 8 3 5" xfId="6273"/>
    <cellStyle name="20% - Accent3 8 3 6" xfId="6274"/>
    <cellStyle name="20% - Accent3 8 3 7" xfId="60609"/>
    <cellStyle name="20% - Accent3 8 4" xfId="6275"/>
    <cellStyle name="20% - Accent3 8 4 2" xfId="6276"/>
    <cellStyle name="20% - Accent3 8 4 2 2" xfId="6277"/>
    <cellStyle name="20% - Accent3 8 4 2 3" xfId="51183"/>
    <cellStyle name="20% - Accent3 8 4 3" xfId="6278"/>
    <cellStyle name="20% - Accent3 8 4 4" xfId="6279"/>
    <cellStyle name="20% - Accent3 8 5" xfId="6280"/>
    <cellStyle name="20% - Accent3 8 5 2" xfId="6281"/>
    <cellStyle name="20% - Accent3 8 5 2 2" xfId="6282"/>
    <cellStyle name="20% - Accent3 8 5 2 3" xfId="51184"/>
    <cellStyle name="20% - Accent3 8 5 3" xfId="6283"/>
    <cellStyle name="20% - Accent3 8 5 4" xfId="6284"/>
    <cellStyle name="20% - Accent3 8 6" xfId="6285"/>
    <cellStyle name="20% - Accent3 8 6 2" xfId="6286"/>
    <cellStyle name="20% - Accent3 8 6 3" xfId="51185"/>
    <cellStyle name="20% - Accent3 8 7" xfId="6287"/>
    <cellStyle name="20% - Accent3 8 8" xfId="6288"/>
    <cellStyle name="20% - Accent3 8 9" xfId="60241"/>
    <cellStyle name="20% - Accent3 9" xfId="6289"/>
    <cellStyle name="20% - Accent3 9 2" xfId="6290"/>
    <cellStyle name="20% - Accent3 9 2 2" xfId="6291"/>
    <cellStyle name="20% - Accent3 9 2 2 2" xfId="6292"/>
    <cellStyle name="20% - Accent3 9 2 2 2 2" xfId="6293"/>
    <cellStyle name="20% - Accent3 9 2 2 2 3" xfId="51186"/>
    <cellStyle name="20% - Accent3 9 2 2 3" xfId="6294"/>
    <cellStyle name="20% - Accent3 9 2 2 4" xfId="6295"/>
    <cellStyle name="20% - Accent3 9 2 2 5" xfId="60806"/>
    <cellStyle name="20% - Accent3 9 2 3" xfId="6296"/>
    <cellStyle name="20% - Accent3 9 2 3 2" xfId="6297"/>
    <cellStyle name="20% - Accent3 9 2 3 2 2" xfId="6298"/>
    <cellStyle name="20% - Accent3 9 2 3 2 3" xfId="51187"/>
    <cellStyle name="20% - Accent3 9 2 3 3" xfId="6299"/>
    <cellStyle name="20% - Accent3 9 2 3 4" xfId="6300"/>
    <cellStyle name="20% - Accent3 9 2 4" xfId="6301"/>
    <cellStyle name="20% - Accent3 9 2 4 2" xfId="6302"/>
    <cellStyle name="20% - Accent3 9 2 4 3" xfId="51188"/>
    <cellStyle name="20% - Accent3 9 2 5" xfId="6303"/>
    <cellStyle name="20% - Accent3 9 2 6" xfId="6304"/>
    <cellStyle name="20% - Accent3 9 2 7" xfId="60438"/>
    <cellStyle name="20% - Accent3 9 3" xfId="6305"/>
    <cellStyle name="20% - Accent3 9 3 2" xfId="6306"/>
    <cellStyle name="20% - Accent3 9 3 2 2" xfId="6307"/>
    <cellStyle name="20% - Accent3 9 3 2 3" xfId="51189"/>
    <cellStyle name="20% - Accent3 9 3 3" xfId="6308"/>
    <cellStyle name="20% - Accent3 9 3 4" xfId="6309"/>
    <cellStyle name="20% - Accent3 9 3 5" xfId="60623"/>
    <cellStyle name="20% - Accent3 9 4" xfId="6310"/>
    <cellStyle name="20% - Accent3 9 4 2" xfId="6311"/>
    <cellStyle name="20% - Accent3 9 4 2 2" xfId="6312"/>
    <cellStyle name="20% - Accent3 9 4 2 3" xfId="51190"/>
    <cellStyle name="20% - Accent3 9 4 3" xfId="6313"/>
    <cellStyle name="20% - Accent3 9 4 4" xfId="6314"/>
    <cellStyle name="20% - Accent3 9 5" xfId="6315"/>
    <cellStyle name="20% - Accent3 9 5 2" xfId="6316"/>
    <cellStyle name="20% - Accent3 9 5 3" xfId="51191"/>
    <cellStyle name="20% - Accent3 9 6" xfId="6317"/>
    <cellStyle name="20% - Accent3 9 7" xfId="6318"/>
    <cellStyle name="20% - Accent3 9 8" xfId="60255"/>
    <cellStyle name="20% - Accent4 10" xfId="6319"/>
    <cellStyle name="20% - Accent4 10 2" xfId="6320"/>
    <cellStyle name="20% - Accent4 10 2 2" xfId="6321"/>
    <cellStyle name="20% - Accent4 10 2 2 2" xfId="6322"/>
    <cellStyle name="20% - Accent4 10 2 2 3" xfId="51192"/>
    <cellStyle name="20% - Accent4 10 2 2 4" xfId="60822"/>
    <cellStyle name="20% - Accent4 10 2 3" xfId="6323"/>
    <cellStyle name="20% - Accent4 10 2 4" xfId="6324"/>
    <cellStyle name="20% - Accent4 10 2 5" xfId="60454"/>
    <cellStyle name="20% - Accent4 10 3" xfId="6325"/>
    <cellStyle name="20% - Accent4 10 3 2" xfId="6326"/>
    <cellStyle name="20% - Accent4 10 3 2 2" xfId="6327"/>
    <cellStyle name="20% - Accent4 10 3 2 3" xfId="51193"/>
    <cellStyle name="20% - Accent4 10 3 3" xfId="6328"/>
    <cellStyle name="20% - Accent4 10 3 4" xfId="6329"/>
    <cellStyle name="20% - Accent4 10 3 5" xfId="60639"/>
    <cellStyle name="20% - Accent4 10 4" xfId="6330"/>
    <cellStyle name="20% - Accent4 10 4 2" xfId="6331"/>
    <cellStyle name="20% - Accent4 10 4 3" xfId="51194"/>
    <cellStyle name="20% - Accent4 10 5" xfId="6332"/>
    <cellStyle name="20% - Accent4 10 6" xfId="6333"/>
    <cellStyle name="20% - Accent4 10 7" xfId="60271"/>
    <cellStyle name="20% - Accent4 11" xfId="6334"/>
    <cellStyle name="20% - Accent4 11 2" xfId="6335"/>
    <cellStyle name="20% - Accent4 11 2 2" xfId="6336"/>
    <cellStyle name="20% - Accent4 11 2 2 2" xfId="6337"/>
    <cellStyle name="20% - Accent4 11 2 2 3" xfId="51195"/>
    <cellStyle name="20% - Accent4 11 2 2 4" xfId="60836"/>
    <cellStyle name="20% - Accent4 11 2 3" xfId="6338"/>
    <cellStyle name="20% - Accent4 11 2 4" xfId="6339"/>
    <cellStyle name="20% - Accent4 11 2 5" xfId="60468"/>
    <cellStyle name="20% - Accent4 11 3" xfId="6340"/>
    <cellStyle name="20% - Accent4 11 3 2" xfId="6341"/>
    <cellStyle name="20% - Accent4 11 3 3" xfId="51196"/>
    <cellStyle name="20% - Accent4 11 3 4" xfId="60653"/>
    <cellStyle name="20% - Accent4 11 4" xfId="6342"/>
    <cellStyle name="20% - Accent4 11 5" xfId="6343"/>
    <cellStyle name="20% - Accent4 11 6" xfId="60285"/>
    <cellStyle name="20% - Accent4 12" xfId="6344"/>
    <cellStyle name="20% - Accent4 12 2" xfId="6345"/>
    <cellStyle name="20% - Accent4 12 2 2" xfId="6346"/>
    <cellStyle name="20% - Accent4 12 2 2 2" xfId="60850"/>
    <cellStyle name="20% - Accent4 12 2 3" xfId="51197"/>
    <cellStyle name="20% - Accent4 12 2 4" xfId="60482"/>
    <cellStyle name="20% - Accent4 12 3" xfId="6347"/>
    <cellStyle name="20% - Accent4 12 3 2" xfId="60667"/>
    <cellStyle name="20% - Accent4 12 4" xfId="6348"/>
    <cellStyle name="20% - Accent4 12 5" xfId="60299"/>
    <cellStyle name="20% - Accent4 13" xfId="6349"/>
    <cellStyle name="20% - Accent4 13 2" xfId="6350"/>
    <cellStyle name="20% - Accent4 13 2 2" xfId="6351"/>
    <cellStyle name="20% - Accent4 13 2 2 2" xfId="60864"/>
    <cellStyle name="20% - Accent4 13 2 3" xfId="51198"/>
    <cellStyle name="20% - Accent4 13 2 4" xfId="60496"/>
    <cellStyle name="20% - Accent4 13 3" xfId="6352"/>
    <cellStyle name="20% - Accent4 13 3 2" xfId="60681"/>
    <cellStyle name="20% - Accent4 13 4" xfId="6353"/>
    <cellStyle name="20% - Accent4 13 5" xfId="60313"/>
    <cellStyle name="20% - Accent4 14" xfId="6354"/>
    <cellStyle name="20% - Accent4 14 2" xfId="6355"/>
    <cellStyle name="20% - Accent4 14 2 2" xfId="60694"/>
    <cellStyle name="20% - Accent4 14 3" xfId="51199"/>
    <cellStyle name="20% - Accent4 14 4" xfId="60326"/>
    <cellStyle name="20% - Accent4 15" xfId="6356"/>
    <cellStyle name="20% - Accent4 15 2" xfId="60510"/>
    <cellStyle name="20% - Accent4 16" xfId="6357"/>
    <cellStyle name="20% - Accent4 16 2" xfId="60878"/>
    <cellStyle name="20% - Accent4 17" xfId="51200"/>
    <cellStyle name="20% - Accent4 17 2" xfId="60892"/>
    <cellStyle name="20% - Accent4 18" xfId="51201"/>
    <cellStyle name="20% - Accent4 18 2" xfId="60906"/>
    <cellStyle name="20% - Accent4 19" xfId="60137"/>
    <cellStyle name="20% - Accent4 2" xfId="6358"/>
    <cellStyle name="20% - Accent4 2 10" xfId="6359"/>
    <cellStyle name="20% - Accent4 2 10 2" xfId="6360"/>
    <cellStyle name="20% - Accent4 2 10 2 2" xfId="6361"/>
    <cellStyle name="20% - Accent4 2 10 2 2 2" xfId="6362"/>
    <cellStyle name="20% - Accent4 2 10 2 2 3" xfId="51202"/>
    <cellStyle name="20% - Accent4 2 10 2 3" xfId="6363"/>
    <cellStyle name="20% - Accent4 2 10 2 4" xfId="6364"/>
    <cellStyle name="20% - Accent4 2 10 3" xfId="6365"/>
    <cellStyle name="20% - Accent4 2 10 3 2" xfId="6366"/>
    <cellStyle name="20% - Accent4 2 10 3 3" xfId="51203"/>
    <cellStyle name="20% - Accent4 2 10 4" xfId="6367"/>
    <cellStyle name="20% - Accent4 2 10 5" xfId="6368"/>
    <cellStyle name="20% - Accent4 2 11" xfId="6369"/>
    <cellStyle name="20% - Accent4 2 11 2" xfId="6370"/>
    <cellStyle name="20% - Accent4 2 11 2 2" xfId="6371"/>
    <cellStyle name="20% - Accent4 2 11 2 3" xfId="51204"/>
    <cellStyle name="20% - Accent4 2 11 3" xfId="6372"/>
    <cellStyle name="20% - Accent4 2 11 4" xfId="6373"/>
    <cellStyle name="20% - Accent4 2 12" xfId="6374"/>
    <cellStyle name="20% - Accent4 2 12 2" xfId="6375"/>
    <cellStyle name="20% - Accent4 2 12 2 2" xfId="6376"/>
    <cellStyle name="20% - Accent4 2 12 2 3" xfId="51205"/>
    <cellStyle name="20% - Accent4 2 12 3" xfId="6377"/>
    <cellStyle name="20% - Accent4 2 12 4" xfId="6378"/>
    <cellStyle name="20% - Accent4 2 13" xfId="6379"/>
    <cellStyle name="20% - Accent4 2 13 2" xfId="6380"/>
    <cellStyle name="20% - Accent4 2 13 3" xfId="51206"/>
    <cellStyle name="20% - Accent4 2 14" xfId="6381"/>
    <cellStyle name="20% - Accent4 2 15" xfId="6382"/>
    <cellStyle name="20% - Accent4 2 16" xfId="60158"/>
    <cellStyle name="20% - Accent4 2 2" xfId="6383"/>
    <cellStyle name="20% - Accent4 2 2 10" xfId="6384"/>
    <cellStyle name="20% - Accent4 2 2 11" xfId="6385"/>
    <cellStyle name="20% - Accent4 2 2 12" xfId="60342"/>
    <cellStyle name="20% - Accent4 2 2 2" xfId="6386"/>
    <cellStyle name="20% - Accent4 2 2 2 10" xfId="6387"/>
    <cellStyle name="20% - Accent4 2 2 2 11" xfId="60710"/>
    <cellStyle name="20% - Accent4 2 2 2 2" xfId="6388"/>
    <cellStyle name="20% - Accent4 2 2 2 2 2" xfId="6389"/>
    <cellStyle name="20% - Accent4 2 2 2 2 2 2" xfId="6390"/>
    <cellStyle name="20% - Accent4 2 2 2 2 2 2 2" xfId="6391"/>
    <cellStyle name="20% - Accent4 2 2 2 2 2 2 2 2" xfId="6392"/>
    <cellStyle name="20% - Accent4 2 2 2 2 2 2 2 2 2" xfId="6393"/>
    <cellStyle name="20% - Accent4 2 2 2 2 2 2 2 2 3" xfId="51207"/>
    <cellStyle name="20% - Accent4 2 2 2 2 2 2 2 3" xfId="6394"/>
    <cellStyle name="20% - Accent4 2 2 2 2 2 2 2 4" xfId="6395"/>
    <cellStyle name="20% - Accent4 2 2 2 2 2 2 3" xfId="6396"/>
    <cellStyle name="20% - Accent4 2 2 2 2 2 2 3 2" xfId="6397"/>
    <cellStyle name="20% - Accent4 2 2 2 2 2 2 3 2 2" xfId="6398"/>
    <cellStyle name="20% - Accent4 2 2 2 2 2 2 3 2 3" xfId="51208"/>
    <cellStyle name="20% - Accent4 2 2 2 2 2 2 3 3" xfId="6399"/>
    <cellStyle name="20% - Accent4 2 2 2 2 2 2 3 4" xfId="6400"/>
    <cellStyle name="20% - Accent4 2 2 2 2 2 2 4" xfId="6401"/>
    <cellStyle name="20% - Accent4 2 2 2 2 2 2 4 2" xfId="6402"/>
    <cellStyle name="20% - Accent4 2 2 2 2 2 2 4 3" xfId="51209"/>
    <cellStyle name="20% - Accent4 2 2 2 2 2 2 5" xfId="6403"/>
    <cellStyle name="20% - Accent4 2 2 2 2 2 2 6" xfId="6404"/>
    <cellStyle name="20% - Accent4 2 2 2 2 2 3" xfId="6405"/>
    <cellStyle name="20% - Accent4 2 2 2 2 2 3 2" xfId="6406"/>
    <cellStyle name="20% - Accent4 2 2 2 2 2 3 2 2" xfId="6407"/>
    <cellStyle name="20% - Accent4 2 2 2 2 2 3 2 3" xfId="51210"/>
    <cellStyle name="20% - Accent4 2 2 2 2 2 3 3" xfId="6408"/>
    <cellStyle name="20% - Accent4 2 2 2 2 2 3 4" xfId="6409"/>
    <cellStyle name="20% - Accent4 2 2 2 2 2 4" xfId="6410"/>
    <cellStyle name="20% - Accent4 2 2 2 2 2 4 2" xfId="6411"/>
    <cellStyle name="20% - Accent4 2 2 2 2 2 4 2 2" xfId="6412"/>
    <cellStyle name="20% - Accent4 2 2 2 2 2 4 2 3" xfId="51211"/>
    <cellStyle name="20% - Accent4 2 2 2 2 2 4 3" xfId="6413"/>
    <cellStyle name="20% - Accent4 2 2 2 2 2 4 4" xfId="6414"/>
    <cellStyle name="20% - Accent4 2 2 2 2 2 5" xfId="6415"/>
    <cellStyle name="20% - Accent4 2 2 2 2 2 5 2" xfId="6416"/>
    <cellStyle name="20% - Accent4 2 2 2 2 2 5 3" xfId="51212"/>
    <cellStyle name="20% - Accent4 2 2 2 2 2 6" xfId="6417"/>
    <cellStyle name="20% - Accent4 2 2 2 2 2 7" xfId="6418"/>
    <cellStyle name="20% - Accent4 2 2 2 2 3" xfId="6419"/>
    <cellStyle name="20% - Accent4 2 2 2 2 3 2" xfId="6420"/>
    <cellStyle name="20% - Accent4 2 2 2 2 3 2 2" xfId="6421"/>
    <cellStyle name="20% - Accent4 2 2 2 2 3 2 2 2" xfId="6422"/>
    <cellStyle name="20% - Accent4 2 2 2 2 3 2 2 3" xfId="51213"/>
    <cellStyle name="20% - Accent4 2 2 2 2 3 2 3" xfId="6423"/>
    <cellStyle name="20% - Accent4 2 2 2 2 3 2 4" xfId="6424"/>
    <cellStyle name="20% - Accent4 2 2 2 2 3 3" xfId="6425"/>
    <cellStyle name="20% - Accent4 2 2 2 2 3 3 2" xfId="6426"/>
    <cellStyle name="20% - Accent4 2 2 2 2 3 3 2 2" xfId="6427"/>
    <cellStyle name="20% - Accent4 2 2 2 2 3 3 2 3" xfId="51214"/>
    <cellStyle name="20% - Accent4 2 2 2 2 3 3 3" xfId="6428"/>
    <cellStyle name="20% - Accent4 2 2 2 2 3 3 4" xfId="6429"/>
    <cellStyle name="20% - Accent4 2 2 2 2 3 4" xfId="6430"/>
    <cellStyle name="20% - Accent4 2 2 2 2 3 4 2" xfId="6431"/>
    <cellStyle name="20% - Accent4 2 2 2 2 3 4 3" xfId="51215"/>
    <cellStyle name="20% - Accent4 2 2 2 2 3 5" xfId="6432"/>
    <cellStyle name="20% - Accent4 2 2 2 2 3 6" xfId="6433"/>
    <cellStyle name="20% - Accent4 2 2 2 2 4" xfId="6434"/>
    <cellStyle name="20% - Accent4 2 2 2 2 4 2" xfId="6435"/>
    <cellStyle name="20% - Accent4 2 2 2 2 4 2 2" xfId="6436"/>
    <cellStyle name="20% - Accent4 2 2 2 2 4 2 3" xfId="51216"/>
    <cellStyle name="20% - Accent4 2 2 2 2 4 3" xfId="6437"/>
    <cellStyle name="20% - Accent4 2 2 2 2 4 4" xfId="6438"/>
    <cellStyle name="20% - Accent4 2 2 2 2 5" xfId="6439"/>
    <cellStyle name="20% - Accent4 2 2 2 2 5 2" xfId="6440"/>
    <cellStyle name="20% - Accent4 2 2 2 2 5 2 2" xfId="6441"/>
    <cellStyle name="20% - Accent4 2 2 2 2 5 2 3" xfId="51217"/>
    <cellStyle name="20% - Accent4 2 2 2 2 5 3" xfId="6442"/>
    <cellStyle name="20% - Accent4 2 2 2 2 5 4" xfId="6443"/>
    <cellStyle name="20% - Accent4 2 2 2 2 6" xfId="6444"/>
    <cellStyle name="20% - Accent4 2 2 2 2 6 2" xfId="6445"/>
    <cellStyle name="20% - Accent4 2 2 2 2 6 3" xfId="51218"/>
    <cellStyle name="20% - Accent4 2 2 2 2 7" xfId="6446"/>
    <cellStyle name="20% - Accent4 2 2 2 2 8" xfId="6447"/>
    <cellStyle name="20% - Accent4 2 2 2 3" xfId="6448"/>
    <cellStyle name="20% - Accent4 2 2 2 3 2" xfId="6449"/>
    <cellStyle name="20% - Accent4 2 2 2 3 2 2" xfId="6450"/>
    <cellStyle name="20% - Accent4 2 2 2 3 2 2 2" xfId="6451"/>
    <cellStyle name="20% - Accent4 2 2 2 3 2 2 2 2" xfId="6452"/>
    <cellStyle name="20% - Accent4 2 2 2 3 2 2 2 3" xfId="51219"/>
    <cellStyle name="20% - Accent4 2 2 2 3 2 2 3" xfId="6453"/>
    <cellStyle name="20% - Accent4 2 2 2 3 2 2 4" xfId="6454"/>
    <cellStyle name="20% - Accent4 2 2 2 3 2 3" xfId="6455"/>
    <cellStyle name="20% - Accent4 2 2 2 3 2 3 2" xfId="6456"/>
    <cellStyle name="20% - Accent4 2 2 2 3 2 3 2 2" xfId="6457"/>
    <cellStyle name="20% - Accent4 2 2 2 3 2 3 2 3" xfId="51220"/>
    <cellStyle name="20% - Accent4 2 2 2 3 2 3 3" xfId="6458"/>
    <cellStyle name="20% - Accent4 2 2 2 3 2 3 4" xfId="6459"/>
    <cellStyle name="20% - Accent4 2 2 2 3 2 4" xfId="6460"/>
    <cellStyle name="20% - Accent4 2 2 2 3 2 4 2" xfId="6461"/>
    <cellStyle name="20% - Accent4 2 2 2 3 2 4 3" xfId="51221"/>
    <cellStyle name="20% - Accent4 2 2 2 3 2 5" xfId="6462"/>
    <cellStyle name="20% - Accent4 2 2 2 3 2 6" xfId="6463"/>
    <cellStyle name="20% - Accent4 2 2 2 3 3" xfId="6464"/>
    <cellStyle name="20% - Accent4 2 2 2 3 3 2" xfId="6465"/>
    <cellStyle name="20% - Accent4 2 2 2 3 3 2 2" xfId="6466"/>
    <cellStyle name="20% - Accent4 2 2 2 3 3 2 3" xfId="51222"/>
    <cellStyle name="20% - Accent4 2 2 2 3 3 3" xfId="6467"/>
    <cellStyle name="20% - Accent4 2 2 2 3 3 4" xfId="6468"/>
    <cellStyle name="20% - Accent4 2 2 2 3 4" xfId="6469"/>
    <cellStyle name="20% - Accent4 2 2 2 3 4 2" xfId="6470"/>
    <cellStyle name="20% - Accent4 2 2 2 3 4 2 2" xfId="6471"/>
    <cellStyle name="20% - Accent4 2 2 2 3 4 2 3" xfId="51223"/>
    <cellStyle name="20% - Accent4 2 2 2 3 4 3" xfId="6472"/>
    <cellStyle name="20% - Accent4 2 2 2 3 4 4" xfId="6473"/>
    <cellStyle name="20% - Accent4 2 2 2 3 5" xfId="6474"/>
    <cellStyle name="20% - Accent4 2 2 2 3 5 2" xfId="6475"/>
    <cellStyle name="20% - Accent4 2 2 2 3 5 3" xfId="51224"/>
    <cellStyle name="20% - Accent4 2 2 2 3 6" xfId="6476"/>
    <cellStyle name="20% - Accent4 2 2 2 3 7" xfId="6477"/>
    <cellStyle name="20% - Accent4 2 2 2 4" xfId="6478"/>
    <cellStyle name="20% - Accent4 2 2 2 4 2" xfId="6479"/>
    <cellStyle name="20% - Accent4 2 2 2 4 2 2" xfId="6480"/>
    <cellStyle name="20% - Accent4 2 2 2 4 2 2 2" xfId="6481"/>
    <cellStyle name="20% - Accent4 2 2 2 4 2 2 3" xfId="51225"/>
    <cellStyle name="20% - Accent4 2 2 2 4 2 3" xfId="6482"/>
    <cellStyle name="20% - Accent4 2 2 2 4 2 4" xfId="6483"/>
    <cellStyle name="20% - Accent4 2 2 2 4 3" xfId="6484"/>
    <cellStyle name="20% - Accent4 2 2 2 4 3 2" xfId="6485"/>
    <cellStyle name="20% - Accent4 2 2 2 4 3 2 2" xfId="6486"/>
    <cellStyle name="20% - Accent4 2 2 2 4 3 2 3" xfId="51226"/>
    <cellStyle name="20% - Accent4 2 2 2 4 3 3" xfId="6487"/>
    <cellStyle name="20% - Accent4 2 2 2 4 3 4" xfId="6488"/>
    <cellStyle name="20% - Accent4 2 2 2 4 4" xfId="6489"/>
    <cellStyle name="20% - Accent4 2 2 2 4 4 2" xfId="6490"/>
    <cellStyle name="20% - Accent4 2 2 2 4 4 3" xfId="51227"/>
    <cellStyle name="20% - Accent4 2 2 2 4 5" xfId="6491"/>
    <cellStyle name="20% - Accent4 2 2 2 4 6" xfId="6492"/>
    <cellStyle name="20% - Accent4 2 2 2 5" xfId="6493"/>
    <cellStyle name="20% - Accent4 2 2 2 5 2" xfId="6494"/>
    <cellStyle name="20% - Accent4 2 2 2 5 2 2" xfId="6495"/>
    <cellStyle name="20% - Accent4 2 2 2 5 2 2 2" xfId="6496"/>
    <cellStyle name="20% - Accent4 2 2 2 5 2 2 3" xfId="51228"/>
    <cellStyle name="20% - Accent4 2 2 2 5 2 3" xfId="6497"/>
    <cellStyle name="20% - Accent4 2 2 2 5 2 4" xfId="6498"/>
    <cellStyle name="20% - Accent4 2 2 2 5 3" xfId="6499"/>
    <cellStyle name="20% - Accent4 2 2 2 5 3 2" xfId="6500"/>
    <cellStyle name="20% - Accent4 2 2 2 5 3 3" xfId="51229"/>
    <cellStyle name="20% - Accent4 2 2 2 5 4" xfId="6501"/>
    <cellStyle name="20% - Accent4 2 2 2 5 5" xfId="6502"/>
    <cellStyle name="20% - Accent4 2 2 2 6" xfId="6503"/>
    <cellStyle name="20% - Accent4 2 2 2 6 2" xfId="6504"/>
    <cellStyle name="20% - Accent4 2 2 2 6 2 2" xfId="6505"/>
    <cellStyle name="20% - Accent4 2 2 2 6 2 3" xfId="51230"/>
    <cellStyle name="20% - Accent4 2 2 2 6 3" xfId="6506"/>
    <cellStyle name="20% - Accent4 2 2 2 6 4" xfId="6507"/>
    <cellStyle name="20% - Accent4 2 2 2 7" xfId="6508"/>
    <cellStyle name="20% - Accent4 2 2 2 7 2" xfId="6509"/>
    <cellStyle name="20% - Accent4 2 2 2 7 2 2" xfId="6510"/>
    <cellStyle name="20% - Accent4 2 2 2 7 2 3" xfId="51231"/>
    <cellStyle name="20% - Accent4 2 2 2 7 3" xfId="6511"/>
    <cellStyle name="20% - Accent4 2 2 2 7 4" xfId="6512"/>
    <cellStyle name="20% - Accent4 2 2 2 8" xfId="6513"/>
    <cellStyle name="20% - Accent4 2 2 2 8 2" xfId="6514"/>
    <cellStyle name="20% - Accent4 2 2 2 8 3" xfId="51232"/>
    <cellStyle name="20% - Accent4 2 2 2 9" xfId="6515"/>
    <cellStyle name="20% - Accent4 2 2 3" xfId="6516"/>
    <cellStyle name="20% - Accent4 2 2 3 2" xfId="6517"/>
    <cellStyle name="20% - Accent4 2 2 3 2 2" xfId="6518"/>
    <cellStyle name="20% - Accent4 2 2 3 2 2 2" xfId="6519"/>
    <cellStyle name="20% - Accent4 2 2 3 2 2 2 2" xfId="6520"/>
    <cellStyle name="20% - Accent4 2 2 3 2 2 2 2 2" xfId="6521"/>
    <cellStyle name="20% - Accent4 2 2 3 2 2 2 2 3" xfId="51233"/>
    <cellStyle name="20% - Accent4 2 2 3 2 2 2 3" xfId="6522"/>
    <cellStyle name="20% - Accent4 2 2 3 2 2 2 4" xfId="6523"/>
    <cellStyle name="20% - Accent4 2 2 3 2 2 3" xfId="6524"/>
    <cellStyle name="20% - Accent4 2 2 3 2 2 3 2" xfId="6525"/>
    <cellStyle name="20% - Accent4 2 2 3 2 2 3 2 2" xfId="6526"/>
    <cellStyle name="20% - Accent4 2 2 3 2 2 3 2 3" xfId="51234"/>
    <cellStyle name="20% - Accent4 2 2 3 2 2 3 3" xfId="6527"/>
    <cellStyle name="20% - Accent4 2 2 3 2 2 3 4" xfId="6528"/>
    <cellStyle name="20% - Accent4 2 2 3 2 2 4" xfId="6529"/>
    <cellStyle name="20% - Accent4 2 2 3 2 2 4 2" xfId="6530"/>
    <cellStyle name="20% - Accent4 2 2 3 2 2 4 3" xfId="51235"/>
    <cellStyle name="20% - Accent4 2 2 3 2 2 5" xfId="6531"/>
    <cellStyle name="20% - Accent4 2 2 3 2 2 6" xfId="6532"/>
    <cellStyle name="20% - Accent4 2 2 3 2 3" xfId="6533"/>
    <cellStyle name="20% - Accent4 2 2 3 2 3 2" xfId="6534"/>
    <cellStyle name="20% - Accent4 2 2 3 2 3 2 2" xfId="6535"/>
    <cellStyle name="20% - Accent4 2 2 3 2 3 2 3" xfId="51236"/>
    <cellStyle name="20% - Accent4 2 2 3 2 3 3" xfId="6536"/>
    <cellStyle name="20% - Accent4 2 2 3 2 3 4" xfId="6537"/>
    <cellStyle name="20% - Accent4 2 2 3 2 4" xfId="6538"/>
    <cellStyle name="20% - Accent4 2 2 3 2 4 2" xfId="6539"/>
    <cellStyle name="20% - Accent4 2 2 3 2 4 2 2" xfId="6540"/>
    <cellStyle name="20% - Accent4 2 2 3 2 4 2 3" xfId="51237"/>
    <cellStyle name="20% - Accent4 2 2 3 2 4 3" xfId="6541"/>
    <cellStyle name="20% - Accent4 2 2 3 2 4 4" xfId="6542"/>
    <cellStyle name="20% - Accent4 2 2 3 2 5" xfId="6543"/>
    <cellStyle name="20% - Accent4 2 2 3 2 5 2" xfId="6544"/>
    <cellStyle name="20% - Accent4 2 2 3 2 5 3" xfId="51238"/>
    <cellStyle name="20% - Accent4 2 2 3 2 6" xfId="6545"/>
    <cellStyle name="20% - Accent4 2 2 3 2 7" xfId="6546"/>
    <cellStyle name="20% - Accent4 2 2 3 3" xfId="6547"/>
    <cellStyle name="20% - Accent4 2 2 3 3 2" xfId="6548"/>
    <cellStyle name="20% - Accent4 2 2 3 3 2 2" xfId="6549"/>
    <cellStyle name="20% - Accent4 2 2 3 3 2 2 2" xfId="6550"/>
    <cellStyle name="20% - Accent4 2 2 3 3 2 2 3" xfId="51239"/>
    <cellStyle name="20% - Accent4 2 2 3 3 2 3" xfId="6551"/>
    <cellStyle name="20% - Accent4 2 2 3 3 2 4" xfId="6552"/>
    <cellStyle name="20% - Accent4 2 2 3 3 3" xfId="6553"/>
    <cellStyle name="20% - Accent4 2 2 3 3 3 2" xfId="6554"/>
    <cellStyle name="20% - Accent4 2 2 3 3 3 2 2" xfId="6555"/>
    <cellStyle name="20% - Accent4 2 2 3 3 3 2 3" xfId="51240"/>
    <cellStyle name="20% - Accent4 2 2 3 3 3 3" xfId="6556"/>
    <cellStyle name="20% - Accent4 2 2 3 3 3 4" xfId="6557"/>
    <cellStyle name="20% - Accent4 2 2 3 3 4" xfId="6558"/>
    <cellStyle name="20% - Accent4 2 2 3 3 4 2" xfId="6559"/>
    <cellStyle name="20% - Accent4 2 2 3 3 4 3" xfId="51241"/>
    <cellStyle name="20% - Accent4 2 2 3 3 5" xfId="6560"/>
    <cellStyle name="20% - Accent4 2 2 3 3 6" xfId="6561"/>
    <cellStyle name="20% - Accent4 2 2 3 4" xfId="6562"/>
    <cellStyle name="20% - Accent4 2 2 3 4 2" xfId="6563"/>
    <cellStyle name="20% - Accent4 2 2 3 4 2 2" xfId="6564"/>
    <cellStyle name="20% - Accent4 2 2 3 4 2 2 2" xfId="6565"/>
    <cellStyle name="20% - Accent4 2 2 3 4 2 2 3" xfId="51242"/>
    <cellStyle name="20% - Accent4 2 2 3 4 2 3" xfId="6566"/>
    <cellStyle name="20% - Accent4 2 2 3 4 2 4" xfId="6567"/>
    <cellStyle name="20% - Accent4 2 2 3 4 3" xfId="6568"/>
    <cellStyle name="20% - Accent4 2 2 3 4 3 2" xfId="6569"/>
    <cellStyle name="20% - Accent4 2 2 3 4 3 3" xfId="51243"/>
    <cellStyle name="20% - Accent4 2 2 3 4 4" xfId="6570"/>
    <cellStyle name="20% - Accent4 2 2 3 4 5" xfId="6571"/>
    <cellStyle name="20% - Accent4 2 2 3 5" xfId="6572"/>
    <cellStyle name="20% - Accent4 2 2 3 5 2" xfId="6573"/>
    <cellStyle name="20% - Accent4 2 2 3 5 2 2" xfId="6574"/>
    <cellStyle name="20% - Accent4 2 2 3 5 2 3" xfId="51244"/>
    <cellStyle name="20% - Accent4 2 2 3 5 3" xfId="6575"/>
    <cellStyle name="20% - Accent4 2 2 3 5 4" xfId="6576"/>
    <cellStyle name="20% - Accent4 2 2 3 6" xfId="6577"/>
    <cellStyle name="20% - Accent4 2 2 3 6 2" xfId="6578"/>
    <cellStyle name="20% - Accent4 2 2 3 6 2 2" xfId="6579"/>
    <cellStyle name="20% - Accent4 2 2 3 6 2 3" xfId="51245"/>
    <cellStyle name="20% - Accent4 2 2 3 6 3" xfId="6580"/>
    <cellStyle name="20% - Accent4 2 2 3 6 4" xfId="6581"/>
    <cellStyle name="20% - Accent4 2 2 3 7" xfId="6582"/>
    <cellStyle name="20% - Accent4 2 2 3 7 2" xfId="6583"/>
    <cellStyle name="20% - Accent4 2 2 3 7 3" xfId="51246"/>
    <cellStyle name="20% - Accent4 2 2 3 8" xfId="6584"/>
    <cellStyle name="20% - Accent4 2 2 3 9" xfId="6585"/>
    <cellStyle name="20% - Accent4 2 2 4" xfId="6586"/>
    <cellStyle name="20% - Accent4 2 2 4 2" xfId="6587"/>
    <cellStyle name="20% - Accent4 2 2 4 2 2" xfId="6588"/>
    <cellStyle name="20% - Accent4 2 2 4 2 2 2" xfId="6589"/>
    <cellStyle name="20% - Accent4 2 2 4 2 2 2 2" xfId="6590"/>
    <cellStyle name="20% - Accent4 2 2 4 2 2 2 3" xfId="51247"/>
    <cellStyle name="20% - Accent4 2 2 4 2 2 3" xfId="6591"/>
    <cellStyle name="20% - Accent4 2 2 4 2 2 4" xfId="6592"/>
    <cellStyle name="20% - Accent4 2 2 4 2 3" xfId="6593"/>
    <cellStyle name="20% - Accent4 2 2 4 2 3 2" xfId="6594"/>
    <cellStyle name="20% - Accent4 2 2 4 2 3 2 2" xfId="6595"/>
    <cellStyle name="20% - Accent4 2 2 4 2 3 2 3" xfId="51248"/>
    <cellStyle name="20% - Accent4 2 2 4 2 3 3" xfId="6596"/>
    <cellStyle name="20% - Accent4 2 2 4 2 3 4" xfId="6597"/>
    <cellStyle name="20% - Accent4 2 2 4 2 4" xfId="6598"/>
    <cellStyle name="20% - Accent4 2 2 4 2 4 2" xfId="6599"/>
    <cellStyle name="20% - Accent4 2 2 4 2 4 3" xfId="51249"/>
    <cellStyle name="20% - Accent4 2 2 4 2 5" xfId="6600"/>
    <cellStyle name="20% - Accent4 2 2 4 2 6" xfId="6601"/>
    <cellStyle name="20% - Accent4 2 2 4 3" xfId="6602"/>
    <cellStyle name="20% - Accent4 2 2 4 3 2" xfId="6603"/>
    <cellStyle name="20% - Accent4 2 2 4 3 2 2" xfId="6604"/>
    <cellStyle name="20% - Accent4 2 2 4 3 2 3" xfId="51250"/>
    <cellStyle name="20% - Accent4 2 2 4 3 3" xfId="6605"/>
    <cellStyle name="20% - Accent4 2 2 4 3 4" xfId="6606"/>
    <cellStyle name="20% - Accent4 2 2 4 4" xfId="6607"/>
    <cellStyle name="20% - Accent4 2 2 4 4 2" xfId="6608"/>
    <cellStyle name="20% - Accent4 2 2 4 4 2 2" xfId="6609"/>
    <cellStyle name="20% - Accent4 2 2 4 4 2 3" xfId="51251"/>
    <cellStyle name="20% - Accent4 2 2 4 4 3" xfId="6610"/>
    <cellStyle name="20% - Accent4 2 2 4 4 4" xfId="6611"/>
    <cellStyle name="20% - Accent4 2 2 4 5" xfId="6612"/>
    <cellStyle name="20% - Accent4 2 2 4 5 2" xfId="6613"/>
    <cellStyle name="20% - Accent4 2 2 4 5 3" xfId="51252"/>
    <cellStyle name="20% - Accent4 2 2 4 6" xfId="6614"/>
    <cellStyle name="20% - Accent4 2 2 4 7" xfId="6615"/>
    <cellStyle name="20% - Accent4 2 2 5" xfId="6616"/>
    <cellStyle name="20% - Accent4 2 2 5 2" xfId="6617"/>
    <cellStyle name="20% - Accent4 2 2 5 2 2" xfId="6618"/>
    <cellStyle name="20% - Accent4 2 2 5 2 2 2" xfId="6619"/>
    <cellStyle name="20% - Accent4 2 2 5 2 2 3" xfId="51253"/>
    <cellStyle name="20% - Accent4 2 2 5 2 3" xfId="6620"/>
    <cellStyle name="20% - Accent4 2 2 5 2 4" xfId="6621"/>
    <cellStyle name="20% - Accent4 2 2 5 3" xfId="6622"/>
    <cellStyle name="20% - Accent4 2 2 5 3 2" xfId="6623"/>
    <cellStyle name="20% - Accent4 2 2 5 3 2 2" xfId="6624"/>
    <cellStyle name="20% - Accent4 2 2 5 3 2 3" xfId="51254"/>
    <cellStyle name="20% - Accent4 2 2 5 3 3" xfId="6625"/>
    <cellStyle name="20% - Accent4 2 2 5 3 4" xfId="6626"/>
    <cellStyle name="20% - Accent4 2 2 5 4" xfId="6627"/>
    <cellStyle name="20% - Accent4 2 2 5 4 2" xfId="6628"/>
    <cellStyle name="20% - Accent4 2 2 5 4 3" xfId="51255"/>
    <cellStyle name="20% - Accent4 2 2 5 5" xfId="6629"/>
    <cellStyle name="20% - Accent4 2 2 5 6" xfId="6630"/>
    <cellStyle name="20% - Accent4 2 2 6" xfId="6631"/>
    <cellStyle name="20% - Accent4 2 2 6 2" xfId="6632"/>
    <cellStyle name="20% - Accent4 2 2 6 2 2" xfId="6633"/>
    <cellStyle name="20% - Accent4 2 2 6 2 2 2" xfId="6634"/>
    <cellStyle name="20% - Accent4 2 2 6 2 2 3" xfId="51256"/>
    <cellStyle name="20% - Accent4 2 2 6 2 3" xfId="6635"/>
    <cellStyle name="20% - Accent4 2 2 6 2 4" xfId="6636"/>
    <cellStyle name="20% - Accent4 2 2 6 3" xfId="6637"/>
    <cellStyle name="20% - Accent4 2 2 6 3 2" xfId="6638"/>
    <cellStyle name="20% - Accent4 2 2 6 3 3" xfId="51257"/>
    <cellStyle name="20% - Accent4 2 2 6 4" xfId="6639"/>
    <cellStyle name="20% - Accent4 2 2 6 5" xfId="6640"/>
    <cellStyle name="20% - Accent4 2 2 7" xfId="6641"/>
    <cellStyle name="20% - Accent4 2 2 7 2" xfId="6642"/>
    <cellStyle name="20% - Accent4 2 2 7 2 2" xfId="6643"/>
    <cellStyle name="20% - Accent4 2 2 7 2 3" xfId="51258"/>
    <cellStyle name="20% - Accent4 2 2 7 3" xfId="6644"/>
    <cellStyle name="20% - Accent4 2 2 7 4" xfId="6645"/>
    <cellStyle name="20% - Accent4 2 2 8" xfId="6646"/>
    <cellStyle name="20% - Accent4 2 2 8 2" xfId="6647"/>
    <cellStyle name="20% - Accent4 2 2 8 2 2" xfId="6648"/>
    <cellStyle name="20% - Accent4 2 2 8 2 3" xfId="51259"/>
    <cellStyle name="20% - Accent4 2 2 8 3" xfId="6649"/>
    <cellStyle name="20% - Accent4 2 2 8 4" xfId="6650"/>
    <cellStyle name="20% - Accent4 2 2 9" xfId="6651"/>
    <cellStyle name="20% - Accent4 2 2 9 2" xfId="6652"/>
    <cellStyle name="20% - Accent4 2 2 9 3" xfId="51260"/>
    <cellStyle name="20% - Accent4 2 3" xfId="6653"/>
    <cellStyle name="20% - Accent4 2 3 10" xfId="6654"/>
    <cellStyle name="20% - Accent4 2 3 11" xfId="6655"/>
    <cellStyle name="20% - Accent4 2 3 12" xfId="60527"/>
    <cellStyle name="20% - Accent4 2 3 2" xfId="6656"/>
    <cellStyle name="20% - Accent4 2 3 2 10" xfId="6657"/>
    <cellStyle name="20% - Accent4 2 3 2 2" xfId="6658"/>
    <cellStyle name="20% - Accent4 2 3 2 2 2" xfId="6659"/>
    <cellStyle name="20% - Accent4 2 3 2 2 2 2" xfId="6660"/>
    <cellStyle name="20% - Accent4 2 3 2 2 2 2 2" xfId="6661"/>
    <cellStyle name="20% - Accent4 2 3 2 2 2 2 2 2" xfId="6662"/>
    <cellStyle name="20% - Accent4 2 3 2 2 2 2 2 2 2" xfId="6663"/>
    <cellStyle name="20% - Accent4 2 3 2 2 2 2 2 2 3" xfId="51261"/>
    <cellStyle name="20% - Accent4 2 3 2 2 2 2 2 3" xfId="6664"/>
    <cellStyle name="20% - Accent4 2 3 2 2 2 2 2 4" xfId="6665"/>
    <cellStyle name="20% - Accent4 2 3 2 2 2 2 3" xfId="6666"/>
    <cellStyle name="20% - Accent4 2 3 2 2 2 2 3 2" xfId="6667"/>
    <cellStyle name="20% - Accent4 2 3 2 2 2 2 3 2 2" xfId="6668"/>
    <cellStyle name="20% - Accent4 2 3 2 2 2 2 3 2 3" xfId="51262"/>
    <cellStyle name="20% - Accent4 2 3 2 2 2 2 3 3" xfId="6669"/>
    <cellStyle name="20% - Accent4 2 3 2 2 2 2 3 4" xfId="6670"/>
    <cellStyle name="20% - Accent4 2 3 2 2 2 2 4" xfId="6671"/>
    <cellStyle name="20% - Accent4 2 3 2 2 2 2 4 2" xfId="6672"/>
    <cellStyle name="20% - Accent4 2 3 2 2 2 2 4 3" xfId="51263"/>
    <cellStyle name="20% - Accent4 2 3 2 2 2 2 5" xfId="6673"/>
    <cellStyle name="20% - Accent4 2 3 2 2 2 2 6" xfId="6674"/>
    <cellStyle name="20% - Accent4 2 3 2 2 2 3" xfId="6675"/>
    <cellStyle name="20% - Accent4 2 3 2 2 2 3 2" xfId="6676"/>
    <cellStyle name="20% - Accent4 2 3 2 2 2 3 2 2" xfId="6677"/>
    <cellStyle name="20% - Accent4 2 3 2 2 2 3 2 3" xfId="51264"/>
    <cellStyle name="20% - Accent4 2 3 2 2 2 3 3" xfId="6678"/>
    <cellStyle name="20% - Accent4 2 3 2 2 2 3 4" xfId="6679"/>
    <cellStyle name="20% - Accent4 2 3 2 2 2 4" xfId="6680"/>
    <cellStyle name="20% - Accent4 2 3 2 2 2 4 2" xfId="6681"/>
    <cellStyle name="20% - Accent4 2 3 2 2 2 4 2 2" xfId="6682"/>
    <cellStyle name="20% - Accent4 2 3 2 2 2 4 2 3" xfId="51265"/>
    <cellStyle name="20% - Accent4 2 3 2 2 2 4 3" xfId="6683"/>
    <cellStyle name="20% - Accent4 2 3 2 2 2 4 4" xfId="6684"/>
    <cellStyle name="20% - Accent4 2 3 2 2 2 5" xfId="6685"/>
    <cellStyle name="20% - Accent4 2 3 2 2 2 5 2" xfId="6686"/>
    <cellStyle name="20% - Accent4 2 3 2 2 2 5 3" xfId="51266"/>
    <cellStyle name="20% - Accent4 2 3 2 2 2 6" xfId="6687"/>
    <cellStyle name="20% - Accent4 2 3 2 2 2 7" xfId="6688"/>
    <cellStyle name="20% - Accent4 2 3 2 2 3" xfId="6689"/>
    <cellStyle name="20% - Accent4 2 3 2 2 3 2" xfId="6690"/>
    <cellStyle name="20% - Accent4 2 3 2 2 3 2 2" xfId="6691"/>
    <cellStyle name="20% - Accent4 2 3 2 2 3 2 2 2" xfId="6692"/>
    <cellStyle name="20% - Accent4 2 3 2 2 3 2 2 3" xfId="51267"/>
    <cellStyle name="20% - Accent4 2 3 2 2 3 2 3" xfId="6693"/>
    <cellStyle name="20% - Accent4 2 3 2 2 3 2 4" xfId="6694"/>
    <cellStyle name="20% - Accent4 2 3 2 2 3 3" xfId="6695"/>
    <cellStyle name="20% - Accent4 2 3 2 2 3 3 2" xfId="6696"/>
    <cellStyle name="20% - Accent4 2 3 2 2 3 3 2 2" xfId="6697"/>
    <cellStyle name="20% - Accent4 2 3 2 2 3 3 2 3" xfId="51268"/>
    <cellStyle name="20% - Accent4 2 3 2 2 3 3 3" xfId="6698"/>
    <cellStyle name="20% - Accent4 2 3 2 2 3 3 4" xfId="6699"/>
    <cellStyle name="20% - Accent4 2 3 2 2 3 4" xfId="6700"/>
    <cellStyle name="20% - Accent4 2 3 2 2 3 4 2" xfId="6701"/>
    <cellStyle name="20% - Accent4 2 3 2 2 3 4 3" xfId="51269"/>
    <cellStyle name="20% - Accent4 2 3 2 2 3 5" xfId="6702"/>
    <cellStyle name="20% - Accent4 2 3 2 2 3 6" xfId="6703"/>
    <cellStyle name="20% - Accent4 2 3 2 2 4" xfId="6704"/>
    <cellStyle name="20% - Accent4 2 3 2 2 4 2" xfId="6705"/>
    <cellStyle name="20% - Accent4 2 3 2 2 4 2 2" xfId="6706"/>
    <cellStyle name="20% - Accent4 2 3 2 2 4 2 3" xfId="51270"/>
    <cellStyle name="20% - Accent4 2 3 2 2 4 3" xfId="6707"/>
    <cellStyle name="20% - Accent4 2 3 2 2 4 4" xfId="6708"/>
    <cellStyle name="20% - Accent4 2 3 2 2 5" xfId="6709"/>
    <cellStyle name="20% - Accent4 2 3 2 2 5 2" xfId="6710"/>
    <cellStyle name="20% - Accent4 2 3 2 2 5 2 2" xfId="6711"/>
    <cellStyle name="20% - Accent4 2 3 2 2 5 2 3" xfId="51271"/>
    <cellStyle name="20% - Accent4 2 3 2 2 5 3" xfId="6712"/>
    <cellStyle name="20% - Accent4 2 3 2 2 5 4" xfId="6713"/>
    <cellStyle name="20% - Accent4 2 3 2 2 6" xfId="6714"/>
    <cellStyle name="20% - Accent4 2 3 2 2 6 2" xfId="6715"/>
    <cellStyle name="20% - Accent4 2 3 2 2 6 3" xfId="51272"/>
    <cellStyle name="20% - Accent4 2 3 2 2 7" xfId="6716"/>
    <cellStyle name="20% - Accent4 2 3 2 2 8" xfId="6717"/>
    <cellStyle name="20% - Accent4 2 3 2 3" xfId="6718"/>
    <cellStyle name="20% - Accent4 2 3 2 3 2" xfId="6719"/>
    <cellStyle name="20% - Accent4 2 3 2 3 2 2" xfId="6720"/>
    <cellStyle name="20% - Accent4 2 3 2 3 2 2 2" xfId="6721"/>
    <cellStyle name="20% - Accent4 2 3 2 3 2 2 2 2" xfId="6722"/>
    <cellStyle name="20% - Accent4 2 3 2 3 2 2 2 3" xfId="51273"/>
    <cellStyle name="20% - Accent4 2 3 2 3 2 2 3" xfId="6723"/>
    <cellStyle name="20% - Accent4 2 3 2 3 2 2 4" xfId="6724"/>
    <cellStyle name="20% - Accent4 2 3 2 3 2 3" xfId="6725"/>
    <cellStyle name="20% - Accent4 2 3 2 3 2 3 2" xfId="6726"/>
    <cellStyle name="20% - Accent4 2 3 2 3 2 3 2 2" xfId="6727"/>
    <cellStyle name="20% - Accent4 2 3 2 3 2 3 2 3" xfId="51274"/>
    <cellStyle name="20% - Accent4 2 3 2 3 2 3 3" xfId="6728"/>
    <cellStyle name="20% - Accent4 2 3 2 3 2 3 4" xfId="6729"/>
    <cellStyle name="20% - Accent4 2 3 2 3 2 4" xfId="6730"/>
    <cellStyle name="20% - Accent4 2 3 2 3 2 4 2" xfId="6731"/>
    <cellStyle name="20% - Accent4 2 3 2 3 2 4 3" xfId="51275"/>
    <cellStyle name="20% - Accent4 2 3 2 3 2 5" xfId="6732"/>
    <cellStyle name="20% - Accent4 2 3 2 3 2 6" xfId="6733"/>
    <cellStyle name="20% - Accent4 2 3 2 3 3" xfId="6734"/>
    <cellStyle name="20% - Accent4 2 3 2 3 3 2" xfId="6735"/>
    <cellStyle name="20% - Accent4 2 3 2 3 3 2 2" xfId="6736"/>
    <cellStyle name="20% - Accent4 2 3 2 3 3 2 3" xfId="51276"/>
    <cellStyle name="20% - Accent4 2 3 2 3 3 3" xfId="6737"/>
    <cellStyle name="20% - Accent4 2 3 2 3 3 4" xfId="6738"/>
    <cellStyle name="20% - Accent4 2 3 2 3 4" xfId="6739"/>
    <cellStyle name="20% - Accent4 2 3 2 3 4 2" xfId="6740"/>
    <cellStyle name="20% - Accent4 2 3 2 3 4 2 2" xfId="6741"/>
    <cellStyle name="20% - Accent4 2 3 2 3 4 2 3" xfId="51277"/>
    <cellStyle name="20% - Accent4 2 3 2 3 4 3" xfId="6742"/>
    <cellStyle name="20% - Accent4 2 3 2 3 4 4" xfId="6743"/>
    <cellStyle name="20% - Accent4 2 3 2 3 5" xfId="6744"/>
    <cellStyle name="20% - Accent4 2 3 2 3 5 2" xfId="6745"/>
    <cellStyle name="20% - Accent4 2 3 2 3 5 3" xfId="51278"/>
    <cellStyle name="20% - Accent4 2 3 2 3 6" xfId="6746"/>
    <cellStyle name="20% - Accent4 2 3 2 3 7" xfId="6747"/>
    <cellStyle name="20% - Accent4 2 3 2 4" xfId="6748"/>
    <cellStyle name="20% - Accent4 2 3 2 4 2" xfId="6749"/>
    <cellStyle name="20% - Accent4 2 3 2 4 2 2" xfId="6750"/>
    <cellStyle name="20% - Accent4 2 3 2 4 2 2 2" xfId="6751"/>
    <cellStyle name="20% - Accent4 2 3 2 4 2 2 3" xfId="51279"/>
    <cellStyle name="20% - Accent4 2 3 2 4 2 3" xfId="6752"/>
    <cellStyle name="20% - Accent4 2 3 2 4 2 4" xfId="6753"/>
    <cellStyle name="20% - Accent4 2 3 2 4 3" xfId="6754"/>
    <cellStyle name="20% - Accent4 2 3 2 4 3 2" xfId="6755"/>
    <cellStyle name="20% - Accent4 2 3 2 4 3 2 2" xfId="6756"/>
    <cellStyle name="20% - Accent4 2 3 2 4 3 2 3" xfId="51280"/>
    <cellStyle name="20% - Accent4 2 3 2 4 3 3" xfId="6757"/>
    <cellStyle name="20% - Accent4 2 3 2 4 3 4" xfId="6758"/>
    <cellStyle name="20% - Accent4 2 3 2 4 4" xfId="6759"/>
    <cellStyle name="20% - Accent4 2 3 2 4 4 2" xfId="6760"/>
    <cellStyle name="20% - Accent4 2 3 2 4 4 3" xfId="51281"/>
    <cellStyle name="20% - Accent4 2 3 2 4 5" xfId="6761"/>
    <cellStyle name="20% - Accent4 2 3 2 4 6" xfId="6762"/>
    <cellStyle name="20% - Accent4 2 3 2 5" xfId="6763"/>
    <cellStyle name="20% - Accent4 2 3 2 5 2" xfId="6764"/>
    <cellStyle name="20% - Accent4 2 3 2 5 2 2" xfId="6765"/>
    <cellStyle name="20% - Accent4 2 3 2 5 2 2 2" xfId="6766"/>
    <cellStyle name="20% - Accent4 2 3 2 5 2 2 3" xfId="51282"/>
    <cellStyle name="20% - Accent4 2 3 2 5 2 3" xfId="6767"/>
    <cellStyle name="20% - Accent4 2 3 2 5 2 4" xfId="6768"/>
    <cellStyle name="20% - Accent4 2 3 2 5 3" xfId="6769"/>
    <cellStyle name="20% - Accent4 2 3 2 5 3 2" xfId="6770"/>
    <cellStyle name="20% - Accent4 2 3 2 5 3 3" xfId="51283"/>
    <cellStyle name="20% - Accent4 2 3 2 5 4" xfId="6771"/>
    <cellStyle name="20% - Accent4 2 3 2 5 5" xfId="6772"/>
    <cellStyle name="20% - Accent4 2 3 2 6" xfId="6773"/>
    <cellStyle name="20% - Accent4 2 3 2 6 2" xfId="6774"/>
    <cellStyle name="20% - Accent4 2 3 2 6 2 2" xfId="6775"/>
    <cellStyle name="20% - Accent4 2 3 2 6 2 3" xfId="51284"/>
    <cellStyle name="20% - Accent4 2 3 2 6 3" xfId="6776"/>
    <cellStyle name="20% - Accent4 2 3 2 6 4" xfId="6777"/>
    <cellStyle name="20% - Accent4 2 3 2 7" xfId="6778"/>
    <cellStyle name="20% - Accent4 2 3 2 7 2" xfId="6779"/>
    <cellStyle name="20% - Accent4 2 3 2 7 2 2" xfId="6780"/>
    <cellStyle name="20% - Accent4 2 3 2 7 2 3" xfId="51285"/>
    <cellStyle name="20% - Accent4 2 3 2 7 3" xfId="6781"/>
    <cellStyle name="20% - Accent4 2 3 2 7 4" xfId="6782"/>
    <cellStyle name="20% - Accent4 2 3 2 8" xfId="6783"/>
    <cellStyle name="20% - Accent4 2 3 2 8 2" xfId="6784"/>
    <cellStyle name="20% - Accent4 2 3 2 8 3" xfId="51286"/>
    <cellStyle name="20% - Accent4 2 3 2 9" xfId="6785"/>
    <cellStyle name="20% - Accent4 2 3 3" xfId="6786"/>
    <cellStyle name="20% - Accent4 2 3 3 2" xfId="6787"/>
    <cellStyle name="20% - Accent4 2 3 3 2 2" xfId="6788"/>
    <cellStyle name="20% - Accent4 2 3 3 2 2 2" xfId="6789"/>
    <cellStyle name="20% - Accent4 2 3 3 2 2 2 2" xfId="6790"/>
    <cellStyle name="20% - Accent4 2 3 3 2 2 2 2 2" xfId="6791"/>
    <cellStyle name="20% - Accent4 2 3 3 2 2 2 2 3" xfId="51287"/>
    <cellStyle name="20% - Accent4 2 3 3 2 2 2 3" xfId="6792"/>
    <cellStyle name="20% - Accent4 2 3 3 2 2 2 4" xfId="6793"/>
    <cellStyle name="20% - Accent4 2 3 3 2 2 3" xfId="6794"/>
    <cellStyle name="20% - Accent4 2 3 3 2 2 3 2" xfId="6795"/>
    <cellStyle name="20% - Accent4 2 3 3 2 2 3 2 2" xfId="6796"/>
    <cellStyle name="20% - Accent4 2 3 3 2 2 3 2 3" xfId="51288"/>
    <cellStyle name="20% - Accent4 2 3 3 2 2 3 3" xfId="6797"/>
    <cellStyle name="20% - Accent4 2 3 3 2 2 3 4" xfId="6798"/>
    <cellStyle name="20% - Accent4 2 3 3 2 2 4" xfId="6799"/>
    <cellStyle name="20% - Accent4 2 3 3 2 2 4 2" xfId="6800"/>
    <cellStyle name="20% - Accent4 2 3 3 2 2 4 3" xfId="51289"/>
    <cellStyle name="20% - Accent4 2 3 3 2 2 5" xfId="6801"/>
    <cellStyle name="20% - Accent4 2 3 3 2 2 6" xfId="6802"/>
    <cellStyle name="20% - Accent4 2 3 3 2 3" xfId="6803"/>
    <cellStyle name="20% - Accent4 2 3 3 2 3 2" xfId="6804"/>
    <cellStyle name="20% - Accent4 2 3 3 2 3 2 2" xfId="6805"/>
    <cellStyle name="20% - Accent4 2 3 3 2 3 2 3" xfId="51290"/>
    <cellStyle name="20% - Accent4 2 3 3 2 3 3" xfId="6806"/>
    <cellStyle name="20% - Accent4 2 3 3 2 3 4" xfId="6807"/>
    <cellStyle name="20% - Accent4 2 3 3 2 4" xfId="6808"/>
    <cellStyle name="20% - Accent4 2 3 3 2 4 2" xfId="6809"/>
    <cellStyle name="20% - Accent4 2 3 3 2 4 2 2" xfId="6810"/>
    <cellStyle name="20% - Accent4 2 3 3 2 4 2 3" xfId="51291"/>
    <cellStyle name="20% - Accent4 2 3 3 2 4 3" xfId="6811"/>
    <cellStyle name="20% - Accent4 2 3 3 2 4 4" xfId="6812"/>
    <cellStyle name="20% - Accent4 2 3 3 2 5" xfId="6813"/>
    <cellStyle name="20% - Accent4 2 3 3 2 5 2" xfId="6814"/>
    <cellStyle name="20% - Accent4 2 3 3 2 5 3" xfId="51292"/>
    <cellStyle name="20% - Accent4 2 3 3 2 6" xfId="6815"/>
    <cellStyle name="20% - Accent4 2 3 3 2 7" xfId="6816"/>
    <cellStyle name="20% - Accent4 2 3 3 3" xfId="6817"/>
    <cellStyle name="20% - Accent4 2 3 3 3 2" xfId="6818"/>
    <cellStyle name="20% - Accent4 2 3 3 3 2 2" xfId="6819"/>
    <cellStyle name="20% - Accent4 2 3 3 3 2 2 2" xfId="6820"/>
    <cellStyle name="20% - Accent4 2 3 3 3 2 2 3" xfId="51293"/>
    <cellStyle name="20% - Accent4 2 3 3 3 2 3" xfId="6821"/>
    <cellStyle name="20% - Accent4 2 3 3 3 2 4" xfId="6822"/>
    <cellStyle name="20% - Accent4 2 3 3 3 3" xfId="6823"/>
    <cellStyle name="20% - Accent4 2 3 3 3 3 2" xfId="6824"/>
    <cellStyle name="20% - Accent4 2 3 3 3 3 2 2" xfId="6825"/>
    <cellStyle name="20% - Accent4 2 3 3 3 3 2 3" xfId="51294"/>
    <cellStyle name="20% - Accent4 2 3 3 3 3 3" xfId="6826"/>
    <cellStyle name="20% - Accent4 2 3 3 3 3 4" xfId="6827"/>
    <cellStyle name="20% - Accent4 2 3 3 3 4" xfId="6828"/>
    <cellStyle name="20% - Accent4 2 3 3 3 4 2" xfId="6829"/>
    <cellStyle name="20% - Accent4 2 3 3 3 4 3" xfId="51295"/>
    <cellStyle name="20% - Accent4 2 3 3 3 5" xfId="6830"/>
    <cellStyle name="20% - Accent4 2 3 3 3 6" xfId="6831"/>
    <cellStyle name="20% - Accent4 2 3 3 4" xfId="6832"/>
    <cellStyle name="20% - Accent4 2 3 3 4 2" xfId="6833"/>
    <cellStyle name="20% - Accent4 2 3 3 4 2 2" xfId="6834"/>
    <cellStyle name="20% - Accent4 2 3 3 4 2 3" xfId="51296"/>
    <cellStyle name="20% - Accent4 2 3 3 4 3" xfId="6835"/>
    <cellStyle name="20% - Accent4 2 3 3 4 4" xfId="6836"/>
    <cellStyle name="20% - Accent4 2 3 3 5" xfId="6837"/>
    <cellStyle name="20% - Accent4 2 3 3 5 2" xfId="6838"/>
    <cellStyle name="20% - Accent4 2 3 3 5 2 2" xfId="6839"/>
    <cellStyle name="20% - Accent4 2 3 3 5 2 3" xfId="51297"/>
    <cellStyle name="20% - Accent4 2 3 3 5 3" xfId="6840"/>
    <cellStyle name="20% - Accent4 2 3 3 5 4" xfId="6841"/>
    <cellStyle name="20% - Accent4 2 3 3 6" xfId="6842"/>
    <cellStyle name="20% - Accent4 2 3 3 6 2" xfId="6843"/>
    <cellStyle name="20% - Accent4 2 3 3 6 3" xfId="51298"/>
    <cellStyle name="20% - Accent4 2 3 3 7" xfId="6844"/>
    <cellStyle name="20% - Accent4 2 3 3 8" xfId="6845"/>
    <cellStyle name="20% - Accent4 2 3 4" xfId="6846"/>
    <cellStyle name="20% - Accent4 2 3 4 2" xfId="6847"/>
    <cellStyle name="20% - Accent4 2 3 4 2 2" xfId="6848"/>
    <cellStyle name="20% - Accent4 2 3 4 2 2 2" xfId="6849"/>
    <cellStyle name="20% - Accent4 2 3 4 2 2 2 2" xfId="6850"/>
    <cellStyle name="20% - Accent4 2 3 4 2 2 2 3" xfId="51299"/>
    <cellStyle name="20% - Accent4 2 3 4 2 2 3" xfId="6851"/>
    <cellStyle name="20% - Accent4 2 3 4 2 2 4" xfId="6852"/>
    <cellStyle name="20% - Accent4 2 3 4 2 3" xfId="6853"/>
    <cellStyle name="20% - Accent4 2 3 4 2 3 2" xfId="6854"/>
    <cellStyle name="20% - Accent4 2 3 4 2 3 2 2" xfId="6855"/>
    <cellStyle name="20% - Accent4 2 3 4 2 3 2 3" xfId="51300"/>
    <cellStyle name="20% - Accent4 2 3 4 2 3 3" xfId="6856"/>
    <cellStyle name="20% - Accent4 2 3 4 2 3 4" xfId="6857"/>
    <cellStyle name="20% - Accent4 2 3 4 2 4" xfId="6858"/>
    <cellStyle name="20% - Accent4 2 3 4 2 4 2" xfId="6859"/>
    <cellStyle name="20% - Accent4 2 3 4 2 4 3" xfId="51301"/>
    <cellStyle name="20% - Accent4 2 3 4 2 5" xfId="6860"/>
    <cellStyle name="20% - Accent4 2 3 4 2 6" xfId="6861"/>
    <cellStyle name="20% - Accent4 2 3 4 3" xfId="6862"/>
    <cellStyle name="20% - Accent4 2 3 4 3 2" xfId="6863"/>
    <cellStyle name="20% - Accent4 2 3 4 3 2 2" xfId="6864"/>
    <cellStyle name="20% - Accent4 2 3 4 3 2 3" xfId="51302"/>
    <cellStyle name="20% - Accent4 2 3 4 3 3" xfId="6865"/>
    <cellStyle name="20% - Accent4 2 3 4 3 4" xfId="6866"/>
    <cellStyle name="20% - Accent4 2 3 4 4" xfId="6867"/>
    <cellStyle name="20% - Accent4 2 3 4 4 2" xfId="6868"/>
    <cellStyle name="20% - Accent4 2 3 4 4 2 2" xfId="6869"/>
    <cellStyle name="20% - Accent4 2 3 4 4 2 3" xfId="51303"/>
    <cellStyle name="20% - Accent4 2 3 4 4 3" xfId="6870"/>
    <cellStyle name="20% - Accent4 2 3 4 4 4" xfId="6871"/>
    <cellStyle name="20% - Accent4 2 3 4 5" xfId="6872"/>
    <cellStyle name="20% - Accent4 2 3 4 5 2" xfId="6873"/>
    <cellStyle name="20% - Accent4 2 3 4 5 3" xfId="51304"/>
    <cellStyle name="20% - Accent4 2 3 4 6" xfId="6874"/>
    <cellStyle name="20% - Accent4 2 3 4 7" xfId="6875"/>
    <cellStyle name="20% - Accent4 2 3 5" xfId="6876"/>
    <cellStyle name="20% - Accent4 2 3 5 2" xfId="6877"/>
    <cellStyle name="20% - Accent4 2 3 5 2 2" xfId="6878"/>
    <cellStyle name="20% - Accent4 2 3 5 2 2 2" xfId="6879"/>
    <cellStyle name="20% - Accent4 2 3 5 2 2 3" xfId="51305"/>
    <cellStyle name="20% - Accent4 2 3 5 2 3" xfId="6880"/>
    <cellStyle name="20% - Accent4 2 3 5 2 4" xfId="6881"/>
    <cellStyle name="20% - Accent4 2 3 5 3" xfId="6882"/>
    <cellStyle name="20% - Accent4 2 3 5 3 2" xfId="6883"/>
    <cellStyle name="20% - Accent4 2 3 5 3 2 2" xfId="6884"/>
    <cellStyle name="20% - Accent4 2 3 5 3 2 3" xfId="51306"/>
    <cellStyle name="20% - Accent4 2 3 5 3 3" xfId="6885"/>
    <cellStyle name="20% - Accent4 2 3 5 3 4" xfId="6886"/>
    <cellStyle name="20% - Accent4 2 3 5 4" xfId="6887"/>
    <cellStyle name="20% - Accent4 2 3 5 4 2" xfId="6888"/>
    <cellStyle name="20% - Accent4 2 3 5 4 3" xfId="51307"/>
    <cellStyle name="20% - Accent4 2 3 5 5" xfId="6889"/>
    <cellStyle name="20% - Accent4 2 3 5 6" xfId="6890"/>
    <cellStyle name="20% - Accent4 2 3 6" xfId="6891"/>
    <cellStyle name="20% - Accent4 2 3 6 2" xfId="6892"/>
    <cellStyle name="20% - Accent4 2 3 6 2 2" xfId="6893"/>
    <cellStyle name="20% - Accent4 2 3 6 2 2 2" xfId="6894"/>
    <cellStyle name="20% - Accent4 2 3 6 2 2 3" xfId="51308"/>
    <cellStyle name="20% - Accent4 2 3 6 2 3" xfId="6895"/>
    <cellStyle name="20% - Accent4 2 3 6 2 4" xfId="6896"/>
    <cellStyle name="20% - Accent4 2 3 6 3" xfId="6897"/>
    <cellStyle name="20% - Accent4 2 3 6 3 2" xfId="6898"/>
    <cellStyle name="20% - Accent4 2 3 6 3 3" xfId="51309"/>
    <cellStyle name="20% - Accent4 2 3 6 4" xfId="6899"/>
    <cellStyle name="20% - Accent4 2 3 6 5" xfId="6900"/>
    <cellStyle name="20% - Accent4 2 3 7" xfId="6901"/>
    <cellStyle name="20% - Accent4 2 3 7 2" xfId="6902"/>
    <cellStyle name="20% - Accent4 2 3 7 2 2" xfId="6903"/>
    <cellStyle name="20% - Accent4 2 3 7 2 3" xfId="51310"/>
    <cellStyle name="20% - Accent4 2 3 7 3" xfId="6904"/>
    <cellStyle name="20% - Accent4 2 3 7 4" xfId="6905"/>
    <cellStyle name="20% - Accent4 2 3 8" xfId="6906"/>
    <cellStyle name="20% - Accent4 2 3 8 2" xfId="6907"/>
    <cellStyle name="20% - Accent4 2 3 8 2 2" xfId="6908"/>
    <cellStyle name="20% - Accent4 2 3 8 2 3" xfId="51311"/>
    <cellStyle name="20% - Accent4 2 3 8 3" xfId="6909"/>
    <cellStyle name="20% - Accent4 2 3 8 4" xfId="6910"/>
    <cellStyle name="20% - Accent4 2 3 9" xfId="6911"/>
    <cellStyle name="20% - Accent4 2 3 9 2" xfId="6912"/>
    <cellStyle name="20% - Accent4 2 3 9 3" xfId="51312"/>
    <cellStyle name="20% - Accent4 2 4" xfId="6913"/>
    <cellStyle name="20% - Accent4 2 4 10" xfId="6914"/>
    <cellStyle name="20% - Accent4 2 4 2" xfId="6915"/>
    <cellStyle name="20% - Accent4 2 4 2 2" xfId="6916"/>
    <cellStyle name="20% - Accent4 2 4 2 2 2" xfId="6917"/>
    <cellStyle name="20% - Accent4 2 4 2 2 2 2" xfId="6918"/>
    <cellStyle name="20% - Accent4 2 4 2 2 2 2 2" xfId="6919"/>
    <cellStyle name="20% - Accent4 2 4 2 2 2 2 2 2" xfId="6920"/>
    <cellStyle name="20% - Accent4 2 4 2 2 2 2 2 3" xfId="51313"/>
    <cellStyle name="20% - Accent4 2 4 2 2 2 2 3" xfId="6921"/>
    <cellStyle name="20% - Accent4 2 4 2 2 2 2 4" xfId="6922"/>
    <cellStyle name="20% - Accent4 2 4 2 2 2 3" xfId="6923"/>
    <cellStyle name="20% - Accent4 2 4 2 2 2 3 2" xfId="6924"/>
    <cellStyle name="20% - Accent4 2 4 2 2 2 3 2 2" xfId="6925"/>
    <cellStyle name="20% - Accent4 2 4 2 2 2 3 2 3" xfId="51314"/>
    <cellStyle name="20% - Accent4 2 4 2 2 2 3 3" xfId="6926"/>
    <cellStyle name="20% - Accent4 2 4 2 2 2 3 4" xfId="6927"/>
    <cellStyle name="20% - Accent4 2 4 2 2 2 4" xfId="6928"/>
    <cellStyle name="20% - Accent4 2 4 2 2 2 4 2" xfId="6929"/>
    <cellStyle name="20% - Accent4 2 4 2 2 2 4 3" xfId="51315"/>
    <cellStyle name="20% - Accent4 2 4 2 2 2 5" xfId="6930"/>
    <cellStyle name="20% - Accent4 2 4 2 2 2 6" xfId="6931"/>
    <cellStyle name="20% - Accent4 2 4 2 2 3" xfId="6932"/>
    <cellStyle name="20% - Accent4 2 4 2 2 3 2" xfId="6933"/>
    <cellStyle name="20% - Accent4 2 4 2 2 3 2 2" xfId="6934"/>
    <cellStyle name="20% - Accent4 2 4 2 2 3 2 3" xfId="51316"/>
    <cellStyle name="20% - Accent4 2 4 2 2 3 3" xfId="6935"/>
    <cellStyle name="20% - Accent4 2 4 2 2 3 4" xfId="6936"/>
    <cellStyle name="20% - Accent4 2 4 2 2 4" xfId="6937"/>
    <cellStyle name="20% - Accent4 2 4 2 2 4 2" xfId="6938"/>
    <cellStyle name="20% - Accent4 2 4 2 2 4 2 2" xfId="6939"/>
    <cellStyle name="20% - Accent4 2 4 2 2 4 2 3" xfId="51317"/>
    <cellStyle name="20% - Accent4 2 4 2 2 4 3" xfId="6940"/>
    <cellStyle name="20% - Accent4 2 4 2 2 4 4" xfId="6941"/>
    <cellStyle name="20% - Accent4 2 4 2 2 5" xfId="6942"/>
    <cellStyle name="20% - Accent4 2 4 2 2 5 2" xfId="6943"/>
    <cellStyle name="20% - Accent4 2 4 2 2 5 3" xfId="51318"/>
    <cellStyle name="20% - Accent4 2 4 2 2 6" xfId="6944"/>
    <cellStyle name="20% - Accent4 2 4 2 2 7" xfId="6945"/>
    <cellStyle name="20% - Accent4 2 4 2 3" xfId="6946"/>
    <cellStyle name="20% - Accent4 2 4 2 3 2" xfId="6947"/>
    <cellStyle name="20% - Accent4 2 4 2 3 2 2" xfId="6948"/>
    <cellStyle name="20% - Accent4 2 4 2 3 2 2 2" xfId="6949"/>
    <cellStyle name="20% - Accent4 2 4 2 3 2 2 3" xfId="51319"/>
    <cellStyle name="20% - Accent4 2 4 2 3 2 3" xfId="6950"/>
    <cellStyle name="20% - Accent4 2 4 2 3 2 4" xfId="6951"/>
    <cellStyle name="20% - Accent4 2 4 2 3 3" xfId="6952"/>
    <cellStyle name="20% - Accent4 2 4 2 3 3 2" xfId="6953"/>
    <cellStyle name="20% - Accent4 2 4 2 3 3 2 2" xfId="6954"/>
    <cellStyle name="20% - Accent4 2 4 2 3 3 2 3" xfId="51320"/>
    <cellStyle name="20% - Accent4 2 4 2 3 3 3" xfId="6955"/>
    <cellStyle name="20% - Accent4 2 4 2 3 3 4" xfId="6956"/>
    <cellStyle name="20% - Accent4 2 4 2 3 4" xfId="6957"/>
    <cellStyle name="20% - Accent4 2 4 2 3 4 2" xfId="6958"/>
    <cellStyle name="20% - Accent4 2 4 2 3 4 3" xfId="51321"/>
    <cellStyle name="20% - Accent4 2 4 2 3 5" xfId="6959"/>
    <cellStyle name="20% - Accent4 2 4 2 3 6" xfId="6960"/>
    <cellStyle name="20% - Accent4 2 4 2 4" xfId="6961"/>
    <cellStyle name="20% - Accent4 2 4 2 4 2" xfId="6962"/>
    <cellStyle name="20% - Accent4 2 4 2 4 2 2" xfId="6963"/>
    <cellStyle name="20% - Accent4 2 4 2 4 2 3" xfId="51322"/>
    <cellStyle name="20% - Accent4 2 4 2 4 3" xfId="6964"/>
    <cellStyle name="20% - Accent4 2 4 2 4 4" xfId="6965"/>
    <cellStyle name="20% - Accent4 2 4 2 5" xfId="6966"/>
    <cellStyle name="20% - Accent4 2 4 2 5 2" xfId="6967"/>
    <cellStyle name="20% - Accent4 2 4 2 5 2 2" xfId="6968"/>
    <cellStyle name="20% - Accent4 2 4 2 5 2 3" xfId="51323"/>
    <cellStyle name="20% - Accent4 2 4 2 5 3" xfId="6969"/>
    <cellStyle name="20% - Accent4 2 4 2 5 4" xfId="6970"/>
    <cellStyle name="20% - Accent4 2 4 2 6" xfId="6971"/>
    <cellStyle name="20% - Accent4 2 4 2 6 2" xfId="6972"/>
    <cellStyle name="20% - Accent4 2 4 2 6 3" xfId="51324"/>
    <cellStyle name="20% - Accent4 2 4 2 7" xfId="6973"/>
    <cellStyle name="20% - Accent4 2 4 2 8" xfId="6974"/>
    <cellStyle name="20% - Accent4 2 4 3" xfId="6975"/>
    <cellStyle name="20% - Accent4 2 4 3 2" xfId="6976"/>
    <cellStyle name="20% - Accent4 2 4 3 2 2" xfId="6977"/>
    <cellStyle name="20% - Accent4 2 4 3 2 2 2" xfId="6978"/>
    <cellStyle name="20% - Accent4 2 4 3 2 2 2 2" xfId="6979"/>
    <cellStyle name="20% - Accent4 2 4 3 2 2 2 3" xfId="51325"/>
    <cellStyle name="20% - Accent4 2 4 3 2 2 3" xfId="6980"/>
    <cellStyle name="20% - Accent4 2 4 3 2 2 4" xfId="6981"/>
    <cellStyle name="20% - Accent4 2 4 3 2 3" xfId="6982"/>
    <cellStyle name="20% - Accent4 2 4 3 2 3 2" xfId="6983"/>
    <cellStyle name="20% - Accent4 2 4 3 2 3 2 2" xfId="6984"/>
    <cellStyle name="20% - Accent4 2 4 3 2 3 2 3" xfId="51326"/>
    <cellStyle name="20% - Accent4 2 4 3 2 3 3" xfId="6985"/>
    <cellStyle name="20% - Accent4 2 4 3 2 3 4" xfId="6986"/>
    <cellStyle name="20% - Accent4 2 4 3 2 4" xfId="6987"/>
    <cellStyle name="20% - Accent4 2 4 3 2 4 2" xfId="6988"/>
    <cellStyle name="20% - Accent4 2 4 3 2 4 3" xfId="51327"/>
    <cellStyle name="20% - Accent4 2 4 3 2 5" xfId="6989"/>
    <cellStyle name="20% - Accent4 2 4 3 2 6" xfId="6990"/>
    <cellStyle name="20% - Accent4 2 4 3 3" xfId="6991"/>
    <cellStyle name="20% - Accent4 2 4 3 3 2" xfId="6992"/>
    <cellStyle name="20% - Accent4 2 4 3 3 2 2" xfId="6993"/>
    <cellStyle name="20% - Accent4 2 4 3 3 2 3" xfId="51328"/>
    <cellStyle name="20% - Accent4 2 4 3 3 3" xfId="6994"/>
    <cellStyle name="20% - Accent4 2 4 3 3 4" xfId="6995"/>
    <cellStyle name="20% - Accent4 2 4 3 4" xfId="6996"/>
    <cellStyle name="20% - Accent4 2 4 3 4 2" xfId="6997"/>
    <cellStyle name="20% - Accent4 2 4 3 4 2 2" xfId="6998"/>
    <cellStyle name="20% - Accent4 2 4 3 4 2 3" xfId="51329"/>
    <cellStyle name="20% - Accent4 2 4 3 4 3" xfId="6999"/>
    <cellStyle name="20% - Accent4 2 4 3 4 4" xfId="7000"/>
    <cellStyle name="20% - Accent4 2 4 3 5" xfId="7001"/>
    <cellStyle name="20% - Accent4 2 4 3 5 2" xfId="7002"/>
    <cellStyle name="20% - Accent4 2 4 3 5 3" xfId="51330"/>
    <cellStyle name="20% - Accent4 2 4 3 6" xfId="7003"/>
    <cellStyle name="20% - Accent4 2 4 3 7" xfId="7004"/>
    <cellStyle name="20% - Accent4 2 4 4" xfId="7005"/>
    <cellStyle name="20% - Accent4 2 4 4 2" xfId="7006"/>
    <cellStyle name="20% - Accent4 2 4 4 2 2" xfId="7007"/>
    <cellStyle name="20% - Accent4 2 4 4 2 2 2" xfId="7008"/>
    <cellStyle name="20% - Accent4 2 4 4 2 2 3" xfId="51331"/>
    <cellStyle name="20% - Accent4 2 4 4 2 3" xfId="7009"/>
    <cellStyle name="20% - Accent4 2 4 4 2 4" xfId="7010"/>
    <cellStyle name="20% - Accent4 2 4 4 3" xfId="7011"/>
    <cellStyle name="20% - Accent4 2 4 4 3 2" xfId="7012"/>
    <cellStyle name="20% - Accent4 2 4 4 3 2 2" xfId="7013"/>
    <cellStyle name="20% - Accent4 2 4 4 3 2 3" xfId="51332"/>
    <cellStyle name="20% - Accent4 2 4 4 3 3" xfId="7014"/>
    <cellStyle name="20% - Accent4 2 4 4 3 4" xfId="7015"/>
    <cellStyle name="20% - Accent4 2 4 4 4" xfId="7016"/>
    <cellStyle name="20% - Accent4 2 4 4 4 2" xfId="7017"/>
    <cellStyle name="20% - Accent4 2 4 4 4 3" xfId="51333"/>
    <cellStyle name="20% - Accent4 2 4 4 5" xfId="7018"/>
    <cellStyle name="20% - Accent4 2 4 4 6" xfId="7019"/>
    <cellStyle name="20% - Accent4 2 4 5" xfId="7020"/>
    <cellStyle name="20% - Accent4 2 4 5 2" xfId="7021"/>
    <cellStyle name="20% - Accent4 2 4 5 2 2" xfId="7022"/>
    <cellStyle name="20% - Accent4 2 4 5 2 2 2" xfId="7023"/>
    <cellStyle name="20% - Accent4 2 4 5 2 2 3" xfId="51334"/>
    <cellStyle name="20% - Accent4 2 4 5 2 3" xfId="7024"/>
    <cellStyle name="20% - Accent4 2 4 5 2 4" xfId="7025"/>
    <cellStyle name="20% - Accent4 2 4 5 3" xfId="7026"/>
    <cellStyle name="20% - Accent4 2 4 5 3 2" xfId="7027"/>
    <cellStyle name="20% - Accent4 2 4 5 3 3" xfId="51335"/>
    <cellStyle name="20% - Accent4 2 4 5 4" xfId="7028"/>
    <cellStyle name="20% - Accent4 2 4 5 5" xfId="7029"/>
    <cellStyle name="20% - Accent4 2 4 6" xfId="7030"/>
    <cellStyle name="20% - Accent4 2 4 6 2" xfId="7031"/>
    <cellStyle name="20% - Accent4 2 4 6 2 2" xfId="7032"/>
    <cellStyle name="20% - Accent4 2 4 6 2 3" xfId="51336"/>
    <cellStyle name="20% - Accent4 2 4 6 3" xfId="7033"/>
    <cellStyle name="20% - Accent4 2 4 6 4" xfId="7034"/>
    <cellStyle name="20% - Accent4 2 4 7" xfId="7035"/>
    <cellStyle name="20% - Accent4 2 4 7 2" xfId="7036"/>
    <cellStyle name="20% - Accent4 2 4 7 2 2" xfId="7037"/>
    <cellStyle name="20% - Accent4 2 4 7 2 3" xfId="51337"/>
    <cellStyle name="20% - Accent4 2 4 7 3" xfId="7038"/>
    <cellStyle name="20% - Accent4 2 4 7 4" xfId="7039"/>
    <cellStyle name="20% - Accent4 2 4 8" xfId="7040"/>
    <cellStyle name="20% - Accent4 2 4 8 2" xfId="7041"/>
    <cellStyle name="20% - Accent4 2 4 8 3" xfId="51338"/>
    <cellStyle name="20% - Accent4 2 4 9" xfId="7042"/>
    <cellStyle name="20% - Accent4 2 5" xfId="7043"/>
    <cellStyle name="20% - Accent4 2 5 10" xfId="7044"/>
    <cellStyle name="20% - Accent4 2 5 2" xfId="7045"/>
    <cellStyle name="20% - Accent4 2 5 2 2" xfId="7046"/>
    <cellStyle name="20% - Accent4 2 5 2 2 2" xfId="7047"/>
    <cellStyle name="20% - Accent4 2 5 2 2 2 2" xfId="7048"/>
    <cellStyle name="20% - Accent4 2 5 2 2 2 2 2" xfId="7049"/>
    <cellStyle name="20% - Accent4 2 5 2 2 2 2 2 2" xfId="7050"/>
    <cellStyle name="20% - Accent4 2 5 2 2 2 2 2 3" xfId="51339"/>
    <cellStyle name="20% - Accent4 2 5 2 2 2 2 3" xfId="7051"/>
    <cellStyle name="20% - Accent4 2 5 2 2 2 2 4" xfId="7052"/>
    <cellStyle name="20% - Accent4 2 5 2 2 2 3" xfId="7053"/>
    <cellStyle name="20% - Accent4 2 5 2 2 2 3 2" xfId="7054"/>
    <cellStyle name="20% - Accent4 2 5 2 2 2 3 2 2" xfId="7055"/>
    <cellStyle name="20% - Accent4 2 5 2 2 2 3 2 3" xfId="51340"/>
    <cellStyle name="20% - Accent4 2 5 2 2 2 3 3" xfId="7056"/>
    <cellStyle name="20% - Accent4 2 5 2 2 2 3 4" xfId="7057"/>
    <cellStyle name="20% - Accent4 2 5 2 2 2 4" xfId="7058"/>
    <cellStyle name="20% - Accent4 2 5 2 2 2 4 2" xfId="7059"/>
    <cellStyle name="20% - Accent4 2 5 2 2 2 4 3" xfId="51341"/>
    <cellStyle name="20% - Accent4 2 5 2 2 2 5" xfId="7060"/>
    <cellStyle name="20% - Accent4 2 5 2 2 2 6" xfId="7061"/>
    <cellStyle name="20% - Accent4 2 5 2 2 3" xfId="7062"/>
    <cellStyle name="20% - Accent4 2 5 2 2 3 2" xfId="7063"/>
    <cellStyle name="20% - Accent4 2 5 2 2 3 2 2" xfId="7064"/>
    <cellStyle name="20% - Accent4 2 5 2 2 3 2 3" xfId="51342"/>
    <cellStyle name="20% - Accent4 2 5 2 2 3 3" xfId="7065"/>
    <cellStyle name="20% - Accent4 2 5 2 2 3 4" xfId="7066"/>
    <cellStyle name="20% - Accent4 2 5 2 2 4" xfId="7067"/>
    <cellStyle name="20% - Accent4 2 5 2 2 4 2" xfId="7068"/>
    <cellStyle name="20% - Accent4 2 5 2 2 4 2 2" xfId="7069"/>
    <cellStyle name="20% - Accent4 2 5 2 2 4 2 3" xfId="51343"/>
    <cellStyle name="20% - Accent4 2 5 2 2 4 3" xfId="7070"/>
    <cellStyle name="20% - Accent4 2 5 2 2 4 4" xfId="7071"/>
    <cellStyle name="20% - Accent4 2 5 2 2 5" xfId="7072"/>
    <cellStyle name="20% - Accent4 2 5 2 2 5 2" xfId="7073"/>
    <cellStyle name="20% - Accent4 2 5 2 2 5 3" xfId="51344"/>
    <cellStyle name="20% - Accent4 2 5 2 2 6" xfId="7074"/>
    <cellStyle name="20% - Accent4 2 5 2 2 7" xfId="7075"/>
    <cellStyle name="20% - Accent4 2 5 2 3" xfId="7076"/>
    <cellStyle name="20% - Accent4 2 5 2 3 2" xfId="7077"/>
    <cellStyle name="20% - Accent4 2 5 2 3 2 2" xfId="7078"/>
    <cellStyle name="20% - Accent4 2 5 2 3 2 2 2" xfId="7079"/>
    <cellStyle name="20% - Accent4 2 5 2 3 2 2 3" xfId="51345"/>
    <cellStyle name="20% - Accent4 2 5 2 3 2 3" xfId="7080"/>
    <cellStyle name="20% - Accent4 2 5 2 3 2 4" xfId="7081"/>
    <cellStyle name="20% - Accent4 2 5 2 3 3" xfId="7082"/>
    <cellStyle name="20% - Accent4 2 5 2 3 3 2" xfId="7083"/>
    <cellStyle name="20% - Accent4 2 5 2 3 3 2 2" xfId="7084"/>
    <cellStyle name="20% - Accent4 2 5 2 3 3 2 3" xfId="51346"/>
    <cellStyle name="20% - Accent4 2 5 2 3 3 3" xfId="7085"/>
    <cellStyle name="20% - Accent4 2 5 2 3 3 4" xfId="7086"/>
    <cellStyle name="20% - Accent4 2 5 2 3 4" xfId="7087"/>
    <cellStyle name="20% - Accent4 2 5 2 3 4 2" xfId="7088"/>
    <cellStyle name="20% - Accent4 2 5 2 3 4 3" xfId="51347"/>
    <cellStyle name="20% - Accent4 2 5 2 3 5" xfId="7089"/>
    <cellStyle name="20% - Accent4 2 5 2 3 6" xfId="7090"/>
    <cellStyle name="20% - Accent4 2 5 2 4" xfId="7091"/>
    <cellStyle name="20% - Accent4 2 5 2 4 2" xfId="7092"/>
    <cellStyle name="20% - Accent4 2 5 2 4 2 2" xfId="7093"/>
    <cellStyle name="20% - Accent4 2 5 2 4 2 3" xfId="51348"/>
    <cellStyle name="20% - Accent4 2 5 2 4 3" xfId="7094"/>
    <cellStyle name="20% - Accent4 2 5 2 4 4" xfId="7095"/>
    <cellStyle name="20% - Accent4 2 5 2 5" xfId="7096"/>
    <cellStyle name="20% - Accent4 2 5 2 5 2" xfId="7097"/>
    <cellStyle name="20% - Accent4 2 5 2 5 2 2" xfId="7098"/>
    <cellStyle name="20% - Accent4 2 5 2 5 2 3" xfId="51349"/>
    <cellStyle name="20% - Accent4 2 5 2 5 3" xfId="7099"/>
    <cellStyle name="20% - Accent4 2 5 2 5 4" xfId="7100"/>
    <cellStyle name="20% - Accent4 2 5 2 6" xfId="7101"/>
    <cellStyle name="20% - Accent4 2 5 2 6 2" xfId="7102"/>
    <cellStyle name="20% - Accent4 2 5 2 6 3" xfId="51350"/>
    <cellStyle name="20% - Accent4 2 5 2 7" xfId="7103"/>
    <cellStyle name="20% - Accent4 2 5 2 8" xfId="7104"/>
    <cellStyle name="20% - Accent4 2 5 3" xfId="7105"/>
    <cellStyle name="20% - Accent4 2 5 3 2" xfId="7106"/>
    <cellStyle name="20% - Accent4 2 5 3 2 2" xfId="7107"/>
    <cellStyle name="20% - Accent4 2 5 3 2 2 2" xfId="7108"/>
    <cellStyle name="20% - Accent4 2 5 3 2 2 2 2" xfId="7109"/>
    <cellStyle name="20% - Accent4 2 5 3 2 2 2 3" xfId="51351"/>
    <cellStyle name="20% - Accent4 2 5 3 2 2 3" xfId="7110"/>
    <cellStyle name="20% - Accent4 2 5 3 2 2 4" xfId="7111"/>
    <cellStyle name="20% - Accent4 2 5 3 2 3" xfId="7112"/>
    <cellStyle name="20% - Accent4 2 5 3 2 3 2" xfId="7113"/>
    <cellStyle name="20% - Accent4 2 5 3 2 3 2 2" xfId="7114"/>
    <cellStyle name="20% - Accent4 2 5 3 2 3 2 3" xfId="51352"/>
    <cellStyle name="20% - Accent4 2 5 3 2 3 3" xfId="7115"/>
    <cellStyle name="20% - Accent4 2 5 3 2 3 4" xfId="7116"/>
    <cellStyle name="20% - Accent4 2 5 3 2 4" xfId="7117"/>
    <cellStyle name="20% - Accent4 2 5 3 2 4 2" xfId="7118"/>
    <cellStyle name="20% - Accent4 2 5 3 2 4 3" xfId="51353"/>
    <cellStyle name="20% - Accent4 2 5 3 2 5" xfId="7119"/>
    <cellStyle name="20% - Accent4 2 5 3 2 6" xfId="7120"/>
    <cellStyle name="20% - Accent4 2 5 3 3" xfId="7121"/>
    <cellStyle name="20% - Accent4 2 5 3 3 2" xfId="7122"/>
    <cellStyle name="20% - Accent4 2 5 3 3 2 2" xfId="7123"/>
    <cellStyle name="20% - Accent4 2 5 3 3 2 3" xfId="51354"/>
    <cellStyle name="20% - Accent4 2 5 3 3 3" xfId="7124"/>
    <cellStyle name="20% - Accent4 2 5 3 3 4" xfId="7125"/>
    <cellStyle name="20% - Accent4 2 5 3 4" xfId="7126"/>
    <cellStyle name="20% - Accent4 2 5 3 4 2" xfId="7127"/>
    <cellStyle name="20% - Accent4 2 5 3 4 2 2" xfId="7128"/>
    <cellStyle name="20% - Accent4 2 5 3 4 2 3" xfId="51355"/>
    <cellStyle name="20% - Accent4 2 5 3 4 3" xfId="7129"/>
    <cellStyle name="20% - Accent4 2 5 3 4 4" xfId="7130"/>
    <cellStyle name="20% - Accent4 2 5 3 5" xfId="7131"/>
    <cellStyle name="20% - Accent4 2 5 3 5 2" xfId="7132"/>
    <cellStyle name="20% - Accent4 2 5 3 5 3" xfId="51356"/>
    <cellStyle name="20% - Accent4 2 5 3 6" xfId="7133"/>
    <cellStyle name="20% - Accent4 2 5 3 7" xfId="7134"/>
    <cellStyle name="20% - Accent4 2 5 4" xfId="7135"/>
    <cellStyle name="20% - Accent4 2 5 4 2" xfId="7136"/>
    <cellStyle name="20% - Accent4 2 5 4 2 2" xfId="7137"/>
    <cellStyle name="20% - Accent4 2 5 4 2 2 2" xfId="7138"/>
    <cellStyle name="20% - Accent4 2 5 4 2 2 3" xfId="51357"/>
    <cellStyle name="20% - Accent4 2 5 4 2 3" xfId="7139"/>
    <cellStyle name="20% - Accent4 2 5 4 2 4" xfId="7140"/>
    <cellStyle name="20% - Accent4 2 5 4 3" xfId="7141"/>
    <cellStyle name="20% - Accent4 2 5 4 3 2" xfId="7142"/>
    <cellStyle name="20% - Accent4 2 5 4 3 2 2" xfId="7143"/>
    <cellStyle name="20% - Accent4 2 5 4 3 2 3" xfId="51358"/>
    <cellStyle name="20% - Accent4 2 5 4 3 3" xfId="7144"/>
    <cellStyle name="20% - Accent4 2 5 4 3 4" xfId="7145"/>
    <cellStyle name="20% - Accent4 2 5 4 4" xfId="7146"/>
    <cellStyle name="20% - Accent4 2 5 4 4 2" xfId="7147"/>
    <cellStyle name="20% - Accent4 2 5 4 4 3" xfId="51359"/>
    <cellStyle name="20% - Accent4 2 5 4 5" xfId="7148"/>
    <cellStyle name="20% - Accent4 2 5 4 6" xfId="7149"/>
    <cellStyle name="20% - Accent4 2 5 5" xfId="7150"/>
    <cellStyle name="20% - Accent4 2 5 5 2" xfId="7151"/>
    <cellStyle name="20% - Accent4 2 5 5 2 2" xfId="7152"/>
    <cellStyle name="20% - Accent4 2 5 5 2 2 2" xfId="7153"/>
    <cellStyle name="20% - Accent4 2 5 5 2 2 3" xfId="51360"/>
    <cellStyle name="20% - Accent4 2 5 5 2 3" xfId="7154"/>
    <cellStyle name="20% - Accent4 2 5 5 2 4" xfId="7155"/>
    <cellStyle name="20% - Accent4 2 5 5 3" xfId="7156"/>
    <cellStyle name="20% - Accent4 2 5 5 3 2" xfId="7157"/>
    <cellStyle name="20% - Accent4 2 5 5 3 3" xfId="51361"/>
    <cellStyle name="20% - Accent4 2 5 5 4" xfId="7158"/>
    <cellStyle name="20% - Accent4 2 5 5 5" xfId="7159"/>
    <cellStyle name="20% - Accent4 2 5 6" xfId="7160"/>
    <cellStyle name="20% - Accent4 2 5 6 2" xfId="7161"/>
    <cellStyle name="20% - Accent4 2 5 6 2 2" xfId="7162"/>
    <cellStyle name="20% - Accent4 2 5 6 2 3" xfId="51362"/>
    <cellStyle name="20% - Accent4 2 5 6 3" xfId="7163"/>
    <cellStyle name="20% - Accent4 2 5 6 4" xfId="7164"/>
    <cellStyle name="20% - Accent4 2 5 7" xfId="7165"/>
    <cellStyle name="20% - Accent4 2 5 7 2" xfId="7166"/>
    <cellStyle name="20% - Accent4 2 5 7 2 2" xfId="7167"/>
    <cellStyle name="20% - Accent4 2 5 7 2 3" xfId="51363"/>
    <cellStyle name="20% - Accent4 2 5 7 3" xfId="7168"/>
    <cellStyle name="20% - Accent4 2 5 7 4" xfId="7169"/>
    <cellStyle name="20% - Accent4 2 5 8" xfId="7170"/>
    <cellStyle name="20% - Accent4 2 5 8 2" xfId="7171"/>
    <cellStyle name="20% - Accent4 2 5 8 3" xfId="51364"/>
    <cellStyle name="20% - Accent4 2 5 9" xfId="7172"/>
    <cellStyle name="20% - Accent4 2 6" xfId="7173"/>
    <cellStyle name="20% - Accent4 2 6 10" xfId="7174"/>
    <cellStyle name="20% - Accent4 2 6 2" xfId="7175"/>
    <cellStyle name="20% - Accent4 2 6 2 2" xfId="7176"/>
    <cellStyle name="20% - Accent4 2 6 2 2 2" xfId="7177"/>
    <cellStyle name="20% - Accent4 2 6 2 2 2 2" xfId="7178"/>
    <cellStyle name="20% - Accent4 2 6 2 2 2 2 2" xfId="7179"/>
    <cellStyle name="20% - Accent4 2 6 2 2 2 2 2 2" xfId="7180"/>
    <cellStyle name="20% - Accent4 2 6 2 2 2 2 2 3" xfId="51365"/>
    <cellStyle name="20% - Accent4 2 6 2 2 2 2 3" xfId="7181"/>
    <cellStyle name="20% - Accent4 2 6 2 2 2 2 4" xfId="7182"/>
    <cellStyle name="20% - Accent4 2 6 2 2 2 3" xfId="7183"/>
    <cellStyle name="20% - Accent4 2 6 2 2 2 3 2" xfId="7184"/>
    <cellStyle name="20% - Accent4 2 6 2 2 2 3 2 2" xfId="7185"/>
    <cellStyle name="20% - Accent4 2 6 2 2 2 3 2 3" xfId="51366"/>
    <cellStyle name="20% - Accent4 2 6 2 2 2 3 3" xfId="7186"/>
    <cellStyle name="20% - Accent4 2 6 2 2 2 3 4" xfId="7187"/>
    <cellStyle name="20% - Accent4 2 6 2 2 2 4" xfId="7188"/>
    <cellStyle name="20% - Accent4 2 6 2 2 2 4 2" xfId="7189"/>
    <cellStyle name="20% - Accent4 2 6 2 2 2 4 3" xfId="51367"/>
    <cellStyle name="20% - Accent4 2 6 2 2 2 5" xfId="7190"/>
    <cellStyle name="20% - Accent4 2 6 2 2 2 6" xfId="7191"/>
    <cellStyle name="20% - Accent4 2 6 2 2 3" xfId="7192"/>
    <cellStyle name="20% - Accent4 2 6 2 2 3 2" xfId="7193"/>
    <cellStyle name="20% - Accent4 2 6 2 2 3 2 2" xfId="7194"/>
    <cellStyle name="20% - Accent4 2 6 2 2 3 2 3" xfId="51368"/>
    <cellStyle name="20% - Accent4 2 6 2 2 3 3" xfId="7195"/>
    <cellStyle name="20% - Accent4 2 6 2 2 3 4" xfId="7196"/>
    <cellStyle name="20% - Accent4 2 6 2 2 4" xfId="7197"/>
    <cellStyle name="20% - Accent4 2 6 2 2 4 2" xfId="7198"/>
    <cellStyle name="20% - Accent4 2 6 2 2 4 2 2" xfId="7199"/>
    <cellStyle name="20% - Accent4 2 6 2 2 4 2 3" xfId="51369"/>
    <cellStyle name="20% - Accent4 2 6 2 2 4 3" xfId="7200"/>
    <cellStyle name="20% - Accent4 2 6 2 2 4 4" xfId="7201"/>
    <cellStyle name="20% - Accent4 2 6 2 2 5" xfId="7202"/>
    <cellStyle name="20% - Accent4 2 6 2 2 5 2" xfId="7203"/>
    <cellStyle name="20% - Accent4 2 6 2 2 5 3" xfId="51370"/>
    <cellStyle name="20% - Accent4 2 6 2 2 6" xfId="7204"/>
    <cellStyle name="20% - Accent4 2 6 2 2 7" xfId="7205"/>
    <cellStyle name="20% - Accent4 2 6 2 3" xfId="7206"/>
    <cellStyle name="20% - Accent4 2 6 2 3 2" xfId="7207"/>
    <cellStyle name="20% - Accent4 2 6 2 3 2 2" xfId="7208"/>
    <cellStyle name="20% - Accent4 2 6 2 3 2 2 2" xfId="7209"/>
    <cellStyle name="20% - Accent4 2 6 2 3 2 2 3" xfId="51371"/>
    <cellStyle name="20% - Accent4 2 6 2 3 2 3" xfId="7210"/>
    <cellStyle name="20% - Accent4 2 6 2 3 2 4" xfId="7211"/>
    <cellStyle name="20% - Accent4 2 6 2 3 3" xfId="7212"/>
    <cellStyle name="20% - Accent4 2 6 2 3 3 2" xfId="7213"/>
    <cellStyle name="20% - Accent4 2 6 2 3 3 2 2" xfId="7214"/>
    <cellStyle name="20% - Accent4 2 6 2 3 3 2 3" xfId="51372"/>
    <cellStyle name="20% - Accent4 2 6 2 3 3 3" xfId="7215"/>
    <cellStyle name="20% - Accent4 2 6 2 3 3 4" xfId="7216"/>
    <cellStyle name="20% - Accent4 2 6 2 3 4" xfId="7217"/>
    <cellStyle name="20% - Accent4 2 6 2 3 4 2" xfId="7218"/>
    <cellStyle name="20% - Accent4 2 6 2 3 4 3" xfId="51373"/>
    <cellStyle name="20% - Accent4 2 6 2 3 5" xfId="7219"/>
    <cellStyle name="20% - Accent4 2 6 2 3 6" xfId="7220"/>
    <cellStyle name="20% - Accent4 2 6 2 4" xfId="7221"/>
    <cellStyle name="20% - Accent4 2 6 2 4 2" xfId="7222"/>
    <cellStyle name="20% - Accent4 2 6 2 4 2 2" xfId="7223"/>
    <cellStyle name="20% - Accent4 2 6 2 4 2 3" xfId="51374"/>
    <cellStyle name="20% - Accent4 2 6 2 4 3" xfId="7224"/>
    <cellStyle name="20% - Accent4 2 6 2 4 4" xfId="7225"/>
    <cellStyle name="20% - Accent4 2 6 2 5" xfId="7226"/>
    <cellStyle name="20% - Accent4 2 6 2 5 2" xfId="7227"/>
    <cellStyle name="20% - Accent4 2 6 2 5 2 2" xfId="7228"/>
    <cellStyle name="20% - Accent4 2 6 2 5 2 3" xfId="51375"/>
    <cellStyle name="20% - Accent4 2 6 2 5 3" xfId="7229"/>
    <cellStyle name="20% - Accent4 2 6 2 5 4" xfId="7230"/>
    <cellStyle name="20% - Accent4 2 6 2 6" xfId="7231"/>
    <cellStyle name="20% - Accent4 2 6 2 6 2" xfId="7232"/>
    <cellStyle name="20% - Accent4 2 6 2 6 3" xfId="51376"/>
    <cellStyle name="20% - Accent4 2 6 2 7" xfId="7233"/>
    <cellStyle name="20% - Accent4 2 6 2 8" xfId="7234"/>
    <cellStyle name="20% - Accent4 2 6 3" xfId="7235"/>
    <cellStyle name="20% - Accent4 2 6 3 2" xfId="7236"/>
    <cellStyle name="20% - Accent4 2 6 3 2 2" xfId="7237"/>
    <cellStyle name="20% - Accent4 2 6 3 2 2 2" xfId="7238"/>
    <cellStyle name="20% - Accent4 2 6 3 2 2 2 2" xfId="7239"/>
    <cellStyle name="20% - Accent4 2 6 3 2 2 2 3" xfId="51377"/>
    <cellStyle name="20% - Accent4 2 6 3 2 2 3" xfId="7240"/>
    <cellStyle name="20% - Accent4 2 6 3 2 2 4" xfId="7241"/>
    <cellStyle name="20% - Accent4 2 6 3 2 3" xfId="7242"/>
    <cellStyle name="20% - Accent4 2 6 3 2 3 2" xfId="7243"/>
    <cellStyle name="20% - Accent4 2 6 3 2 3 2 2" xfId="7244"/>
    <cellStyle name="20% - Accent4 2 6 3 2 3 2 3" xfId="51378"/>
    <cellStyle name="20% - Accent4 2 6 3 2 3 3" xfId="7245"/>
    <cellStyle name="20% - Accent4 2 6 3 2 3 4" xfId="7246"/>
    <cellStyle name="20% - Accent4 2 6 3 2 4" xfId="7247"/>
    <cellStyle name="20% - Accent4 2 6 3 2 4 2" xfId="7248"/>
    <cellStyle name="20% - Accent4 2 6 3 2 4 3" xfId="51379"/>
    <cellStyle name="20% - Accent4 2 6 3 2 5" xfId="7249"/>
    <cellStyle name="20% - Accent4 2 6 3 2 6" xfId="7250"/>
    <cellStyle name="20% - Accent4 2 6 3 3" xfId="7251"/>
    <cellStyle name="20% - Accent4 2 6 3 3 2" xfId="7252"/>
    <cellStyle name="20% - Accent4 2 6 3 3 2 2" xfId="7253"/>
    <cellStyle name="20% - Accent4 2 6 3 3 2 3" xfId="51380"/>
    <cellStyle name="20% - Accent4 2 6 3 3 3" xfId="7254"/>
    <cellStyle name="20% - Accent4 2 6 3 3 4" xfId="7255"/>
    <cellStyle name="20% - Accent4 2 6 3 4" xfId="7256"/>
    <cellStyle name="20% - Accent4 2 6 3 4 2" xfId="7257"/>
    <cellStyle name="20% - Accent4 2 6 3 4 2 2" xfId="7258"/>
    <cellStyle name="20% - Accent4 2 6 3 4 2 3" xfId="51381"/>
    <cellStyle name="20% - Accent4 2 6 3 4 3" xfId="7259"/>
    <cellStyle name="20% - Accent4 2 6 3 4 4" xfId="7260"/>
    <cellStyle name="20% - Accent4 2 6 3 5" xfId="7261"/>
    <cellStyle name="20% - Accent4 2 6 3 5 2" xfId="7262"/>
    <cellStyle name="20% - Accent4 2 6 3 5 3" xfId="51382"/>
    <cellStyle name="20% - Accent4 2 6 3 6" xfId="7263"/>
    <cellStyle name="20% - Accent4 2 6 3 7" xfId="7264"/>
    <cellStyle name="20% - Accent4 2 6 4" xfId="7265"/>
    <cellStyle name="20% - Accent4 2 6 4 2" xfId="7266"/>
    <cellStyle name="20% - Accent4 2 6 4 2 2" xfId="7267"/>
    <cellStyle name="20% - Accent4 2 6 4 2 2 2" xfId="7268"/>
    <cellStyle name="20% - Accent4 2 6 4 2 2 3" xfId="51383"/>
    <cellStyle name="20% - Accent4 2 6 4 2 3" xfId="7269"/>
    <cellStyle name="20% - Accent4 2 6 4 2 4" xfId="7270"/>
    <cellStyle name="20% - Accent4 2 6 4 3" xfId="7271"/>
    <cellStyle name="20% - Accent4 2 6 4 3 2" xfId="7272"/>
    <cellStyle name="20% - Accent4 2 6 4 3 2 2" xfId="7273"/>
    <cellStyle name="20% - Accent4 2 6 4 3 2 3" xfId="51384"/>
    <cellStyle name="20% - Accent4 2 6 4 3 3" xfId="7274"/>
    <cellStyle name="20% - Accent4 2 6 4 3 4" xfId="7275"/>
    <cellStyle name="20% - Accent4 2 6 4 4" xfId="7276"/>
    <cellStyle name="20% - Accent4 2 6 4 4 2" xfId="7277"/>
    <cellStyle name="20% - Accent4 2 6 4 4 3" xfId="51385"/>
    <cellStyle name="20% - Accent4 2 6 4 5" xfId="7278"/>
    <cellStyle name="20% - Accent4 2 6 4 6" xfId="7279"/>
    <cellStyle name="20% - Accent4 2 6 5" xfId="7280"/>
    <cellStyle name="20% - Accent4 2 6 5 2" xfId="7281"/>
    <cellStyle name="20% - Accent4 2 6 5 2 2" xfId="7282"/>
    <cellStyle name="20% - Accent4 2 6 5 2 2 2" xfId="7283"/>
    <cellStyle name="20% - Accent4 2 6 5 2 2 3" xfId="51386"/>
    <cellStyle name="20% - Accent4 2 6 5 2 3" xfId="7284"/>
    <cellStyle name="20% - Accent4 2 6 5 2 4" xfId="7285"/>
    <cellStyle name="20% - Accent4 2 6 5 3" xfId="7286"/>
    <cellStyle name="20% - Accent4 2 6 5 3 2" xfId="7287"/>
    <cellStyle name="20% - Accent4 2 6 5 3 3" xfId="51387"/>
    <cellStyle name="20% - Accent4 2 6 5 4" xfId="7288"/>
    <cellStyle name="20% - Accent4 2 6 5 5" xfId="7289"/>
    <cellStyle name="20% - Accent4 2 6 6" xfId="7290"/>
    <cellStyle name="20% - Accent4 2 6 6 2" xfId="7291"/>
    <cellStyle name="20% - Accent4 2 6 6 2 2" xfId="7292"/>
    <cellStyle name="20% - Accent4 2 6 6 2 3" xfId="51388"/>
    <cellStyle name="20% - Accent4 2 6 6 3" xfId="7293"/>
    <cellStyle name="20% - Accent4 2 6 6 4" xfId="7294"/>
    <cellStyle name="20% - Accent4 2 6 7" xfId="7295"/>
    <cellStyle name="20% - Accent4 2 6 7 2" xfId="7296"/>
    <cellStyle name="20% - Accent4 2 6 7 2 2" xfId="7297"/>
    <cellStyle name="20% - Accent4 2 6 7 2 3" xfId="51389"/>
    <cellStyle name="20% - Accent4 2 6 7 3" xfId="7298"/>
    <cellStyle name="20% - Accent4 2 6 7 4" xfId="7299"/>
    <cellStyle name="20% - Accent4 2 6 8" xfId="7300"/>
    <cellStyle name="20% - Accent4 2 6 8 2" xfId="7301"/>
    <cellStyle name="20% - Accent4 2 6 8 3" xfId="51390"/>
    <cellStyle name="20% - Accent4 2 6 9" xfId="7302"/>
    <cellStyle name="20% - Accent4 2 7" xfId="7303"/>
    <cellStyle name="20% - Accent4 2 7 2" xfId="7304"/>
    <cellStyle name="20% - Accent4 2 7 2 2" xfId="7305"/>
    <cellStyle name="20% - Accent4 2 7 2 2 2" xfId="7306"/>
    <cellStyle name="20% - Accent4 2 7 2 2 2 2" xfId="7307"/>
    <cellStyle name="20% - Accent4 2 7 2 2 2 2 2" xfId="7308"/>
    <cellStyle name="20% - Accent4 2 7 2 2 2 2 3" xfId="51391"/>
    <cellStyle name="20% - Accent4 2 7 2 2 2 3" xfId="7309"/>
    <cellStyle name="20% - Accent4 2 7 2 2 2 4" xfId="7310"/>
    <cellStyle name="20% - Accent4 2 7 2 2 3" xfId="7311"/>
    <cellStyle name="20% - Accent4 2 7 2 2 3 2" xfId="7312"/>
    <cellStyle name="20% - Accent4 2 7 2 2 3 2 2" xfId="7313"/>
    <cellStyle name="20% - Accent4 2 7 2 2 3 2 3" xfId="51392"/>
    <cellStyle name="20% - Accent4 2 7 2 2 3 3" xfId="7314"/>
    <cellStyle name="20% - Accent4 2 7 2 2 3 4" xfId="7315"/>
    <cellStyle name="20% - Accent4 2 7 2 2 4" xfId="7316"/>
    <cellStyle name="20% - Accent4 2 7 2 2 4 2" xfId="7317"/>
    <cellStyle name="20% - Accent4 2 7 2 2 4 3" xfId="51393"/>
    <cellStyle name="20% - Accent4 2 7 2 2 5" xfId="7318"/>
    <cellStyle name="20% - Accent4 2 7 2 2 6" xfId="7319"/>
    <cellStyle name="20% - Accent4 2 7 2 3" xfId="7320"/>
    <cellStyle name="20% - Accent4 2 7 2 3 2" xfId="7321"/>
    <cellStyle name="20% - Accent4 2 7 2 3 2 2" xfId="7322"/>
    <cellStyle name="20% - Accent4 2 7 2 3 2 3" xfId="51394"/>
    <cellStyle name="20% - Accent4 2 7 2 3 3" xfId="7323"/>
    <cellStyle name="20% - Accent4 2 7 2 3 4" xfId="7324"/>
    <cellStyle name="20% - Accent4 2 7 2 4" xfId="7325"/>
    <cellStyle name="20% - Accent4 2 7 2 4 2" xfId="7326"/>
    <cellStyle name="20% - Accent4 2 7 2 4 2 2" xfId="7327"/>
    <cellStyle name="20% - Accent4 2 7 2 4 2 3" xfId="51395"/>
    <cellStyle name="20% - Accent4 2 7 2 4 3" xfId="7328"/>
    <cellStyle name="20% - Accent4 2 7 2 4 4" xfId="7329"/>
    <cellStyle name="20% - Accent4 2 7 2 5" xfId="7330"/>
    <cellStyle name="20% - Accent4 2 7 2 5 2" xfId="7331"/>
    <cellStyle name="20% - Accent4 2 7 2 5 3" xfId="51396"/>
    <cellStyle name="20% - Accent4 2 7 2 6" xfId="7332"/>
    <cellStyle name="20% - Accent4 2 7 2 7" xfId="7333"/>
    <cellStyle name="20% - Accent4 2 7 3" xfId="7334"/>
    <cellStyle name="20% - Accent4 2 7 3 2" xfId="7335"/>
    <cellStyle name="20% - Accent4 2 7 3 2 2" xfId="7336"/>
    <cellStyle name="20% - Accent4 2 7 3 2 2 2" xfId="7337"/>
    <cellStyle name="20% - Accent4 2 7 3 2 2 3" xfId="51397"/>
    <cellStyle name="20% - Accent4 2 7 3 2 3" xfId="7338"/>
    <cellStyle name="20% - Accent4 2 7 3 2 4" xfId="7339"/>
    <cellStyle name="20% - Accent4 2 7 3 3" xfId="7340"/>
    <cellStyle name="20% - Accent4 2 7 3 3 2" xfId="7341"/>
    <cellStyle name="20% - Accent4 2 7 3 3 2 2" xfId="7342"/>
    <cellStyle name="20% - Accent4 2 7 3 3 2 3" xfId="51398"/>
    <cellStyle name="20% - Accent4 2 7 3 3 3" xfId="7343"/>
    <cellStyle name="20% - Accent4 2 7 3 3 4" xfId="7344"/>
    <cellStyle name="20% - Accent4 2 7 3 4" xfId="7345"/>
    <cellStyle name="20% - Accent4 2 7 3 4 2" xfId="7346"/>
    <cellStyle name="20% - Accent4 2 7 3 4 3" xfId="51399"/>
    <cellStyle name="20% - Accent4 2 7 3 5" xfId="7347"/>
    <cellStyle name="20% - Accent4 2 7 3 6" xfId="7348"/>
    <cellStyle name="20% - Accent4 2 7 4" xfId="7349"/>
    <cellStyle name="20% - Accent4 2 7 4 2" xfId="7350"/>
    <cellStyle name="20% - Accent4 2 7 4 2 2" xfId="7351"/>
    <cellStyle name="20% - Accent4 2 7 4 2 3" xfId="51400"/>
    <cellStyle name="20% - Accent4 2 7 4 3" xfId="7352"/>
    <cellStyle name="20% - Accent4 2 7 4 4" xfId="7353"/>
    <cellStyle name="20% - Accent4 2 7 5" xfId="7354"/>
    <cellStyle name="20% - Accent4 2 7 5 2" xfId="7355"/>
    <cellStyle name="20% - Accent4 2 7 5 2 2" xfId="7356"/>
    <cellStyle name="20% - Accent4 2 7 5 2 3" xfId="51401"/>
    <cellStyle name="20% - Accent4 2 7 5 3" xfId="7357"/>
    <cellStyle name="20% - Accent4 2 7 5 4" xfId="7358"/>
    <cellStyle name="20% - Accent4 2 7 6" xfId="7359"/>
    <cellStyle name="20% - Accent4 2 7 6 2" xfId="7360"/>
    <cellStyle name="20% - Accent4 2 7 6 3" xfId="51402"/>
    <cellStyle name="20% - Accent4 2 7 7" xfId="7361"/>
    <cellStyle name="20% - Accent4 2 7 8" xfId="7362"/>
    <cellStyle name="20% - Accent4 2 8" xfId="7363"/>
    <cellStyle name="20% - Accent4 2 8 2" xfId="7364"/>
    <cellStyle name="20% - Accent4 2 8 2 2" xfId="7365"/>
    <cellStyle name="20% - Accent4 2 8 2 2 2" xfId="7366"/>
    <cellStyle name="20% - Accent4 2 8 2 2 2 2" xfId="7367"/>
    <cellStyle name="20% - Accent4 2 8 2 2 2 3" xfId="51403"/>
    <cellStyle name="20% - Accent4 2 8 2 2 3" xfId="7368"/>
    <cellStyle name="20% - Accent4 2 8 2 2 4" xfId="7369"/>
    <cellStyle name="20% - Accent4 2 8 2 3" xfId="7370"/>
    <cellStyle name="20% - Accent4 2 8 2 3 2" xfId="7371"/>
    <cellStyle name="20% - Accent4 2 8 2 3 2 2" xfId="7372"/>
    <cellStyle name="20% - Accent4 2 8 2 3 2 3" xfId="51404"/>
    <cellStyle name="20% - Accent4 2 8 2 3 3" xfId="7373"/>
    <cellStyle name="20% - Accent4 2 8 2 3 4" xfId="7374"/>
    <cellStyle name="20% - Accent4 2 8 2 4" xfId="7375"/>
    <cellStyle name="20% - Accent4 2 8 2 4 2" xfId="7376"/>
    <cellStyle name="20% - Accent4 2 8 2 4 3" xfId="51405"/>
    <cellStyle name="20% - Accent4 2 8 2 5" xfId="7377"/>
    <cellStyle name="20% - Accent4 2 8 2 6" xfId="7378"/>
    <cellStyle name="20% - Accent4 2 8 3" xfId="7379"/>
    <cellStyle name="20% - Accent4 2 8 3 2" xfId="7380"/>
    <cellStyle name="20% - Accent4 2 8 3 2 2" xfId="7381"/>
    <cellStyle name="20% - Accent4 2 8 3 2 3" xfId="51406"/>
    <cellStyle name="20% - Accent4 2 8 3 3" xfId="7382"/>
    <cellStyle name="20% - Accent4 2 8 3 4" xfId="7383"/>
    <cellStyle name="20% - Accent4 2 8 4" xfId="7384"/>
    <cellStyle name="20% - Accent4 2 8 4 2" xfId="7385"/>
    <cellStyle name="20% - Accent4 2 8 4 2 2" xfId="7386"/>
    <cellStyle name="20% - Accent4 2 8 4 2 3" xfId="51407"/>
    <cellStyle name="20% - Accent4 2 8 4 3" xfId="7387"/>
    <cellStyle name="20% - Accent4 2 8 4 4" xfId="7388"/>
    <cellStyle name="20% - Accent4 2 8 5" xfId="7389"/>
    <cellStyle name="20% - Accent4 2 8 5 2" xfId="7390"/>
    <cellStyle name="20% - Accent4 2 8 5 3" xfId="51408"/>
    <cellStyle name="20% - Accent4 2 8 6" xfId="7391"/>
    <cellStyle name="20% - Accent4 2 8 7" xfId="7392"/>
    <cellStyle name="20% - Accent4 2 9" xfId="7393"/>
    <cellStyle name="20% - Accent4 2 9 2" xfId="7394"/>
    <cellStyle name="20% - Accent4 2 9 2 2" xfId="7395"/>
    <cellStyle name="20% - Accent4 2 9 2 2 2" xfId="7396"/>
    <cellStyle name="20% - Accent4 2 9 2 2 3" xfId="51409"/>
    <cellStyle name="20% - Accent4 2 9 2 3" xfId="7397"/>
    <cellStyle name="20% - Accent4 2 9 2 4" xfId="7398"/>
    <cellStyle name="20% - Accent4 2 9 3" xfId="7399"/>
    <cellStyle name="20% - Accent4 2 9 3 2" xfId="7400"/>
    <cellStyle name="20% - Accent4 2 9 3 2 2" xfId="7401"/>
    <cellStyle name="20% - Accent4 2 9 3 2 3" xfId="51410"/>
    <cellStyle name="20% - Accent4 2 9 3 3" xfId="7402"/>
    <cellStyle name="20% - Accent4 2 9 3 4" xfId="7403"/>
    <cellStyle name="20% - Accent4 2 9 4" xfId="7404"/>
    <cellStyle name="20% - Accent4 2 9 4 2" xfId="7405"/>
    <cellStyle name="20% - Accent4 2 9 4 3" xfId="51411"/>
    <cellStyle name="20% - Accent4 2 9 5" xfId="7406"/>
    <cellStyle name="20% - Accent4 2 9 6" xfId="7407"/>
    <cellStyle name="20% - Accent4 3" xfId="7408"/>
    <cellStyle name="20% - Accent4 3 10" xfId="7409"/>
    <cellStyle name="20% - Accent4 3 11" xfId="7410"/>
    <cellStyle name="20% - Accent4 3 12" xfId="60173"/>
    <cellStyle name="20% - Accent4 3 2" xfId="7411"/>
    <cellStyle name="20% - Accent4 3 2 10" xfId="7412"/>
    <cellStyle name="20% - Accent4 3 2 11" xfId="60356"/>
    <cellStyle name="20% - Accent4 3 2 2" xfId="7413"/>
    <cellStyle name="20% - Accent4 3 2 2 2" xfId="7414"/>
    <cellStyle name="20% - Accent4 3 2 2 2 2" xfId="7415"/>
    <cellStyle name="20% - Accent4 3 2 2 2 2 2" xfId="7416"/>
    <cellStyle name="20% - Accent4 3 2 2 2 2 2 2" xfId="7417"/>
    <cellStyle name="20% - Accent4 3 2 2 2 2 2 2 2" xfId="7418"/>
    <cellStyle name="20% - Accent4 3 2 2 2 2 2 2 3" xfId="51412"/>
    <cellStyle name="20% - Accent4 3 2 2 2 2 2 3" xfId="7419"/>
    <cellStyle name="20% - Accent4 3 2 2 2 2 2 4" xfId="7420"/>
    <cellStyle name="20% - Accent4 3 2 2 2 2 3" xfId="7421"/>
    <cellStyle name="20% - Accent4 3 2 2 2 2 3 2" xfId="7422"/>
    <cellStyle name="20% - Accent4 3 2 2 2 2 3 2 2" xfId="7423"/>
    <cellStyle name="20% - Accent4 3 2 2 2 2 3 2 3" xfId="51413"/>
    <cellStyle name="20% - Accent4 3 2 2 2 2 3 3" xfId="7424"/>
    <cellStyle name="20% - Accent4 3 2 2 2 2 3 4" xfId="7425"/>
    <cellStyle name="20% - Accent4 3 2 2 2 2 4" xfId="7426"/>
    <cellStyle name="20% - Accent4 3 2 2 2 2 4 2" xfId="7427"/>
    <cellStyle name="20% - Accent4 3 2 2 2 2 4 3" xfId="51414"/>
    <cellStyle name="20% - Accent4 3 2 2 2 2 5" xfId="7428"/>
    <cellStyle name="20% - Accent4 3 2 2 2 2 6" xfId="7429"/>
    <cellStyle name="20% - Accent4 3 2 2 2 3" xfId="7430"/>
    <cellStyle name="20% - Accent4 3 2 2 2 3 2" xfId="7431"/>
    <cellStyle name="20% - Accent4 3 2 2 2 3 2 2" xfId="7432"/>
    <cellStyle name="20% - Accent4 3 2 2 2 3 2 3" xfId="51415"/>
    <cellStyle name="20% - Accent4 3 2 2 2 3 3" xfId="7433"/>
    <cellStyle name="20% - Accent4 3 2 2 2 3 4" xfId="7434"/>
    <cellStyle name="20% - Accent4 3 2 2 2 4" xfId="7435"/>
    <cellStyle name="20% - Accent4 3 2 2 2 4 2" xfId="7436"/>
    <cellStyle name="20% - Accent4 3 2 2 2 4 2 2" xfId="7437"/>
    <cellStyle name="20% - Accent4 3 2 2 2 4 2 3" xfId="51416"/>
    <cellStyle name="20% - Accent4 3 2 2 2 4 3" xfId="7438"/>
    <cellStyle name="20% - Accent4 3 2 2 2 4 4" xfId="7439"/>
    <cellStyle name="20% - Accent4 3 2 2 2 5" xfId="7440"/>
    <cellStyle name="20% - Accent4 3 2 2 2 5 2" xfId="7441"/>
    <cellStyle name="20% - Accent4 3 2 2 2 5 3" xfId="51417"/>
    <cellStyle name="20% - Accent4 3 2 2 2 6" xfId="7442"/>
    <cellStyle name="20% - Accent4 3 2 2 2 7" xfId="7443"/>
    <cellStyle name="20% - Accent4 3 2 2 3" xfId="7444"/>
    <cellStyle name="20% - Accent4 3 2 2 3 2" xfId="7445"/>
    <cellStyle name="20% - Accent4 3 2 2 3 2 2" xfId="7446"/>
    <cellStyle name="20% - Accent4 3 2 2 3 2 2 2" xfId="7447"/>
    <cellStyle name="20% - Accent4 3 2 2 3 2 2 3" xfId="51418"/>
    <cellStyle name="20% - Accent4 3 2 2 3 2 3" xfId="7448"/>
    <cellStyle name="20% - Accent4 3 2 2 3 2 4" xfId="7449"/>
    <cellStyle name="20% - Accent4 3 2 2 3 3" xfId="7450"/>
    <cellStyle name="20% - Accent4 3 2 2 3 3 2" xfId="7451"/>
    <cellStyle name="20% - Accent4 3 2 2 3 3 2 2" xfId="7452"/>
    <cellStyle name="20% - Accent4 3 2 2 3 3 2 3" xfId="51419"/>
    <cellStyle name="20% - Accent4 3 2 2 3 3 3" xfId="7453"/>
    <cellStyle name="20% - Accent4 3 2 2 3 3 4" xfId="7454"/>
    <cellStyle name="20% - Accent4 3 2 2 3 4" xfId="7455"/>
    <cellStyle name="20% - Accent4 3 2 2 3 4 2" xfId="7456"/>
    <cellStyle name="20% - Accent4 3 2 2 3 4 3" xfId="51420"/>
    <cellStyle name="20% - Accent4 3 2 2 3 5" xfId="7457"/>
    <cellStyle name="20% - Accent4 3 2 2 3 6" xfId="7458"/>
    <cellStyle name="20% - Accent4 3 2 2 4" xfId="7459"/>
    <cellStyle name="20% - Accent4 3 2 2 4 2" xfId="7460"/>
    <cellStyle name="20% - Accent4 3 2 2 4 2 2" xfId="7461"/>
    <cellStyle name="20% - Accent4 3 2 2 4 2 3" xfId="51421"/>
    <cellStyle name="20% - Accent4 3 2 2 4 3" xfId="7462"/>
    <cellStyle name="20% - Accent4 3 2 2 4 4" xfId="7463"/>
    <cellStyle name="20% - Accent4 3 2 2 5" xfId="7464"/>
    <cellStyle name="20% - Accent4 3 2 2 5 2" xfId="7465"/>
    <cellStyle name="20% - Accent4 3 2 2 5 2 2" xfId="7466"/>
    <cellStyle name="20% - Accent4 3 2 2 5 2 3" xfId="51422"/>
    <cellStyle name="20% - Accent4 3 2 2 5 3" xfId="7467"/>
    <cellStyle name="20% - Accent4 3 2 2 5 4" xfId="7468"/>
    <cellStyle name="20% - Accent4 3 2 2 6" xfId="7469"/>
    <cellStyle name="20% - Accent4 3 2 2 6 2" xfId="7470"/>
    <cellStyle name="20% - Accent4 3 2 2 6 3" xfId="51423"/>
    <cellStyle name="20% - Accent4 3 2 2 7" xfId="7471"/>
    <cellStyle name="20% - Accent4 3 2 2 8" xfId="7472"/>
    <cellStyle name="20% - Accent4 3 2 2 9" xfId="60724"/>
    <cellStyle name="20% - Accent4 3 2 3" xfId="7473"/>
    <cellStyle name="20% - Accent4 3 2 3 2" xfId="7474"/>
    <cellStyle name="20% - Accent4 3 2 3 2 2" xfId="7475"/>
    <cellStyle name="20% - Accent4 3 2 3 2 2 2" xfId="7476"/>
    <cellStyle name="20% - Accent4 3 2 3 2 2 2 2" xfId="7477"/>
    <cellStyle name="20% - Accent4 3 2 3 2 2 2 3" xfId="51424"/>
    <cellStyle name="20% - Accent4 3 2 3 2 2 3" xfId="7478"/>
    <cellStyle name="20% - Accent4 3 2 3 2 2 4" xfId="7479"/>
    <cellStyle name="20% - Accent4 3 2 3 2 3" xfId="7480"/>
    <cellStyle name="20% - Accent4 3 2 3 2 3 2" xfId="7481"/>
    <cellStyle name="20% - Accent4 3 2 3 2 3 2 2" xfId="7482"/>
    <cellStyle name="20% - Accent4 3 2 3 2 3 2 3" xfId="51425"/>
    <cellStyle name="20% - Accent4 3 2 3 2 3 3" xfId="7483"/>
    <cellStyle name="20% - Accent4 3 2 3 2 3 4" xfId="7484"/>
    <cellStyle name="20% - Accent4 3 2 3 2 4" xfId="7485"/>
    <cellStyle name="20% - Accent4 3 2 3 2 4 2" xfId="7486"/>
    <cellStyle name="20% - Accent4 3 2 3 2 4 3" xfId="51426"/>
    <cellStyle name="20% - Accent4 3 2 3 2 5" xfId="7487"/>
    <cellStyle name="20% - Accent4 3 2 3 2 6" xfId="7488"/>
    <cellStyle name="20% - Accent4 3 2 3 3" xfId="7489"/>
    <cellStyle name="20% - Accent4 3 2 3 3 2" xfId="7490"/>
    <cellStyle name="20% - Accent4 3 2 3 3 2 2" xfId="7491"/>
    <cellStyle name="20% - Accent4 3 2 3 3 2 3" xfId="51427"/>
    <cellStyle name="20% - Accent4 3 2 3 3 3" xfId="7492"/>
    <cellStyle name="20% - Accent4 3 2 3 3 4" xfId="7493"/>
    <cellStyle name="20% - Accent4 3 2 3 4" xfId="7494"/>
    <cellStyle name="20% - Accent4 3 2 3 4 2" xfId="7495"/>
    <cellStyle name="20% - Accent4 3 2 3 4 2 2" xfId="7496"/>
    <cellStyle name="20% - Accent4 3 2 3 4 2 3" xfId="51428"/>
    <cellStyle name="20% - Accent4 3 2 3 4 3" xfId="7497"/>
    <cellStyle name="20% - Accent4 3 2 3 4 4" xfId="7498"/>
    <cellStyle name="20% - Accent4 3 2 3 5" xfId="7499"/>
    <cellStyle name="20% - Accent4 3 2 3 5 2" xfId="7500"/>
    <cellStyle name="20% - Accent4 3 2 3 5 3" xfId="51429"/>
    <cellStyle name="20% - Accent4 3 2 3 6" xfId="7501"/>
    <cellStyle name="20% - Accent4 3 2 3 7" xfId="7502"/>
    <cellStyle name="20% - Accent4 3 2 4" xfId="7503"/>
    <cellStyle name="20% - Accent4 3 2 4 2" xfId="7504"/>
    <cellStyle name="20% - Accent4 3 2 4 2 2" xfId="7505"/>
    <cellStyle name="20% - Accent4 3 2 4 2 2 2" xfId="7506"/>
    <cellStyle name="20% - Accent4 3 2 4 2 2 3" xfId="51430"/>
    <cellStyle name="20% - Accent4 3 2 4 2 3" xfId="7507"/>
    <cellStyle name="20% - Accent4 3 2 4 2 4" xfId="7508"/>
    <cellStyle name="20% - Accent4 3 2 4 3" xfId="7509"/>
    <cellStyle name="20% - Accent4 3 2 4 3 2" xfId="7510"/>
    <cellStyle name="20% - Accent4 3 2 4 3 2 2" xfId="7511"/>
    <cellStyle name="20% - Accent4 3 2 4 3 2 3" xfId="51431"/>
    <cellStyle name="20% - Accent4 3 2 4 3 3" xfId="7512"/>
    <cellStyle name="20% - Accent4 3 2 4 3 4" xfId="7513"/>
    <cellStyle name="20% - Accent4 3 2 4 4" xfId="7514"/>
    <cellStyle name="20% - Accent4 3 2 4 4 2" xfId="7515"/>
    <cellStyle name="20% - Accent4 3 2 4 4 3" xfId="51432"/>
    <cellStyle name="20% - Accent4 3 2 4 5" xfId="7516"/>
    <cellStyle name="20% - Accent4 3 2 4 6" xfId="7517"/>
    <cellStyle name="20% - Accent4 3 2 5" xfId="7518"/>
    <cellStyle name="20% - Accent4 3 2 5 2" xfId="7519"/>
    <cellStyle name="20% - Accent4 3 2 5 2 2" xfId="7520"/>
    <cellStyle name="20% - Accent4 3 2 5 2 2 2" xfId="7521"/>
    <cellStyle name="20% - Accent4 3 2 5 2 2 3" xfId="51433"/>
    <cellStyle name="20% - Accent4 3 2 5 2 3" xfId="7522"/>
    <cellStyle name="20% - Accent4 3 2 5 2 4" xfId="7523"/>
    <cellStyle name="20% - Accent4 3 2 5 3" xfId="7524"/>
    <cellStyle name="20% - Accent4 3 2 5 3 2" xfId="7525"/>
    <cellStyle name="20% - Accent4 3 2 5 3 3" xfId="51434"/>
    <cellStyle name="20% - Accent4 3 2 5 4" xfId="7526"/>
    <cellStyle name="20% - Accent4 3 2 5 5" xfId="7527"/>
    <cellStyle name="20% - Accent4 3 2 6" xfId="7528"/>
    <cellStyle name="20% - Accent4 3 2 6 2" xfId="7529"/>
    <cellStyle name="20% - Accent4 3 2 6 2 2" xfId="7530"/>
    <cellStyle name="20% - Accent4 3 2 6 2 3" xfId="51435"/>
    <cellStyle name="20% - Accent4 3 2 6 3" xfId="7531"/>
    <cellStyle name="20% - Accent4 3 2 6 4" xfId="7532"/>
    <cellStyle name="20% - Accent4 3 2 7" xfId="7533"/>
    <cellStyle name="20% - Accent4 3 2 7 2" xfId="7534"/>
    <cellStyle name="20% - Accent4 3 2 7 2 2" xfId="7535"/>
    <cellStyle name="20% - Accent4 3 2 7 2 3" xfId="51436"/>
    <cellStyle name="20% - Accent4 3 2 7 3" xfId="7536"/>
    <cellStyle name="20% - Accent4 3 2 7 4" xfId="7537"/>
    <cellStyle name="20% - Accent4 3 2 8" xfId="7538"/>
    <cellStyle name="20% - Accent4 3 2 8 2" xfId="7539"/>
    <cellStyle name="20% - Accent4 3 2 8 3" xfId="51437"/>
    <cellStyle name="20% - Accent4 3 2 9" xfId="7540"/>
    <cellStyle name="20% - Accent4 3 3" xfId="7541"/>
    <cellStyle name="20% - Accent4 3 3 10" xfId="60541"/>
    <cellStyle name="20% - Accent4 3 3 2" xfId="7542"/>
    <cellStyle name="20% - Accent4 3 3 2 2" xfId="7543"/>
    <cellStyle name="20% - Accent4 3 3 2 2 2" xfId="7544"/>
    <cellStyle name="20% - Accent4 3 3 2 2 2 2" xfId="7545"/>
    <cellStyle name="20% - Accent4 3 3 2 2 2 2 2" xfId="7546"/>
    <cellStyle name="20% - Accent4 3 3 2 2 2 2 3" xfId="51438"/>
    <cellStyle name="20% - Accent4 3 3 2 2 2 3" xfId="7547"/>
    <cellStyle name="20% - Accent4 3 3 2 2 2 4" xfId="7548"/>
    <cellStyle name="20% - Accent4 3 3 2 2 3" xfId="7549"/>
    <cellStyle name="20% - Accent4 3 3 2 2 3 2" xfId="7550"/>
    <cellStyle name="20% - Accent4 3 3 2 2 3 2 2" xfId="7551"/>
    <cellStyle name="20% - Accent4 3 3 2 2 3 2 3" xfId="51439"/>
    <cellStyle name="20% - Accent4 3 3 2 2 3 3" xfId="7552"/>
    <cellStyle name="20% - Accent4 3 3 2 2 3 4" xfId="7553"/>
    <cellStyle name="20% - Accent4 3 3 2 2 4" xfId="7554"/>
    <cellStyle name="20% - Accent4 3 3 2 2 4 2" xfId="7555"/>
    <cellStyle name="20% - Accent4 3 3 2 2 4 3" xfId="51440"/>
    <cellStyle name="20% - Accent4 3 3 2 2 5" xfId="7556"/>
    <cellStyle name="20% - Accent4 3 3 2 2 6" xfId="7557"/>
    <cellStyle name="20% - Accent4 3 3 2 3" xfId="7558"/>
    <cellStyle name="20% - Accent4 3 3 2 3 2" xfId="7559"/>
    <cellStyle name="20% - Accent4 3 3 2 3 2 2" xfId="7560"/>
    <cellStyle name="20% - Accent4 3 3 2 3 2 3" xfId="51441"/>
    <cellStyle name="20% - Accent4 3 3 2 3 3" xfId="7561"/>
    <cellStyle name="20% - Accent4 3 3 2 3 4" xfId="7562"/>
    <cellStyle name="20% - Accent4 3 3 2 4" xfId="7563"/>
    <cellStyle name="20% - Accent4 3 3 2 4 2" xfId="7564"/>
    <cellStyle name="20% - Accent4 3 3 2 4 2 2" xfId="7565"/>
    <cellStyle name="20% - Accent4 3 3 2 4 2 3" xfId="51442"/>
    <cellStyle name="20% - Accent4 3 3 2 4 3" xfId="7566"/>
    <cellStyle name="20% - Accent4 3 3 2 4 4" xfId="7567"/>
    <cellStyle name="20% - Accent4 3 3 2 5" xfId="7568"/>
    <cellStyle name="20% - Accent4 3 3 2 5 2" xfId="7569"/>
    <cellStyle name="20% - Accent4 3 3 2 5 3" xfId="51443"/>
    <cellStyle name="20% - Accent4 3 3 2 6" xfId="7570"/>
    <cellStyle name="20% - Accent4 3 3 2 7" xfId="7571"/>
    <cellStyle name="20% - Accent4 3 3 3" xfId="7572"/>
    <cellStyle name="20% - Accent4 3 3 3 2" xfId="7573"/>
    <cellStyle name="20% - Accent4 3 3 3 2 2" xfId="7574"/>
    <cellStyle name="20% - Accent4 3 3 3 2 2 2" xfId="7575"/>
    <cellStyle name="20% - Accent4 3 3 3 2 2 3" xfId="51444"/>
    <cellStyle name="20% - Accent4 3 3 3 2 3" xfId="7576"/>
    <cellStyle name="20% - Accent4 3 3 3 2 4" xfId="7577"/>
    <cellStyle name="20% - Accent4 3 3 3 3" xfId="7578"/>
    <cellStyle name="20% - Accent4 3 3 3 3 2" xfId="7579"/>
    <cellStyle name="20% - Accent4 3 3 3 3 2 2" xfId="7580"/>
    <cellStyle name="20% - Accent4 3 3 3 3 2 3" xfId="51445"/>
    <cellStyle name="20% - Accent4 3 3 3 3 3" xfId="7581"/>
    <cellStyle name="20% - Accent4 3 3 3 3 4" xfId="7582"/>
    <cellStyle name="20% - Accent4 3 3 3 4" xfId="7583"/>
    <cellStyle name="20% - Accent4 3 3 3 4 2" xfId="7584"/>
    <cellStyle name="20% - Accent4 3 3 3 4 3" xfId="51446"/>
    <cellStyle name="20% - Accent4 3 3 3 5" xfId="7585"/>
    <cellStyle name="20% - Accent4 3 3 3 6" xfId="7586"/>
    <cellStyle name="20% - Accent4 3 3 4" xfId="7587"/>
    <cellStyle name="20% - Accent4 3 3 4 2" xfId="7588"/>
    <cellStyle name="20% - Accent4 3 3 4 2 2" xfId="7589"/>
    <cellStyle name="20% - Accent4 3 3 4 2 2 2" xfId="7590"/>
    <cellStyle name="20% - Accent4 3 3 4 2 2 3" xfId="51447"/>
    <cellStyle name="20% - Accent4 3 3 4 2 3" xfId="7591"/>
    <cellStyle name="20% - Accent4 3 3 4 2 4" xfId="7592"/>
    <cellStyle name="20% - Accent4 3 3 4 3" xfId="7593"/>
    <cellStyle name="20% - Accent4 3 3 4 3 2" xfId="7594"/>
    <cellStyle name="20% - Accent4 3 3 4 3 3" xfId="51448"/>
    <cellStyle name="20% - Accent4 3 3 4 4" xfId="7595"/>
    <cellStyle name="20% - Accent4 3 3 4 5" xfId="7596"/>
    <cellStyle name="20% - Accent4 3 3 5" xfId="7597"/>
    <cellStyle name="20% - Accent4 3 3 5 2" xfId="7598"/>
    <cellStyle name="20% - Accent4 3 3 5 2 2" xfId="7599"/>
    <cellStyle name="20% - Accent4 3 3 5 2 3" xfId="51449"/>
    <cellStyle name="20% - Accent4 3 3 5 3" xfId="7600"/>
    <cellStyle name="20% - Accent4 3 3 5 4" xfId="7601"/>
    <cellStyle name="20% - Accent4 3 3 6" xfId="7602"/>
    <cellStyle name="20% - Accent4 3 3 6 2" xfId="7603"/>
    <cellStyle name="20% - Accent4 3 3 6 2 2" xfId="7604"/>
    <cellStyle name="20% - Accent4 3 3 6 2 3" xfId="51450"/>
    <cellStyle name="20% - Accent4 3 3 6 3" xfId="7605"/>
    <cellStyle name="20% - Accent4 3 3 6 4" xfId="7606"/>
    <cellStyle name="20% - Accent4 3 3 7" xfId="7607"/>
    <cellStyle name="20% - Accent4 3 3 7 2" xfId="7608"/>
    <cellStyle name="20% - Accent4 3 3 7 3" xfId="51451"/>
    <cellStyle name="20% - Accent4 3 3 8" xfId="7609"/>
    <cellStyle name="20% - Accent4 3 3 9" xfId="7610"/>
    <cellStyle name="20% - Accent4 3 4" xfId="7611"/>
    <cellStyle name="20% - Accent4 3 4 2" xfId="7612"/>
    <cellStyle name="20% - Accent4 3 4 2 2" xfId="7613"/>
    <cellStyle name="20% - Accent4 3 4 2 2 2" xfId="7614"/>
    <cellStyle name="20% - Accent4 3 4 2 2 2 2" xfId="7615"/>
    <cellStyle name="20% - Accent4 3 4 2 2 2 3" xfId="51452"/>
    <cellStyle name="20% - Accent4 3 4 2 2 3" xfId="7616"/>
    <cellStyle name="20% - Accent4 3 4 2 2 4" xfId="7617"/>
    <cellStyle name="20% - Accent4 3 4 2 3" xfId="7618"/>
    <cellStyle name="20% - Accent4 3 4 2 3 2" xfId="7619"/>
    <cellStyle name="20% - Accent4 3 4 2 3 2 2" xfId="7620"/>
    <cellStyle name="20% - Accent4 3 4 2 3 2 3" xfId="51453"/>
    <cellStyle name="20% - Accent4 3 4 2 3 3" xfId="7621"/>
    <cellStyle name="20% - Accent4 3 4 2 3 4" xfId="7622"/>
    <cellStyle name="20% - Accent4 3 4 2 4" xfId="7623"/>
    <cellStyle name="20% - Accent4 3 4 2 4 2" xfId="7624"/>
    <cellStyle name="20% - Accent4 3 4 2 4 3" xfId="51454"/>
    <cellStyle name="20% - Accent4 3 4 2 5" xfId="7625"/>
    <cellStyle name="20% - Accent4 3 4 2 6" xfId="7626"/>
    <cellStyle name="20% - Accent4 3 4 3" xfId="7627"/>
    <cellStyle name="20% - Accent4 3 4 3 2" xfId="7628"/>
    <cellStyle name="20% - Accent4 3 4 3 2 2" xfId="7629"/>
    <cellStyle name="20% - Accent4 3 4 3 2 3" xfId="51455"/>
    <cellStyle name="20% - Accent4 3 4 3 3" xfId="7630"/>
    <cellStyle name="20% - Accent4 3 4 3 4" xfId="7631"/>
    <cellStyle name="20% - Accent4 3 4 4" xfId="7632"/>
    <cellStyle name="20% - Accent4 3 4 4 2" xfId="7633"/>
    <cellStyle name="20% - Accent4 3 4 4 2 2" xfId="7634"/>
    <cellStyle name="20% - Accent4 3 4 4 2 3" xfId="51456"/>
    <cellStyle name="20% - Accent4 3 4 4 3" xfId="7635"/>
    <cellStyle name="20% - Accent4 3 4 4 4" xfId="7636"/>
    <cellStyle name="20% - Accent4 3 4 5" xfId="7637"/>
    <cellStyle name="20% - Accent4 3 4 5 2" xfId="7638"/>
    <cellStyle name="20% - Accent4 3 4 5 3" xfId="51457"/>
    <cellStyle name="20% - Accent4 3 4 6" xfId="7639"/>
    <cellStyle name="20% - Accent4 3 4 7" xfId="7640"/>
    <cellStyle name="20% - Accent4 3 5" xfId="7641"/>
    <cellStyle name="20% - Accent4 3 5 2" xfId="7642"/>
    <cellStyle name="20% - Accent4 3 5 2 2" xfId="7643"/>
    <cellStyle name="20% - Accent4 3 5 2 2 2" xfId="7644"/>
    <cellStyle name="20% - Accent4 3 5 2 2 3" xfId="51458"/>
    <cellStyle name="20% - Accent4 3 5 2 3" xfId="7645"/>
    <cellStyle name="20% - Accent4 3 5 2 4" xfId="7646"/>
    <cellStyle name="20% - Accent4 3 5 3" xfId="7647"/>
    <cellStyle name="20% - Accent4 3 5 3 2" xfId="7648"/>
    <cellStyle name="20% - Accent4 3 5 3 2 2" xfId="7649"/>
    <cellStyle name="20% - Accent4 3 5 3 2 3" xfId="51459"/>
    <cellStyle name="20% - Accent4 3 5 3 3" xfId="7650"/>
    <cellStyle name="20% - Accent4 3 5 3 4" xfId="7651"/>
    <cellStyle name="20% - Accent4 3 5 4" xfId="7652"/>
    <cellStyle name="20% - Accent4 3 5 4 2" xfId="7653"/>
    <cellStyle name="20% - Accent4 3 5 4 3" xfId="51460"/>
    <cellStyle name="20% - Accent4 3 5 5" xfId="7654"/>
    <cellStyle name="20% - Accent4 3 5 6" xfId="7655"/>
    <cellStyle name="20% - Accent4 3 6" xfId="7656"/>
    <cellStyle name="20% - Accent4 3 6 2" xfId="7657"/>
    <cellStyle name="20% - Accent4 3 6 2 2" xfId="7658"/>
    <cellStyle name="20% - Accent4 3 6 2 2 2" xfId="7659"/>
    <cellStyle name="20% - Accent4 3 6 2 2 3" xfId="51461"/>
    <cellStyle name="20% - Accent4 3 6 2 3" xfId="7660"/>
    <cellStyle name="20% - Accent4 3 6 2 4" xfId="7661"/>
    <cellStyle name="20% - Accent4 3 6 3" xfId="7662"/>
    <cellStyle name="20% - Accent4 3 6 3 2" xfId="7663"/>
    <cellStyle name="20% - Accent4 3 6 3 3" xfId="51462"/>
    <cellStyle name="20% - Accent4 3 6 4" xfId="7664"/>
    <cellStyle name="20% - Accent4 3 6 5" xfId="7665"/>
    <cellStyle name="20% - Accent4 3 7" xfId="7666"/>
    <cellStyle name="20% - Accent4 3 7 2" xfId="7667"/>
    <cellStyle name="20% - Accent4 3 7 2 2" xfId="7668"/>
    <cellStyle name="20% - Accent4 3 7 2 3" xfId="51463"/>
    <cellStyle name="20% - Accent4 3 7 3" xfId="7669"/>
    <cellStyle name="20% - Accent4 3 7 4" xfId="7670"/>
    <cellStyle name="20% - Accent4 3 8" xfId="7671"/>
    <cellStyle name="20% - Accent4 3 8 2" xfId="7672"/>
    <cellStyle name="20% - Accent4 3 8 2 2" xfId="7673"/>
    <cellStyle name="20% - Accent4 3 8 2 3" xfId="51464"/>
    <cellStyle name="20% - Accent4 3 8 3" xfId="7674"/>
    <cellStyle name="20% - Accent4 3 8 4" xfId="7675"/>
    <cellStyle name="20% - Accent4 3 9" xfId="7676"/>
    <cellStyle name="20% - Accent4 3 9 2" xfId="7677"/>
    <cellStyle name="20% - Accent4 3 9 3" xfId="51465"/>
    <cellStyle name="20% - Accent4 4" xfId="7678"/>
    <cellStyle name="20% - Accent4 4 10" xfId="7679"/>
    <cellStyle name="20% - Accent4 4 11" xfId="7680"/>
    <cellStyle name="20% - Accent4 4 12" xfId="60187"/>
    <cellStyle name="20% - Accent4 4 2" xfId="7681"/>
    <cellStyle name="20% - Accent4 4 2 10" xfId="7682"/>
    <cellStyle name="20% - Accent4 4 2 11" xfId="60370"/>
    <cellStyle name="20% - Accent4 4 2 2" xfId="7683"/>
    <cellStyle name="20% - Accent4 4 2 2 2" xfId="7684"/>
    <cellStyle name="20% - Accent4 4 2 2 2 2" xfId="7685"/>
    <cellStyle name="20% - Accent4 4 2 2 2 2 2" xfId="7686"/>
    <cellStyle name="20% - Accent4 4 2 2 2 2 2 2" xfId="7687"/>
    <cellStyle name="20% - Accent4 4 2 2 2 2 2 2 2" xfId="7688"/>
    <cellStyle name="20% - Accent4 4 2 2 2 2 2 2 3" xfId="51466"/>
    <cellStyle name="20% - Accent4 4 2 2 2 2 2 3" xfId="7689"/>
    <cellStyle name="20% - Accent4 4 2 2 2 2 2 4" xfId="7690"/>
    <cellStyle name="20% - Accent4 4 2 2 2 2 3" xfId="7691"/>
    <cellStyle name="20% - Accent4 4 2 2 2 2 3 2" xfId="7692"/>
    <cellStyle name="20% - Accent4 4 2 2 2 2 3 2 2" xfId="7693"/>
    <cellStyle name="20% - Accent4 4 2 2 2 2 3 2 3" xfId="51467"/>
    <cellStyle name="20% - Accent4 4 2 2 2 2 3 3" xfId="7694"/>
    <cellStyle name="20% - Accent4 4 2 2 2 2 3 4" xfId="7695"/>
    <cellStyle name="20% - Accent4 4 2 2 2 2 4" xfId="7696"/>
    <cellStyle name="20% - Accent4 4 2 2 2 2 4 2" xfId="7697"/>
    <cellStyle name="20% - Accent4 4 2 2 2 2 4 3" xfId="51468"/>
    <cellStyle name="20% - Accent4 4 2 2 2 2 5" xfId="7698"/>
    <cellStyle name="20% - Accent4 4 2 2 2 2 6" xfId="7699"/>
    <cellStyle name="20% - Accent4 4 2 2 2 3" xfId="7700"/>
    <cellStyle name="20% - Accent4 4 2 2 2 3 2" xfId="7701"/>
    <cellStyle name="20% - Accent4 4 2 2 2 3 2 2" xfId="7702"/>
    <cellStyle name="20% - Accent4 4 2 2 2 3 2 3" xfId="51469"/>
    <cellStyle name="20% - Accent4 4 2 2 2 3 3" xfId="7703"/>
    <cellStyle name="20% - Accent4 4 2 2 2 3 4" xfId="7704"/>
    <cellStyle name="20% - Accent4 4 2 2 2 4" xfId="7705"/>
    <cellStyle name="20% - Accent4 4 2 2 2 4 2" xfId="7706"/>
    <cellStyle name="20% - Accent4 4 2 2 2 4 2 2" xfId="7707"/>
    <cellStyle name="20% - Accent4 4 2 2 2 4 2 3" xfId="51470"/>
    <cellStyle name="20% - Accent4 4 2 2 2 4 3" xfId="7708"/>
    <cellStyle name="20% - Accent4 4 2 2 2 4 4" xfId="7709"/>
    <cellStyle name="20% - Accent4 4 2 2 2 5" xfId="7710"/>
    <cellStyle name="20% - Accent4 4 2 2 2 5 2" xfId="7711"/>
    <cellStyle name="20% - Accent4 4 2 2 2 5 3" xfId="51471"/>
    <cellStyle name="20% - Accent4 4 2 2 2 6" xfId="7712"/>
    <cellStyle name="20% - Accent4 4 2 2 2 7" xfId="7713"/>
    <cellStyle name="20% - Accent4 4 2 2 3" xfId="7714"/>
    <cellStyle name="20% - Accent4 4 2 2 3 2" xfId="7715"/>
    <cellStyle name="20% - Accent4 4 2 2 3 2 2" xfId="7716"/>
    <cellStyle name="20% - Accent4 4 2 2 3 2 2 2" xfId="7717"/>
    <cellStyle name="20% - Accent4 4 2 2 3 2 2 3" xfId="51472"/>
    <cellStyle name="20% - Accent4 4 2 2 3 2 3" xfId="7718"/>
    <cellStyle name="20% - Accent4 4 2 2 3 2 4" xfId="7719"/>
    <cellStyle name="20% - Accent4 4 2 2 3 3" xfId="7720"/>
    <cellStyle name="20% - Accent4 4 2 2 3 3 2" xfId="7721"/>
    <cellStyle name="20% - Accent4 4 2 2 3 3 2 2" xfId="7722"/>
    <cellStyle name="20% - Accent4 4 2 2 3 3 2 3" xfId="51473"/>
    <cellStyle name="20% - Accent4 4 2 2 3 3 3" xfId="7723"/>
    <cellStyle name="20% - Accent4 4 2 2 3 3 4" xfId="7724"/>
    <cellStyle name="20% - Accent4 4 2 2 3 4" xfId="7725"/>
    <cellStyle name="20% - Accent4 4 2 2 3 4 2" xfId="7726"/>
    <cellStyle name="20% - Accent4 4 2 2 3 4 3" xfId="51474"/>
    <cellStyle name="20% - Accent4 4 2 2 3 5" xfId="7727"/>
    <cellStyle name="20% - Accent4 4 2 2 3 6" xfId="7728"/>
    <cellStyle name="20% - Accent4 4 2 2 4" xfId="7729"/>
    <cellStyle name="20% - Accent4 4 2 2 4 2" xfId="7730"/>
    <cellStyle name="20% - Accent4 4 2 2 4 2 2" xfId="7731"/>
    <cellStyle name="20% - Accent4 4 2 2 4 2 3" xfId="51475"/>
    <cellStyle name="20% - Accent4 4 2 2 4 3" xfId="7732"/>
    <cellStyle name="20% - Accent4 4 2 2 4 4" xfId="7733"/>
    <cellStyle name="20% - Accent4 4 2 2 5" xfId="7734"/>
    <cellStyle name="20% - Accent4 4 2 2 5 2" xfId="7735"/>
    <cellStyle name="20% - Accent4 4 2 2 5 2 2" xfId="7736"/>
    <cellStyle name="20% - Accent4 4 2 2 5 2 3" xfId="51476"/>
    <cellStyle name="20% - Accent4 4 2 2 5 3" xfId="7737"/>
    <cellStyle name="20% - Accent4 4 2 2 5 4" xfId="7738"/>
    <cellStyle name="20% - Accent4 4 2 2 6" xfId="7739"/>
    <cellStyle name="20% - Accent4 4 2 2 6 2" xfId="7740"/>
    <cellStyle name="20% - Accent4 4 2 2 6 3" xfId="51477"/>
    <cellStyle name="20% - Accent4 4 2 2 7" xfId="7741"/>
    <cellStyle name="20% - Accent4 4 2 2 8" xfId="7742"/>
    <cellStyle name="20% - Accent4 4 2 2 9" xfId="60738"/>
    <cellStyle name="20% - Accent4 4 2 3" xfId="7743"/>
    <cellStyle name="20% - Accent4 4 2 3 2" xfId="7744"/>
    <cellStyle name="20% - Accent4 4 2 3 2 2" xfId="7745"/>
    <cellStyle name="20% - Accent4 4 2 3 2 2 2" xfId="7746"/>
    <cellStyle name="20% - Accent4 4 2 3 2 2 2 2" xfId="7747"/>
    <cellStyle name="20% - Accent4 4 2 3 2 2 2 3" xfId="51478"/>
    <cellStyle name="20% - Accent4 4 2 3 2 2 3" xfId="7748"/>
    <cellStyle name="20% - Accent4 4 2 3 2 2 4" xfId="7749"/>
    <cellStyle name="20% - Accent4 4 2 3 2 3" xfId="7750"/>
    <cellStyle name="20% - Accent4 4 2 3 2 3 2" xfId="7751"/>
    <cellStyle name="20% - Accent4 4 2 3 2 3 2 2" xfId="7752"/>
    <cellStyle name="20% - Accent4 4 2 3 2 3 2 3" xfId="51479"/>
    <cellStyle name="20% - Accent4 4 2 3 2 3 3" xfId="7753"/>
    <cellStyle name="20% - Accent4 4 2 3 2 3 4" xfId="7754"/>
    <cellStyle name="20% - Accent4 4 2 3 2 4" xfId="7755"/>
    <cellStyle name="20% - Accent4 4 2 3 2 4 2" xfId="7756"/>
    <cellStyle name="20% - Accent4 4 2 3 2 4 3" xfId="51480"/>
    <cellStyle name="20% - Accent4 4 2 3 2 5" xfId="7757"/>
    <cellStyle name="20% - Accent4 4 2 3 2 6" xfId="7758"/>
    <cellStyle name="20% - Accent4 4 2 3 3" xfId="7759"/>
    <cellStyle name="20% - Accent4 4 2 3 3 2" xfId="7760"/>
    <cellStyle name="20% - Accent4 4 2 3 3 2 2" xfId="7761"/>
    <cellStyle name="20% - Accent4 4 2 3 3 2 3" xfId="51481"/>
    <cellStyle name="20% - Accent4 4 2 3 3 3" xfId="7762"/>
    <cellStyle name="20% - Accent4 4 2 3 3 4" xfId="7763"/>
    <cellStyle name="20% - Accent4 4 2 3 4" xfId="7764"/>
    <cellStyle name="20% - Accent4 4 2 3 4 2" xfId="7765"/>
    <cellStyle name="20% - Accent4 4 2 3 4 2 2" xfId="7766"/>
    <cellStyle name="20% - Accent4 4 2 3 4 2 3" xfId="51482"/>
    <cellStyle name="20% - Accent4 4 2 3 4 3" xfId="7767"/>
    <cellStyle name="20% - Accent4 4 2 3 4 4" xfId="7768"/>
    <cellStyle name="20% - Accent4 4 2 3 5" xfId="7769"/>
    <cellStyle name="20% - Accent4 4 2 3 5 2" xfId="7770"/>
    <cellStyle name="20% - Accent4 4 2 3 5 3" xfId="51483"/>
    <cellStyle name="20% - Accent4 4 2 3 6" xfId="7771"/>
    <cellStyle name="20% - Accent4 4 2 3 7" xfId="7772"/>
    <cellStyle name="20% - Accent4 4 2 4" xfId="7773"/>
    <cellStyle name="20% - Accent4 4 2 4 2" xfId="7774"/>
    <cellStyle name="20% - Accent4 4 2 4 2 2" xfId="7775"/>
    <cellStyle name="20% - Accent4 4 2 4 2 2 2" xfId="7776"/>
    <cellStyle name="20% - Accent4 4 2 4 2 2 3" xfId="51484"/>
    <cellStyle name="20% - Accent4 4 2 4 2 3" xfId="7777"/>
    <cellStyle name="20% - Accent4 4 2 4 2 4" xfId="7778"/>
    <cellStyle name="20% - Accent4 4 2 4 3" xfId="7779"/>
    <cellStyle name="20% - Accent4 4 2 4 3 2" xfId="7780"/>
    <cellStyle name="20% - Accent4 4 2 4 3 2 2" xfId="7781"/>
    <cellStyle name="20% - Accent4 4 2 4 3 2 3" xfId="51485"/>
    <cellStyle name="20% - Accent4 4 2 4 3 3" xfId="7782"/>
    <cellStyle name="20% - Accent4 4 2 4 3 4" xfId="7783"/>
    <cellStyle name="20% - Accent4 4 2 4 4" xfId="7784"/>
    <cellStyle name="20% - Accent4 4 2 4 4 2" xfId="7785"/>
    <cellStyle name="20% - Accent4 4 2 4 4 3" xfId="51486"/>
    <cellStyle name="20% - Accent4 4 2 4 5" xfId="7786"/>
    <cellStyle name="20% - Accent4 4 2 4 6" xfId="7787"/>
    <cellStyle name="20% - Accent4 4 2 5" xfId="7788"/>
    <cellStyle name="20% - Accent4 4 2 5 2" xfId="7789"/>
    <cellStyle name="20% - Accent4 4 2 5 2 2" xfId="7790"/>
    <cellStyle name="20% - Accent4 4 2 5 2 2 2" xfId="7791"/>
    <cellStyle name="20% - Accent4 4 2 5 2 2 3" xfId="51487"/>
    <cellStyle name="20% - Accent4 4 2 5 2 3" xfId="7792"/>
    <cellStyle name="20% - Accent4 4 2 5 2 4" xfId="7793"/>
    <cellStyle name="20% - Accent4 4 2 5 3" xfId="7794"/>
    <cellStyle name="20% - Accent4 4 2 5 3 2" xfId="7795"/>
    <cellStyle name="20% - Accent4 4 2 5 3 3" xfId="51488"/>
    <cellStyle name="20% - Accent4 4 2 5 4" xfId="7796"/>
    <cellStyle name="20% - Accent4 4 2 5 5" xfId="7797"/>
    <cellStyle name="20% - Accent4 4 2 6" xfId="7798"/>
    <cellStyle name="20% - Accent4 4 2 6 2" xfId="7799"/>
    <cellStyle name="20% - Accent4 4 2 6 2 2" xfId="7800"/>
    <cellStyle name="20% - Accent4 4 2 6 2 3" xfId="51489"/>
    <cellStyle name="20% - Accent4 4 2 6 3" xfId="7801"/>
    <cellStyle name="20% - Accent4 4 2 6 4" xfId="7802"/>
    <cellStyle name="20% - Accent4 4 2 7" xfId="7803"/>
    <cellStyle name="20% - Accent4 4 2 7 2" xfId="7804"/>
    <cellStyle name="20% - Accent4 4 2 7 2 2" xfId="7805"/>
    <cellStyle name="20% - Accent4 4 2 7 2 3" xfId="51490"/>
    <cellStyle name="20% - Accent4 4 2 7 3" xfId="7806"/>
    <cellStyle name="20% - Accent4 4 2 7 4" xfId="7807"/>
    <cellStyle name="20% - Accent4 4 2 8" xfId="7808"/>
    <cellStyle name="20% - Accent4 4 2 8 2" xfId="7809"/>
    <cellStyle name="20% - Accent4 4 2 8 3" xfId="51491"/>
    <cellStyle name="20% - Accent4 4 2 9" xfId="7810"/>
    <cellStyle name="20% - Accent4 4 3" xfId="7811"/>
    <cellStyle name="20% - Accent4 4 3 2" xfId="7812"/>
    <cellStyle name="20% - Accent4 4 3 2 2" xfId="7813"/>
    <cellStyle name="20% - Accent4 4 3 2 2 2" xfId="7814"/>
    <cellStyle name="20% - Accent4 4 3 2 2 2 2" xfId="7815"/>
    <cellStyle name="20% - Accent4 4 3 2 2 2 2 2" xfId="7816"/>
    <cellStyle name="20% - Accent4 4 3 2 2 2 2 3" xfId="51492"/>
    <cellStyle name="20% - Accent4 4 3 2 2 2 3" xfId="7817"/>
    <cellStyle name="20% - Accent4 4 3 2 2 2 4" xfId="7818"/>
    <cellStyle name="20% - Accent4 4 3 2 2 3" xfId="7819"/>
    <cellStyle name="20% - Accent4 4 3 2 2 3 2" xfId="7820"/>
    <cellStyle name="20% - Accent4 4 3 2 2 3 2 2" xfId="7821"/>
    <cellStyle name="20% - Accent4 4 3 2 2 3 2 3" xfId="51493"/>
    <cellStyle name="20% - Accent4 4 3 2 2 3 3" xfId="7822"/>
    <cellStyle name="20% - Accent4 4 3 2 2 3 4" xfId="7823"/>
    <cellStyle name="20% - Accent4 4 3 2 2 4" xfId="7824"/>
    <cellStyle name="20% - Accent4 4 3 2 2 4 2" xfId="7825"/>
    <cellStyle name="20% - Accent4 4 3 2 2 4 3" xfId="51494"/>
    <cellStyle name="20% - Accent4 4 3 2 2 5" xfId="7826"/>
    <cellStyle name="20% - Accent4 4 3 2 2 6" xfId="7827"/>
    <cellStyle name="20% - Accent4 4 3 2 3" xfId="7828"/>
    <cellStyle name="20% - Accent4 4 3 2 3 2" xfId="7829"/>
    <cellStyle name="20% - Accent4 4 3 2 3 2 2" xfId="7830"/>
    <cellStyle name="20% - Accent4 4 3 2 3 2 3" xfId="51495"/>
    <cellStyle name="20% - Accent4 4 3 2 3 3" xfId="7831"/>
    <cellStyle name="20% - Accent4 4 3 2 3 4" xfId="7832"/>
    <cellStyle name="20% - Accent4 4 3 2 4" xfId="7833"/>
    <cellStyle name="20% - Accent4 4 3 2 4 2" xfId="7834"/>
    <cellStyle name="20% - Accent4 4 3 2 4 2 2" xfId="7835"/>
    <cellStyle name="20% - Accent4 4 3 2 4 2 3" xfId="51496"/>
    <cellStyle name="20% - Accent4 4 3 2 4 3" xfId="7836"/>
    <cellStyle name="20% - Accent4 4 3 2 4 4" xfId="7837"/>
    <cellStyle name="20% - Accent4 4 3 2 5" xfId="7838"/>
    <cellStyle name="20% - Accent4 4 3 2 5 2" xfId="7839"/>
    <cellStyle name="20% - Accent4 4 3 2 5 3" xfId="51497"/>
    <cellStyle name="20% - Accent4 4 3 2 6" xfId="7840"/>
    <cellStyle name="20% - Accent4 4 3 2 7" xfId="7841"/>
    <cellStyle name="20% - Accent4 4 3 3" xfId="7842"/>
    <cellStyle name="20% - Accent4 4 3 3 2" xfId="7843"/>
    <cellStyle name="20% - Accent4 4 3 3 2 2" xfId="7844"/>
    <cellStyle name="20% - Accent4 4 3 3 2 2 2" xfId="7845"/>
    <cellStyle name="20% - Accent4 4 3 3 2 2 3" xfId="51498"/>
    <cellStyle name="20% - Accent4 4 3 3 2 3" xfId="7846"/>
    <cellStyle name="20% - Accent4 4 3 3 2 4" xfId="7847"/>
    <cellStyle name="20% - Accent4 4 3 3 3" xfId="7848"/>
    <cellStyle name="20% - Accent4 4 3 3 3 2" xfId="7849"/>
    <cellStyle name="20% - Accent4 4 3 3 3 2 2" xfId="7850"/>
    <cellStyle name="20% - Accent4 4 3 3 3 2 3" xfId="51499"/>
    <cellStyle name="20% - Accent4 4 3 3 3 3" xfId="7851"/>
    <cellStyle name="20% - Accent4 4 3 3 3 4" xfId="7852"/>
    <cellStyle name="20% - Accent4 4 3 3 4" xfId="7853"/>
    <cellStyle name="20% - Accent4 4 3 3 4 2" xfId="7854"/>
    <cellStyle name="20% - Accent4 4 3 3 4 3" xfId="51500"/>
    <cellStyle name="20% - Accent4 4 3 3 5" xfId="7855"/>
    <cellStyle name="20% - Accent4 4 3 3 6" xfId="7856"/>
    <cellStyle name="20% - Accent4 4 3 4" xfId="7857"/>
    <cellStyle name="20% - Accent4 4 3 4 2" xfId="7858"/>
    <cellStyle name="20% - Accent4 4 3 4 2 2" xfId="7859"/>
    <cellStyle name="20% - Accent4 4 3 4 2 3" xfId="51501"/>
    <cellStyle name="20% - Accent4 4 3 4 3" xfId="7860"/>
    <cellStyle name="20% - Accent4 4 3 4 4" xfId="7861"/>
    <cellStyle name="20% - Accent4 4 3 5" xfId="7862"/>
    <cellStyle name="20% - Accent4 4 3 5 2" xfId="7863"/>
    <cellStyle name="20% - Accent4 4 3 5 2 2" xfId="7864"/>
    <cellStyle name="20% - Accent4 4 3 5 2 3" xfId="51502"/>
    <cellStyle name="20% - Accent4 4 3 5 3" xfId="7865"/>
    <cellStyle name="20% - Accent4 4 3 5 4" xfId="7866"/>
    <cellStyle name="20% - Accent4 4 3 6" xfId="7867"/>
    <cellStyle name="20% - Accent4 4 3 6 2" xfId="7868"/>
    <cellStyle name="20% - Accent4 4 3 6 3" xfId="51503"/>
    <cellStyle name="20% - Accent4 4 3 7" xfId="7869"/>
    <cellStyle name="20% - Accent4 4 3 8" xfId="7870"/>
    <cellStyle name="20% - Accent4 4 3 9" xfId="60555"/>
    <cellStyle name="20% - Accent4 4 4" xfId="7871"/>
    <cellStyle name="20% - Accent4 4 4 2" xfId="7872"/>
    <cellStyle name="20% - Accent4 4 4 2 2" xfId="7873"/>
    <cellStyle name="20% - Accent4 4 4 2 2 2" xfId="7874"/>
    <cellStyle name="20% - Accent4 4 4 2 2 2 2" xfId="7875"/>
    <cellStyle name="20% - Accent4 4 4 2 2 2 3" xfId="51504"/>
    <cellStyle name="20% - Accent4 4 4 2 2 3" xfId="7876"/>
    <cellStyle name="20% - Accent4 4 4 2 2 4" xfId="7877"/>
    <cellStyle name="20% - Accent4 4 4 2 3" xfId="7878"/>
    <cellStyle name="20% - Accent4 4 4 2 3 2" xfId="7879"/>
    <cellStyle name="20% - Accent4 4 4 2 3 2 2" xfId="7880"/>
    <cellStyle name="20% - Accent4 4 4 2 3 2 3" xfId="51505"/>
    <cellStyle name="20% - Accent4 4 4 2 3 3" xfId="7881"/>
    <cellStyle name="20% - Accent4 4 4 2 3 4" xfId="7882"/>
    <cellStyle name="20% - Accent4 4 4 2 4" xfId="7883"/>
    <cellStyle name="20% - Accent4 4 4 2 4 2" xfId="7884"/>
    <cellStyle name="20% - Accent4 4 4 2 4 3" xfId="51506"/>
    <cellStyle name="20% - Accent4 4 4 2 5" xfId="7885"/>
    <cellStyle name="20% - Accent4 4 4 2 6" xfId="7886"/>
    <cellStyle name="20% - Accent4 4 4 3" xfId="7887"/>
    <cellStyle name="20% - Accent4 4 4 3 2" xfId="7888"/>
    <cellStyle name="20% - Accent4 4 4 3 2 2" xfId="7889"/>
    <cellStyle name="20% - Accent4 4 4 3 2 3" xfId="51507"/>
    <cellStyle name="20% - Accent4 4 4 3 3" xfId="7890"/>
    <cellStyle name="20% - Accent4 4 4 3 4" xfId="7891"/>
    <cellStyle name="20% - Accent4 4 4 4" xfId="7892"/>
    <cellStyle name="20% - Accent4 4 4 4 2" xfId="7893"/>
    <cellStyle name="20% - Accent4 4 4 4 2 2" xfId="7894"/>
    <cellStyle name="20% - Accent4 4 4 4 2 3" xfId="51508"/>
    <cellStyle name="20% - Accent4 4 4 4 3" xfId="7895"/>
    <cellStyle name="20% - Accent4 4 4 4 4" xfId="7896"/>
    <cellStyle name="20% - Accent4 4 4 5" xfId="7897"/>
    <cellStyle name="20% - Accent4 4 4 5 2" xfId="7898"/>
    <cellStyle name="20% - Accent4 4 4 5 3" xfId="51509"/>
    <cellStyle name="20% - Accent4 4 4 6" xfId="7899"/>
    <cellStyle name="20% - Accent4 4 4 7" xfId="7900"/>
    <cellStyle name="20% - Accent4 4 5" xfId="7901"/>
    <cellStyle name="20% - Accent4 4 5 2" xfId="7902"/>
    <cellStyle name="20% - Accent4 4 5 2 2" xfId="7903"/>
    <cellStyle name="20% - Accent4 4 5 2 2 2" xfId="7904"/>
    <cellStyle name="20% - Accent4 4 5 2 2 3" xfId="51510"/>
    <cellStyle name="20% - Accent4 4 5 2 3" xfId="7905"/>
    <cellStyle name="20% - Accent4 4 5 2 4" xfId="7906"/>
    <cellStyle name="20% - Accent4 4 5 3" xfId="7907"/>
    <cellStyle name="20% - Accent4 4 5 3 2" xfId="7908"/>
    <cellStyle name="20% - Accent4 4 5 3 2 2" xfId="7909"/>
    <cellStyle name="20% - Accent4 4 5 3 2 3" xfId="51511"/>
    <cellStyle name="20% - Accent4 4 5 3 3" xfId="7910"/>
    <cellStyle name="20% - Accent4 4 5 3 4" xfId="7911"/>
    <cellStyle name="20% - Accent4 4 5 4" xfId="7912"/>
    <cellStyle name="20% - Accent4 4 5 4 2" xfId="7913"/>
    <cellStyle name="20% - Accent4 4 5 4 3" xfId="51512"/>
    <cellStyle name="20% - Accent4 4 5 5" xfId="7914"/>
    <cellStyle name="20% - Accent4 4 5 6" xfId="7915"/>
    <cellStyle name="20% - Accent4 4 6" xfId="7916"/>
    <cellStyle name="20% - Accent4 4 6 2" xfId="7917"/>
    <cellStyle name="20% - Accent4 4 6 2 2" xfId="7918"/>
    <cellStyle name="20% - Accent4 4 6 2 2 2" xfId="7919"/>
    <cellStyle name="20% - Accent4 4 6 2 2 3" xfId="51513"/>
    <cellStyle name="20% - Accent4 4 6 2 3" xfId="7920"/>
    <cellStyle name="20% - Accent4 4 6 2 4" xfId="7921"/>
    <cellStyle name="20% - Accent4 4 6 3" xfId="7922"/>
    <cellStyle name="20% - Accent4 4 6 3 2" xfId="7923"/>
    <cellStyle name="20% - Accent4 4 6 3 3" xfId="51514"/>
    <cellStyle name="20% - Accent4 4 6 4" xfId="7924"/>
    <cellStyle name="20% - Accent4 4 6 5" xfId="7925"/>
    <cellStyle name="20% - Accent4 4 7" xfId="7926"/>
    <cellStyle name="20% - Accent4 4 7 2" xfId="7927"/>
    <cellStyle name="20% - Accent4 4 7 2 2" xfId="7928"/>
    <cellStyle name="20% - Accent4 4 7 2 3" xfId="51515"/>
    <cellStyle name="20% - Accent4 4 7 3" xfId="7929"/>
    <cellStyle name="20% - Accent4 4 7 4" xfId="7930"/>
    <cellStyle name="20% - Accent4 4 8" xfId="7931"/>
    <cellStyle name="20% - Accent4 4 8 2" xfId="7932"/>
    <cellStyle name="20% - Accent4 4 8 2 2" xfId="7933"/>
    <cellStyle name="20% - Accent4 4 8 2 3" xfId="51516"/>
    <cellStyle name="20% - Accent4 4 8 3" xfId="7934"/>
    <cellStyle name="20% - Accent4 4 8 4" xfId="7935"/>
    <cellStyle name="20% - Accent4 4 9" xfId="7936"/>
    <cellStyle name="20% - Accent4 4 9 2" xfId="7937"/>
    <cellStyle name="20% - Accent4 4 9 3" xfId="51517"/>
    <cellStyle name="20% - Accent4 5" xfId="7938"/>
    <cellStyle name="20% - Accent4 5 10" xfId="7939"/>
    <cellStyle name="20% - Accent4 5 11" xfId="60201"/>
    <cellStyle name="20% - Accent4 5 2" xfId="7940"/>
    <cellStyle name="20% - Accent4 5 2 2" xfId="7941"/>
    <cellStyle name="20% - Accent4 5 2 2 2" xfId="7942"/>
    <cellStyle name="20% - Accent4 5 2 2 2 2" xfId="7943"/>
    <cellStyle name="20% - Accent4 5 2 2 2 2 2" xfId="7944"/>
    <cellStyle name="20% - Accent4 5 2 2 2 2 2 2" xfId="7945"/>
    <cellStyle name="20% - Accent4 5 2 2 2 2 2 3" xfId="51518"/>
    <cellStyle name="20% - Accent4 5 2 2 2 2 3" xfId="7946"/>
    <cellStyle name="20% - Accent4 5 2 2 2 2 4" xfId="7947"/>
    <cellStyle name="20% - Accent4 5 2 2 2 3" xfId="7948"/>
    <cellStyle name="20% - Accent4 5 2 2 2 3 2" xfId="7949"/>
    <cellStyle name="20% - Accent4 5 2 2 2 3 2 2" xfId="7950"/>
    <cellStyle name="20% - Accent4 5 2 2 2 3 2 3" xfId="51519"/>
    <cellStyle name="20% - Accent4 5 2 2 2 3 3" xfId="7951"/>
    <cellStyle name="20% - Accent4 5 2 2 2 3 4" xfId="7952"/>
    <cellStyle name="20% - Accent4 5 2 2 2 4" xfId="7953"/>
    <cellStyle name="20% - Accent4 5 2 2 2 4 2" xfId="7954"/>
    <cellStyle name="20% - Accent4 5 2 2 2 4 3" xfId="51520"/>
    <cellStyle name="20% - Accent4 5 2 2 2 5" xfId="7955"/>
    <cellStyle name="20% - Accent4 5 2 2 2 6" xfId="7956"/>
    <cellStyle name="20% - Accent4 5 2 2 3" xfId="7957"/>
    <cellStyle name="20% - Accent4 5 2 2 3 2" xfId="7958"/>
    <cellStyle name="20% - Accent4 5 2 2 3 2 2" xfId="7959"/>
    <cellStyle name="20% - Accent4 5 2 2 3 2 3" xfId="51521"/>
    <cellStyle name="20% - Accent4 5 2 2 3 3" xfId="7960"/>
    <cellStyle name="20% - Accent4 5 2 2 3 4" xfId="7961"/>
    <cellStyle name="20% - Accent4 5 2 2 4" xfId="7962"/>
    <cellStyle name="20% - Accent4 5 2 2 4 2" xfId="7963"/>
    <cellStyle name="20% - Accent4 5 2 2 4 2 2" xfId="7964"/>
    <cellStyle name="20% - Accent4 5 2 2 4 2 3" xfId="51522"/>
    <cellStyle name="20% - Accent4 5 2 2 4 3" xfId="7965"/>
    <cellStyle name="20% - Accent4 5 2 2 4 4" xfId="7966"/>
    <cellStyle name="20% - Accent4 5 2 2 5" xfId="7967"/>
    <cellStyle name="20% - Accent4 5 2 2 5 2" xfId="7968"/>
    <cellStyle name="20% - Accent4 5 2 2 5 3" xfId="51523"/>
    <cellStyle name="20% - Accent4 5 2 2 6" xfId="7969"/>
    <cellStyle name="20% - Accent4 5 2 2 7" xfId="7970"/>
    <cellStyle name="20% - Accent4 5 2 2 8" xfId="60752"/>
    <cellStyle name="20% - Accent4 5 2 3" xfId="7971"/>
    <cellStyle name="20% - Accent4 5 2 3 2" xfId="7972"/>
    <cellStyle name="20% - Accent4 5 2 3 2 2" xfId="7973"/>
    <cellStyle name="20% - Accent4 5 2 3 2 2 2" xfId="7974"/>
    <cellStyle name="20% - Accent4 5 2 3 2 2 3" xfId="51524"/>
    <cellStyle name="20% - Accent4 5 2 3 2 3" xfId="7975"/>
    <cellStyle name="20% - Accent4 5 2 3 2 4" xfId="7976"/>
    <cellStyle name="20% - Accent4 5 2 3 3" xfId="7977"/>
    <cellStyle name="20% - Accent4 5 2 3 3 2" xfId="7978"/>
    <cellStyle name="20% - Accent4 5 2 3 3 2 2" xfId="7979"/>
    <cellStyle name="20% - Accent4 5 2 3 3 2 3" xfId="51525"/>
    <cellStyle name="20% - Accent4 5 2 3 3 3" xfId="7980"/>
    <cellStyle name="20% - Accent4 5 2 3 3 4" xfId="7981"/>
    <cellStyle name="20% - Accent4 5 2 3 4" xfId="7982"/>
    <cellStyle name="20% - Accent4 5 2 3 4 2" xfId="7983"/>
    <cellStyle name="20% - Accent4 5 2 3 4 3" xfId="51526"/>
    <cellStyle name="20% - Accent4 5 2 3 5" xfId="7984"/>
    <cellStyle name="20% - Accent4 5 2 3 6" xfId="7985"/>
    <cellStyle name="20% - Accent4 5 2 4" xfId="7986"/>
    <cellStyle name="20% - Accent4 5 2 4 2" xfId="7987"/>
    <cellStyle name="20% - Accent4 5 2 4 2 2" xfId="7988"/>
    <cellStyle name="20% - Accent4 5 2 4 2 3" xfId="51527"/>
    <cellStyle name="20% - Accent4 5 2 4 3" xfId="7989"/>
    <cellStyle name="20% - Accent4 5 2 4 4" xfId="7990"/>
    <cellStyle name="20% - Accent4 5 2 5" xfId="7991"/>
    <cellStyle name="20% - Accent4 5 2 5 2" xfId="7992"/>
    <cellStyle name="20% - Accent4 5 2 5 2 2" xfId="7993"/>
    <cellStyle name="20% - Accent4 5 2 5 2 3" xfId="51528"/>
    <cellStyle name="20% - Accent4 5 2 5 3" xfId="7994"/>
    <cellStyle name="20% - Accent4 5 2 5 4" xfId="7995"/>
    <cellStyle name="20% - Accent4 5 2 6" xfId="7996"/>
    <cellStyle name="20% - Accent4 5 2 6 2" xfId="7997"/>
    <cellStyle name="20% - Accent4 5 2 6 3" xfId="51529"/>
    <cellStyle name="20% - Accent4 5 2 7" xfId="7998"/>
    <cellStyle name="20% - Accent4 5 2 8" xfId="7999"/>
    <cellStyle name="20% - Accent4 5 2 9" xfId="60384"/>
    <cellStyle name="20% - Accent4 5 3" xfId="8000"/>
    <cellStyle name="20% - Accent4 5 3 2" xfId="8001"/>
    <cellStyle name="20% - Accent4 5 3 2 2" xfId="8002"/>
    <cellStyle name="20% - Accent4 5 3 2 2 2" xfId="8003"/>
    <cellStyle name="20% - Accent4 5 3 2 2 2 2" xfId="8004"/>
    <cellStyle name="20% - Accent4 5 3 2 2 2 3" xfId="51530"/>
    <cellStyle name="20% - Accent4 5 3 2 2 3" xfId="8005"/>
    <cellStyle name="20% - Accent4 5 3 2 2 4" xfId="8006"/>
    <cellStyle name="20% - Accent4 5 3 2 3" xfId="8007"/>
    <cellStyle name="20% - Accent4 5 3 2 3 2" xfId="8008"/>
    <cellStyle name="20% - Accent4 5 3 2 3 2 2" xfId="8009"/>
    <cellStyle name="20% - Accent4 5 3 2 3 2 3" xfId="51531"/>
    <cellStyle name="20% - Accent4 5 3 2 3 3" xfId="8010"/>
    <cellStyle name="20% - Accent4 5 3 2 3 4" xfId="8011"/>
    <cellStyle name="20% - Accent4 5 3 2 4" xfId="8012"/>
    <cellStyle name="20% - Accent4 5 3 2 4 2" xfId="8013"/>
    <cellStyle name="20% - Accent4 5 3 2 4 3" xfId="51532"/>
    <cellStyle name="20% - Accent4 5 3 2 5" xfId="8014"/>
    <cellStyle name="20% - Accent4 5 3 2 6" xfId="8015"/>
    <cellStyle name="20% - Accent4 5 3 3" xfId="8016"/>
    <cellStyle name="20% - Accent4 5 3 3 2" xfId="8017"/>
    <cellStyle name="20% - Accent4 5 3 3 2 2" xfId="8018"/>
    <cellStyle name="20% - Accent4 5 3 3 2 3" xfId="51533"/>
    <cellStyle name="20% - Accent4 5 3 3 3" xfId="8019"/>
    <cellStyle name="20% - Accent4 5 3 3 4" xfId="8020"/>
    <cellStyle name="20% - Accent4 5 3 4" xfId="8021"/>
    <cellStyle name="20% - Accent4 5 3 4 2" xfId="8022"/>
    <cellStyle name="20% - Accent4 5 3 4 2 2" xfId="8023"/>
    <cellStyle name="20% - Accent4 5 3 4 2 3" xfId="51534"/>
    <cellStyle name="20% - Accent4 5 3 4 3" xfId="8024"/>
    <cellStyle name="20% - Accent4 5 3 4 4" xfId="8025"/>
    <cellStyle name="20% - Accent4 5 3 5" xfId="8026"/>
    <cellStyle name="20% - Accent4 5 3 5 2" xfId="8027"/>
    <cellStyle name="20% - Accent4 5 3 5 3" xfId="51535"/>
    <cellStyle name="20% - Accent4 5 3 6" xfId="8028"/>
    <cellStyle name="20% - Accent4 5 3 7" xfId="8029"/>
    <cellStyle name="20% - Accent4 5 3 8" xfId="60569"/>
    <cellStyle name="20% - Accent4 5 4" xfId="8030"/>
    <cellStyle name="20% - Accent4 5 4 2" xfId="8031"/>
    <cellStyle name="20% - Accent4 5 4 2 2" xfId="8032"/>
    <cellStyle name="20% - Accent4 5 4 2 2 2" xfId="8033"/>
    <cellStyle name="20% - Accent4 5 4 2 2 3" xfId="51536"/>
    <cellStyle name="20% - Accent4 5 4 2 3" xfId="8034"/>
    <cellStyle name="20% - Accent4 5 4 2 4" xfId="8035"/>
    <cellStyle name="20% - Accent4 5 4 3" xfId="8036"/>
    <cellStyle name="20% - Accent4 5 4 3 2" xfId="8037"/>
    <cellStyle name="20% - Accent4 5 4 3 2 2" xfId="8038"/>
    <cellStyle name="20% - Accent4 5 4 3 2 3" xfId="51537"/>
    <cellStyle name="20% - Accent4 5 4 3 3" xfId="8039"/>
    <cellStyle name="20% - Accent4 5 4 3 4" xfId="8040"/>
    <cellStyle name="20% - Accent4 5 4 4" xfId="8041"/>
    <cellStyle name="20% - Accent4 5 4 4 2" xfId="8042"/>
    <cellStyle name="20% - Accent4 5 4 4 3" xfId="51538"/>
    <cellStyle name="20% - Accent4 5 4 5" xfId="8043"/>
    <cellStyle name="20% - Accent4 5 4 6" xfId="8044"/>
    <cellStyle name="20% - Accent4 5 5" xfId="8045"/>
    <cellStyle name="20% - Accent4 5 5 2" xfId="8046"/>
    <cellStyle name="20% - Accent4 5 5 2 2" xfId="8047"/>
    <cellStyle name="20% - Accent4 5 5 2 2 2" xfId="8048"/>
    <cellStyle name="20% - Accent4 5 5 2 2 3" xfId="51539"/>
    <cellStyle name="20% - Accent4 5 5 2 3" xfId="8049"/>
    <cellStyle name="20% - Accent4 5 5 2 4" xfId="8050"/>
    <cellStyle name="20% - Accent4 5 5 3" xfId="8051"/>
    <cellStyle name="20% - Accent4 5 5 3 2" xfId="8052"/>
    <cellStyle name="20% - Accent4 5 5 3 3" xfId="51540"/>
    <cellStyle name="20% - Accent4 5 5 4" xfId="8053"/>
    <cellStyle name="20% - Accent4 5 5 5" xfId="8054"/>
    <cellStyle name="20% - Accent4 5 6" xfId="8055"/>
    <cellStyle name="20% - Accent4 5 6 2" xfId="8056"/>
    <cellStyle name="20% - Accent4 5 6 2 2" xfId="8057"/>
    <cellStyle name="20% - Accent4 5 6 2 3" xfId="51541"/>
    <cellStyle name="20% - Accent4 5 6 3" xfId="8058"/>
    <cellStyle name="20% - Accent4 5 6 4" xfId="8059"/>
    <cellStyle name="20% - Accent4 5 7" xfId="8060"/>
    <cellStyle name="20% - Accent4 5 7 2" xfId="8061"/>
    <cellStyle name="20% - Accent4 5 7 2 2" xfId="8062"/>
    <cellStyle name="20% - Accent4 5 7 2 3" xfId="51542"/>
    <cellStyle name="20% - Accent4 5 7 3" xfId="8063"/>
    <cellStyle name="20% - Accent4 5 7 4" xfId="8064"/>
    <cellStyle name="20% - Accent4 5 8" xfId="8065"/>
    <cellStyle name="20% - Accent4 5 8 2" xfId="8066"/>
    <cellStyle name="20% - Accent4 5 8 3" xfId="51543"/>
    <cellStyle name="20% - Accent4 5 9" xfId="8067"/>
    <cellStyle name="20% - Accent4 6" xfId="8068"/>
    <cellStyle name="20% - Accent4 6 10" xfId="8069"/>
    <cellStyle name="20% - Accent4 6 11" xfId="60215"/>
    <cellStyle name="20% - Accent4 6 2" xfId="8070"/>
    <cellStyle name="20% - Accent4 6 2 2" xfId="8071"/>
    <cellStyle name="20% - Accent4 6 2 2 2" xfId="8072"/>
    <cellStyle name="20% - Accent4 6 2 2 2 2" xfId="8073"/>
    <cellStyle name="20% - Accent4 6 2 2 2 2 2" xfId="8074"/>
    <cellStyle name="20% - Accent4 6 2 2 2 2 2 2" xfId="8075"/>
    <cellStyle name="20% - Accent4 6 2 2 2 2 2 3" xfId="51544"/>
    <cellStyle name="20% - Accent4 6 2 2 2 2 3" xfId="8076"/>
    <cellStyle name="20% - Accent4 6 2 2 2 2 4" xfId="8077"/>
    <cellStyle name="20% - Accent4 6 2 2 2 3" xfId="8078"/>
    <cellStyle name="20% - Accent4 6 2 2 2 3 2" xfId="8079"/>
    <cellStyle name="20% - Accent4 6 2 2 2 3 2 2" xfId="8080"/>
    <cellStyle name="20% - Accent4 6 2 2 2 3 2 3" xfId="51545"/>
    <cellStyle name="20% - Accent4 6 2 2 2 3 3" xfId="8081"/>
    <cellStyle name="20% - Accent4 6 2 2 2 3 4" xfId="8082"/>
    <cellStyle name="20% - Accent4 6 2 2 2 4" xfId="8083"/>
    <cellStyle name="20% - Accent4 6 2 2 2 4 2" xfId="8084"/>
    <cellStyle name="20% - Accent4 6 2 2 2 4 3" xfId="51546"/>
    <cellStyle name="20% - Accent4 6 2 2 2 5" xfId="8085"/>
    <cellStyle name="20% - Accent4 6 2 2 2 6" xfId="8086"/>
    <cellStyle name="20% - Accent4 6 2 2 3" xfId="8087"/>
    <cellStyle name="20% - Accent4 6 2 2 3 2" xfId="8088"/>
    <cellStyle name="20% - Accent4 6 2 2 3 2 2" xfId="8089"/>
    <cellStyle name="20% - Accent4 6 2 2 3 2 3" xfId="51547"/>
    <cellStyle name="20% - Accent4 6 2 2 3 3" xfId="8090"/>
    <cellStyle name="20% - Accent4 6 2 2 3 4" xfId="8091"/>
    <cellStyle name="20% - Accent4 6 2 2 4" xfId="8092"/>
    <cellStyle name="20% - Accent4 6 2 2 4 2" xfId="8093"/>
    <cellStyle name="20% - Accent4 6 2 2 4 2 2" xfId="8094"/>
    <cellStyle name="20% - Accent4 6 2 2 4 2 3" xfId="51548"/>
    <cellStyle name="20% - Accent4 6 2 2 4 3" xfId="8095"/>
    <cellStyle name="20% - Accent4 6 2 2 4 4" xfId="8096"/>
    <cellStyle name="20% - Accent4 6 2 2 5" xfId="8097"/>
    <cellStyle name="20% - Accent4 6 2 2 5 2" xfId="8098"/>
    <cellStyle name="20% - Accent4 6 2 2 5 3" xfId="51549"/>
    <cellStyle name="20% - Accent4 6 2 2 6" xfId="8099"/>
    <cellStyle name="20% - Accent4 6 2 2 7" xfId="8100"/>
    <cellStyle name="20% - Accent4 6 2 2 8" xfId="60766"/>
    <cellStyle name="20% - Accent4 6 2 3" xfId="8101"/>
    <cellStyle name="20% - Accent4 6 2 3 2" xfId="8102"/>
    <cellStyle name="20% - Accent4 6 2 3 2 2" xfId="8103"/>
    <cellStyle name="20% - Accent4 6 2 3 2 2 2" xfId="8104"/>
    <cellStyle name="20% - Accent4 6 2 3 2 2 3" xfId="51550"/>
    <cellStyle name="20% - Accent4 6 2 3 2 3" xfId="8105"/>
    <cellStyle name="20% - Accent4 6 2 3 2 4" xfId="8106"/>
    <cellStyle name="20% - Accent4 6 2 3 3" xfId="8107"/>
    <cellStyle name="20% - Accent4 6 2 3 3 2" xfId="8108"/>
    <cellStyle name="20% - Accent4 6 2 3 3 2 2" xfId="8109"/>
    <cellStyle name="20% - Accent4 6 2 3 3 2 3" xfId="51551"/>
    <cellStyle name="20% - Accent4 6 2 3 3 3" xfId="8110"/>
    <cellStyle name="20% - Accent4 6 2 3 3 4" xfId="8111"/>
    <cellStyle name="20% - Accent4 6 2 3 4" xfId="8112"/>
    <cellStyle name="20% - Accent4 6 2 3 4 2" xfId="8113"/>
    <cellStyle name="20% - Accent4 6 2 3 4 3" xfId="51552"/>
    <cellStyle name="20% - Accent4 6 2 3 5" xfId="8114"/>
    <cellStyle name="20% - Accent4 6 2 3 6" xfId="8115"/>
    <cellStyle name="20% - Accent4 6 2 4" xfId="8116"/>
    <cellStyle name="20% - Accent4 6 2 4 2" xfId="8117"/>
    <cellStyle name="20% - Accent4 6 2 4 2 2" xfId="8118"/>
    <cellStyle name="20% - Accent4 6 2 4 2 3" xfId="51553"/>
    <cellStyle name="20% - Accent4 6 2 4 3" xfId="8119"/>
    <cellStyle name="20% - Accent4 6 2 4 4" xfId="8120"/>
    <cellStyle name="20% - Accent4 6 2 5" xfId="8121"/>
    <cellStyle name="20% - Accent4 6 2 5 2" xfId="8122"/>
    <cellStyle name="20% - Accent4 6 2 5 2 2" xfId="8123"/>
    <cellStyle name="20% - Accent4 6 2 5 2 3" xfId="51554"/>
    <cellStyle name="20% - Accent4 6 2 5 3" xfId="8124"/>
    <cellStyle name="20% - Accent4 6 2 5 4" xfId="8125"/>
    <cellStyle name="20% - Accent4 6 2 6" xfId="8126"/>
    <cellStyle name="20% - Accent4 6 2 6 2" xfId="8127"/>
    <cellStyle name="20% - Accent4 6 2 6 3" xfId="51555"/>
    <cellStyle name="20% - Accent4 6 2 7" xfId="8128"/>
    <cellStyle name="20% - Accent4 6 2 8" xfId="8129"/>
    <cellStyle name="20% - Accent4 6 2 9" xfId="60398"/>
    <cellStyle name="20% - Accent4 6 3" xfId="8130"/>
    <cellStyle name="20% - Accent4 6 3 2" xfId="8131"/>
    <cellStyle name="20% - Accent4 6 3 2 2" xfId="8132"/>
    <cellStyle name="20% - Accent4 6 3 2 2 2" xfId="8133"/>
    <cellStyle name="20% - Accent4 6 3 2 2 2 2" xfId="8134"/>
    <cellStyle name="20% - Accent4 6 3 2 2 2 3" xfId="51556"/>
    <cellStyle name="20% - Accent4 6 3 2 2 3" xfId="8135"/>
    <cellStyle name="20% - Accent4 6 3 2 2 4" xfId="8136"/>
    <cellStyle name="20% - Accent4 6 3 2 3" xfId="8137"/>
    <cellStyle name="20% - Accent4 6 3 2 3 2" xfId="8138"/>
    <cellStyle name="20% - Accent4 6 3 2 3 2 2" xfId="8139"/>
    <cellStyle name="20% - Accent4 6 3 2 3 2 3" xfId="51557"/>
    <cellStyle name="20% - Accent4 6 3 2 3 3" xfId="8140"/>
    <cellStyle name="20% - Accent4 6 3 2 3 4" xfId="8141"/>
    <cellStyle name="20% - Accent4 6 3 2 4" xfId="8142"/>
    <cellStyle name="20% - Accent4 6 3 2 4 2" xfId="8143"/>
    <cellStyle name="20% - Accent4 6 3 2 4 3" xfId="51558"/>
    <cellStyle name="20% - Accent4 6 3 2 5" xfId="8144"/>
    <cellStyle name="20% - Accent4 6 3 2 6" xfId="8145"/>
    <cellStyle name="20% - Accent4 6 3 3" xfId="8146"/>
    <cellStyle name="20% - Accent4 6 3 3 2" xfId="8147"/>
    <cellStyle name="20% - Accent4 6 3 3 2 2" xfId="8148"/>
    <cellStyle name="20% - Accent4 6 3 3 2 3" xfId="51559"/>
    <cellStyle name="20% - Accent4 6 3 3 3" xfId="8149"/>
    <cellStyle name="20% - Accent4 6 3 3 4" xfId="8150"/>
    <cellStyle name="20% - Accent4 6 3 4" xfId="8151"/>
    <cellStyle name="20% - Accent4 6 3 4 2" xfId="8152"/>
    <cellStyle name="20% - Accent4 6 3 4 2 2" xfId="8153"/>
    <cellStyle name="20% - Accent4 6 3 4 2 3" xfId="51560"/>
    <cellStyle name="20% - Accent4 6 3 4 3" xfId="8154"/>
    <cellStyle name="20% - Accent4 6 3 4 4" xfId="8155"/>
    <cellStyle name="20% - Accent4 6 3 5" xfId="8156"/>
    <cellStyle name="20% - Accent4 6 3 5 2" xfId="8157"/>
    <cellStyle name="20% - Accent4 6 3 5 3" xfId="51561"/>
    <cellStyle name="20% - Accent4 6 3 6" xfId="8158"/>
    <cellStyle name="20% - Accent4 6 3 7" xfId="8159"/>
    <cellStyle name="20% - Accent4 6 3 8" xfId="60583"/>
    <cellStyle name="20% - Accent4 6 4" xfId="8160"/>
    <cellStyle name="20% - Accent4 6 4 2" xfId="8161"/>
    <cellStyle name="20% - Accent4 6 4 2 2" xfId="8162"/>
    <cellStyle name="20% - Accent4 6 4 2 2 2" xfId="8163"/>
    <cellStyle name="20% - Accent4 6 4 2 2 3" xfId="51562"/>
    <cellStyle name="20% - Accent4 6 4 2 3" xfId="8164"/>
    <cellStyle name="20% - Accent4 6 4 2 4" xfId="8165"/>
    <cellStyle name="20% - Accent4 6 4 3" xfId="8166"/>
    <cellStyle name="20% - Accent4 6 4 3 2" xfId="8167"/>
    <cellStyle name="20% - Accent4 6 4 3 2 2" xfId="8168"/>
    <cellStyle name="20% - Accent4 6 4 3 2 3" xfId="51563"/>
    <cellStyle name="20% - Accent4 6 4 3 3" xfId="8169"/>
    <cellStyle name="20% - Accent4 6 4 3 4" xfId="8170"/>
    <cellStyle name="20% - Accent4 6 4 4" xfId="8171"/>
    <cellStyle name="20% - Accent4 6 4 4 2" xfId="8172"/>
    <cellStyle name="20% - Accent4 6 4 4 3" xfId="51564"/>
    <cellStyle name="20% - Accent4 6 4 5" xfId="8173"/>
    <cellStyle name="20% - Accent4 6 4 6" xfId="8174"/>
    <cellStyle name="20% - Accent4 6 5" xfId="8175"/>
    <cellStyle name="20% - Accent4 6 5 2" xfId="8176"/>
    <cellStyle name="20% - Accent4 6 5 2 2" xfId="8177"/>
    <cellStyle name="20% - Accent4 6 5 2 2 2" xfId="8178"/>
    <cellStyle name="20% - Accent4 6 5 2 2 3" xfId="51565"/>
    <cellStyle name="20% - Accent4 6 5 2 3" xfId="8179"/>
    <cellStyle name="20% - Accent4 6 5 2 4" xfId="8180"/>
    <cellStyle name="20% - Accent4 6 5 3" xfId="8181"/>
    <cellStyle name="20% - Accent4 6 5 3 2" xfId="8182"/>
    <cellStyle name="20% - Accent4 6 5 3 3" xfId="51566"/>
    <cellStyle name="20% - Accent4 6 5 4" xfId="8183"/>
    <cellStyle name="20% - Accent4 6 5 5" xfId="8184"/>
    <cellStyle name="20% - Accent4 6 6" xfId="8185"/>
    <cellStyle name="20% - Accent4 6 6 2" xfId="8186"/>
    <cellStyle name="20% - Accent4 6 6 2 2" xfId="8187"/>
    <cellStyle name="20% - Accent4 6 6 2 3" xfId="51567"/>
    <cellStyle name="20% - Accent4 6 6 3" xfId="8188"/>
    <cellStyle name="20% - Accent4 6 6 4" xfId="8189"/>
    <cellStyle name="20% - Accent4 6 7" xfId="8190"/>
    <cellStyle name="20% - Accent4 6 7 2" xfId="8191"/>
    <cellStyle name="20% - Accent4 6 7 2 2" xfId="8192"/>
    <cellStyle name="20% - Accent4 6 7 2 3" xfId="51568"/>
    <cellStyle name="20% - Accent4 6 7 3" xfId="8193"/>
    <cellStyle name="20% - Accent4 6 7 4" xfId="8194"/>
    <cellStyle name="20% - Accent4 6 8" xfId="8195"/>
    <cellStyle name="20% - Accent4 6 8 2" xfId="8196"/>
    <cellStyle name="20% - Accent4 6 8 3" xfId="51569"/>
    <cellStyle name="20% - Accent4 6 9" xfId="8197"/>
    <cellStyle name="20% - Accent4 7" xfId="8198"/>
    <cellStyle name="20% - Accent4 7 10" xfId="8199"/>
    <cellStyle name="20% - Accent4 7 11" xfId="60229"/>
    <cellStyle name="20% - Accent4 7 2" xfId="8200"/>
    <cellStyle name="20% - Accent4 7 2 2" xfId="8201"/>
    <cellStyle name="20% - Accent4 7 2 2 2" xfId="8202"/>
    <cellStyle name="20% - Accent4 7 2 2 2 2" xfId="8203"/>
    <cellStyle name="20% - Accent4 7 2 2 2 2 2" xfId="8204"/>
    <cellStyle name="20% - Accent4 7 2 2 2 2 2 2" xfId="8205"/>
    <cellStyle name="20% - Accent4 7 2 2 2 2 2 3" xfId="51570"/>
    <cellStyle name="20% - Accent4 7 2 2 2 2 3" xfId="8206"/>
    <cellStyle name="20% - Accent4 7 2 2 2 2 4" xfId="8207"/>
    <cellStyle name="20% - Accent4 7 2 2 2 3" xfId="8208"/>
    <cellStyle name="20% - Accent4 7 2 2 2 3 2" xfId="8209"/>
    <cellStyle name="20% - Accent4 7 2 2 2 3 2 2" xfId="8210"/>
    <cellStyle name="20% - Accent4 7 2 2 2 3 2 3" xfId="51571"/>
    <cellStyle name="20% - Accent4 7 2 2 2 3 3" xfId="8211"/>
    <cellStyle name="20% - Accent4 7 2 2 2 3 4" xfId="8212"/>
    <cellStyle name="20% - Accent4 7 2 2 2 4" xfId="8213"/>
    <cellStyle name="20% - Accent4 7 2 2 2 4 2" xfId="8214"/>
    <cellStyle name="20% - Accent4 7 2 2 2 4 3" xfId="51572"/>
    <cellStyle name="20% - Accent4 7 2 2 2 5" xfId="8215"/>
    <cellStyle name="20% - Accent4 7 2 2 2 6" xfId="8216"/>
    <cellStyle name="20% - Accent4 7 2 2 3" xfId="8217"/>
    <cellStyle name="20% - Accent4 7 2 2 3 2" xfId="8218"/>
    <cellStyle name="20% - Accent4 7 2 2 3 2 2" xfId="8219"/>
    <cellStyle name="20% - Accent4 7 2 2 3 2 3" xfId="51573"/>
    <cellStyle name="20% - Accent4 7 2 2 3 3" xfId="8220"/>
    <cellStyle name="20% - Accent4 7 2 2 3 4" xfId="8221"/>
    <cellStyle name="20% - Accent4 7 2 2 4" xfId="8222"/>
    <cellStyle name="20% - Accent4 7 2 2 4 2" xfId="8223"/>
    <cellStyle name="20% - Accent4 7 2 2 4 2 2" xfId="8224"/>
    <cellStyle name="20% - Accent4 7 2 2 4 2 3" xfId="51574"/>
    <cellStyle name="20% - Accent4 7 2 2 4 3" xfId="8225"/>
    <cellStyle name="20% - Accent4 7 2 2 4 4" xfId="8226"/>
    <cellStyle name="20% - Accent4 7 2 2 5" xfId="8227"/>
    <cellStyle name="20% - Accent4 7 2 2 5 2" xfId="8228"/>
    <cellStyle name="20% - Accent4 7 2 2 5 3" xfId="51575"/>
    <cellStyle name="20% - Accent4 7 2 2 6" xfId="8229"/>
    <cellStyle name="20% - Accent4 7 2 2 7" xfId="8230"/>
    <cellStyle name="20% - Accent4 7 2 2 8" xfId="60780"/>
    <cellStyle name="20% - Accent4 7 2 3" xfId="8231"/>
    <cellStyle name="20% - Accent4 7 2 3 2" xfId="8232"/>
    <cellStyle name="20% - Accent4 7 2 3 2 2" xfId="8233"/>
    <cellStyle name="20% - Accent4 7 2 3 2 2 2" xfId="8234"/>
    <cellStyle name="20% - Accent4 7 2 3 2 2 3" xfId="51576"/>
    <cellStyle name="20% - Accent4 7 2 3 2 3" xfId="8235"/>
    <cellStyle name="20% - Accent4 7 2 3 2 4" xfId="8236"/>
    <cellStyle name="20% - Accent4 7 2 3 3" xfId="8237"/>
    <cellStyle name="20% - Accent4 7 2 3 3 2" xfId="8238"/>
    <cellStyle name="20% - Accent4 7 2 3 3 2 2" xfId="8239"/>
    <cellStyle name="20% - Accent4 7 2 3 3 2 3" xfId="51577"/>
    <cellStyle name="20% - Accent4 7 2 3 3 3" xfId="8240"/>
    <cellStyle name="20% - Accent4 7 2 3 3 4" xfId="8241"/>
    <cellStyle name="20% - Accent4 7 2 3 4" xfId="8242"/>
    <cellStyle name="20% - Accent4 7 2 3 4 2" xfId="8243"/>
    <cellStyle name="20% - Accent4 7 2 3 4 3" xfId="51578"/>
    <cellStyle name="20% - Accent4 7 2 3 5" xfId="8244"/>
    <cellStyle name="20% - Accent4 7 2 3 6" xfId="8245"/>
    <cellStyle name="20% - Accent4 7 2 4" xfId="8246"/>
    <cellStyle name="20% - Accent4 7 2 4 2" xfId="8247"/>
    <cellStyle name="20% - Accent4 7 2 4 2 2" xfId="8248"/>
    <cellStyle name="20% - Accent4 7 2 4 2 3" xfId="51579"/>
    <cellStyle name="20% - Accent4 7 2 4 3" xfId="8249"/>
    <cellStyle name="20% - Accent4 7 2 4 4" xfId="8250"/>
    <cellStyle name="20% - Accent4 7 2 5" xfId="8251"/>
    <cellStyle name="20% - Accent4 7 2 5 2" xfId="8252"/>
    <cellStyle name="20% - Accent4 7 2 5 2 2" xfId="8253"/>
    <cellStyle name="20% - Accent4 7 2 5 2 3" xfId="51580"/>
    <cellStyle name="20% - Accent4 7 2 5 3" xfId="8254"/>
    <cellStyle name="20% - Accent4 7 2 5 4" xfId="8255"/>
    <cellStyle name="20% - Accent4 7 2 6" xfId="8256"/>
    <cellStyle name="20% - Accent4 7 2 6 2" xfId="8257"/>
    <cellStyle name="20% - Accent4 7 2 6 3" xfId="51581"/>
    <cellStyle name="20% - Accent4 7 2 7" xfId="8258"/>
    <cellStyle name="20% - Accent4 7 2 8" xfId="8259"/>
    <cellStyle name="20% - Accent4 7 2 9" xfId="60412"/>
    <cellStyle name="20% - Accent4 7 3" xfId="8260"/>
    <cellStyle name="20% - Accent4 7 3 2" xfId="8261"/>
    <cellStyle name="20% - Accent4 7 3 2 2" xfId="8262"/>
    <cellStyle name="20% - Accent4 7 3 2 2 2" xfId="8263"/>
    <cellStyle name="20% - Accent4 7 3 2 2 2 2" xfId="8264"/>
    <cellStyle name="20% - Accent4 7 3 2 2 2 3" xfId="51582"/>
    <cellStyle name="20% - Accent4 7 3 2 2 3" xfId="8265"/>
    <cellStyle name="20% - Accent4 7 3 2 2 4" xfId="8266"/>
    <cellStyle name="20% - Accent4 7 3 2 3" xfId="8267"/>
    <cellStyle name="20% - Accent4 7 3 2 3 2" xfId="8268"/>
    <cellStyle name="20% - Accent4 7 3 2 3 2 2" xfId="8269"/>
    <cellStyle name="20% - Accent4 7 3 2 3 2 3" xfId="51583"/>
    <cellStyle name="20% - Accent4 7 3 2 3 3" xfId="8270"/>
    <cellStyle name="20% - Accent4 7 3 2 3 4" xfId="8271"/>
    <cellStyle name="20% - Accent4 7 3 2 4" xfId="8272"/>
    <cellStyle name="20% - Accent4 7 3 2 4 2" xfId="8273"/>
    <cellStyle name="20% - Accent4 7 3 2 4 3" xfId="51584"/>
    <cellStyle name="20% - Accent4 7 3 2 5" xfId="8274"/>
    <cellStyle name="20% - Accent4 7 3 2 6" xfId="8275"/>
    <cellStyle name="20% - Accent4 7 3 3" xfId="8276"/>
    <cellStyle name="20% - Accent4 7 3 3 2" xfId="8277"/>
    <cellStyle name="20% - Accent4 7 3 3 2 2" xfId="8278"/>
    <cellStyle name="20% - Accent4 7 3 3 2 3" xfId="51585"/>
    <cellStyle name="20% - Accent4 7 3 3 3" xfId="8279"/>
    <cellStyle name="20% - Accent4 7 3 3 4" xfId="8280"/>
    <cellStyle name="20% - Accent4 7 3 4" xfId="8281"/>
    <cellStyle name="20% - Accent4 7 3 4 2" xfId="8282"/>
    <cellStyle name="20% - Accent4 7 3 4 2 2" xfId="8283"/>
    <cellStyle name="20% - Accent4 7 3 4 2 3" xfId="51586"/>
    <cellStyle name="20% - Accent4 7 3 4 3" xfId="8284"/>
    <cellStyle name="20% - Accent4 7 3 4 4" xfId="8285"/>
    <cellStyle name="20% - Accent4 7 3 5" xfId="8286"/>
    <cellStyle name="20% - Accent4 7 3 5 2" xfId="8287"/>
    <cellStyle name="20% - Accent4 7 3 5 3" xfId="51587"/>
    <cellStyle name="20% - Accent4 7 3 6" xfId="8288"/>
    <cellStyle name="20% - Accent4 7 3 7" xfId="8289"/>
    <cellStyle name="20% - Accent4 7 3 8" xfId="60597"/>
    <cellStyle name="20% - Accent4 7 4" xfId="8290"/>
    <cellStyle name="20% - Accent4 7 4 2" xfId="8291"/>
    <cellStyle name="20% - Accent4 7 4 2 2" xfId="8292"/>
    <cellStyle name="20% - Accent4 7 4 2 2 2" xfId="8293"/>
    <cellStyle name="20% - Accent4 7 4 2 2 3" xfId="51588"/>
    <cellStyle name="20% - Accent4 7 4 2 3" xfId="8294"/>
    <cellStyle name="20% - Accent4 7 4 2 4" xfId="8295"/>
    <cellStyle name="20% - Accent4 7 4 3" xfId="8296"/>
    <cellStyle name="20% - Accent4 7 4 3 2" xfId="8297"/>
    <cellStyle name="20% - Accent4 7 4 3 2 2" xfId="8298"/>
    <cellStyle name="20% - Accent4 7 4 3 2 3" xfId="51589"/>
    <cellStyle name="20% - Accent4 7 4 3 3" xfId="8299"/>
    <cellStyle name="20% - Accent4 7 4 3 4" xfId="8300"/>
    <cellStyle name="20% - Accent4 7 4 4" xfId="8301"/>
    <cellStyle name="20% - Accent4 7 4 4 2" xfId="8302"/>
    <cellStyle name="20% - Accent4 7 4 4 3" xfId="51590"/>
    <cellStyle name="20% - Accent4 7 4 5" xfId="8303"/>
    <cellStyle name="20% - Accent4 7 4 6" xfId="8304"/>
    <cellStyle name="20% - Accent4 7 5" xfId="8305"/>
    <cellStyle name="20% - Accent4 7 5 2" xfId="8306"/>
    <cellStyle name="20% - Accent4 7 5 2 2" xfId="8307"/>
    <cellStyle name="20% - Accent4 7 5 2 2 2" xfId="8308"/>
    <cellStyle name="20% - Accent4 7 5 2 2 3" xfId="51591"/>
    <cellStyle name="20% - Accent4 7 5 2 3" xfId="8309"/>
    <cellStyle name="20% - Accent4 7 5 2 4" xfId="8310"/>
    <cellStyle name="20% - Accent4 7 5 3" xfId="8311"/>
    <cellStyle name="20% - Accent4 7 5 3 2" xfId="8312"/>
    <cellStyle name="20% - Accent4 7 5 3 3" xfId="51592"/>
    <cellStyle name="20% - Accent4 7 5 4" xfId="8313"/>
    <cellStyle name="20% - Accent4 7 5 5" xfId="8314"/>
    <cellStyle name="20% - Accent4 7 6" xfId="8315"/>
    <cellStyle name="20% - Accent4 7 6 2" xfId="8316"/>
    <cellStyle name="20% - Accent4 7 6 2 2" xfId="8317"/>
    <cellStyle name="20% - Accent4 7 6 2 3" xfId="51593"/>
    <cellStyle name="20% - Accent4 7 6 3" xfId="8318"/>
    <cellStyle name="20% - Accent4 7 6 4" xfId="8319"/>
    <cellStyle name="20% - Accent4 7 7" xfId="8320"/>
    <cellStyle name="20% - Accent4 7 7 2" xfId="8321"/>
    <cellStyle name="20% - Accent4 7 7 2 2" xfId="8322"/>
    <cellStyle name="20% - Accent4 7 7 2 3" xfId="51594"/>
    <cellStyle name="20% - Accent4 7 7 3" xfId="8323"/>
    <cellStyle name="20% - Accent4 7 7 4" xfId="8324"/>
    <cellStyle name="20% - Accent4 7 8" xfId="8325"/>
    <cellStyle name="20% - Accent4 7 8 2" xfId="8326"/>
    <cellStyle name="20% - Accent4 7 8 3" xfId="51595"/>
    <cellStyle name="20% - Accent4 7 9" xfId="8327"/>
    <cellStyle name="20% - Accent4 8" xfId="8328"/>
    <cellStyle name="20% - Accent4 8 2" xfId="8329"/>
    <cellStyle name="20% - Accent4 8 2 2" xfId="8330"/>
    <cellStyle name="20% - Accent4 8 2 2 2" xfId="8331"/>
    <cellStyle name="20% - Accent4 8 2 2 2 2" xfId="8332"/>
    <cellStyle name="20% - Accent4 8 2 2 2 2 2" xfId="8333"/>
    <cellStyle name="20% - Accent4 8 2 2 2 2 3" xfId="51596"/>
    <cellStyle name="20% - Accent4 8 2 2 2 3" xfId="8334"/>
    <cellStyle name="20% - Accent4 8 2 2 2 4" xfId="8335"/>
    <cellStyle name="20% - Accent4 8 2 2 3" xfId="8336"/>
    <cellStyle name="20% - Accent4 8 2 2 3 2" xfId="8337"/>
    <cellStyle name="20% - Accent4 8 2 2 3 2 2" xfId="8338"/>
    <cellStyle name="20% - Accent4 8 2 2 3 2 3" xfId="51597"/>
    <cellStyle name="20% - Accent4 8 2 2 3 3" xfId="8339"/>
    <cellStyle name="20% - Accent4 8 2 2 3 4" xfId="8340"/>
    <cellStyle name="20% - Accent4 8 2 2 4" xfId="8341"/>
    <cellStyle name="20% - Accent4 8 2 2 4 2" xfId="8342"/>
    <cellStyle name="20% - Accent4 8 2 2 4 3" xfId="51598"/>
    <cellStyle name="20% - Accent4 8 2 2 5" xfId="8343"/>
    <cellStyle name="20% - Accent4 8 2 2 6" xfId="8344"/>
    <cellStyle name="20% - Accent4 8 2 2 7" xfId="60794"/>
    <cellStyle name="20% - Accent4 8 2 3" xfId="8345"/>
    <cellStyle name="20% - Accent4 8 2 3 2" xfId="8346"/>
    <cellStyle name="20% - Accent4 8 2 3 2 2" xfId="8347"/>
    <cellStyle name="20% - Accent4 8 2 3 2 3" xfId="51599"/>
    <cellStyle name="20% - Accent4 8 2 3 3" xfId="8348"/>
    <cellStyle name="20% - Accent4 8 2 3 4" xfId="8349"/>
    <cellStyle name="20% - Accent4 8 2 4" xfId="8350"/>
    <cellStyle name="20% - Accent4 8 2 4 2" xfId="8351"/>
    <cellStyle name="20% - Accent4 8 2 4 2 2" xfId="8352"/>
    <cellStyle name="20% - Accent4 8 2 4 2 3" xfId="51600"/>
    <cellStyle name="20% - Accent4 8 2 4 3" xfId="8353"/>
    <cellStyle name="20% - Accent4 8 2 4 4" xfId="8354"/>
    <cellStyle name="20% - Accent4 8 2 5" xfId="8355"/>
    <cellStyle name="20% - Accent4 8 2 5 2" xfId="8356"/>
    <cellStyle name="20% - Accent4 8 2 5 3" xfId="51601"/>
    <cellStyle name="20% - Accent4 8 2 6" xfId="8357"/>
    <cellStyle name="20% - Accent4 8 2 7" xfId="8358"/>
    <cellStyle name="20% - Accent4 8 2 8" xfId="60426"/>
    <cellStyle name="20% - Accent4 8 3" xfId="8359"/>
    <cellStyle name="20% - Accent4 8 3 2" xfId="8360"/>
    <cellStyle name="20% - Accent4 8 3 2 2" xfId="8361"/>
    <cellStyle name="20% - Accent4 8 3 2 2 2" xfId="8362"/>
    <cellStyle name="20% - Accent4 8 3 2 2 3" xfId="51602"/>
    <cellStyle name="20% - Accent4 8 3 2 3" xfId="8363"/>
    <cellStyle name="20% - Accent4 8 3 2 4" xfId="8364"/>
    <cellStyle name="20% - Accent4 8 3 3" xfId="8365"/>
    <cellStyle name="20% - Accent4 8 3 3 2" xfId="8366"/>
    <cellStyle name="20% - Accent4 8 3 3 2 2" xfId="8367"/>
    <cellStyle name="20% - Accent4 8 3 3 2 3" xfId="51603"/>
    <cellStyle name="20% - Accent4 8 3 3 3" xfId="8368"/>
    <cellStyle name="20% - Accent4 8 3 3 4" xfId="8369"/>
    <cellStyle name="20% - Accent4 8 3 4" xfId="8370"/>
    <cellStyle name="20% - Accent4 8 3 4 2" xfId="8371"/>
    <cellStyle name="20% - Accent4 8 3 4 3" xfId="51604"/>
    <cellStyle name="20% - Accent4 8 3 5" xfId="8372"/>
    <cellStyle name="20% - Accent4 8 3 6" xfId="8373"/>
    <cellStyle name="20% - Accent4 8 3 7" xfId="60611"/>
    <cellStyle name="20% - Accent4 8 4" xfId="8374"/>
    <cellStyle name="20% - Accent4 8 4 2" xfId="8375"/>
    <cellStyle name="20% - Accent4 8 4 2 2" xfId="8376"/>
    <cellStyle name="20% - Accent4 8 4 2 3" xfId="51605"/>
    <cellStyle name="20% - Accent4 8 4 3" xfId="8377"/>
    <cellStyle name="20% - Accent4 8 4 4" xfId="8378"/>
    <cellStyle name="20% - Accent4 8 5" xfId="8379"/>
    <cellStyle name="20% - Accent4 8 5 2" xfId="8380"/>
    <cellStyle name="20% - Accent4 8 5 2 2" xfId="8381"/>
    <cellStyle name="20% - Accent4 8 5 2 3" xfId="51606"/>
    <cellStyle name="20% - Accent4 8 5 3" xfId="8382"/>
    <cellStyle name="20% - Accent4 8 5 4" xfId="8383"/>
    <cellStyle name="20% - Accent4 8 6" xfId="8384"/>
    <cellStyle name="20% - Accent4 8 6 2" xfId="8385"/>
    <cellStyle name="20% - Accent4 8 6 3" xfId="51607"/>
    <cellStyle name="20% - Accent4 8 7" xfId="8386"/>
    <cellStyle name="20% - Accent4 8 8" xfId="8387"/>
    <cellStyle name="20% - Accent4 8 9" xfId="60243"/>
    <cellStyle name="20% - Accent4 9" xfId="8388"/>
    <cellStyle name="20% - Accent4 9 2" xfId="8389"/>
    <cellStyle name="20% - Accent4 9 2 2" xfId="8390"/>
    <cellStyle name="20% - Accent4 9 2 2 2" xfId="8391"/>
    <cellStyle name="20% - Accent4 9 2 2 2 2" xfId="8392"/>
    <cellStyle name="20% - Accent4 9 2 2 2 3" xfId="51608"/>
    <cellStyle name="20% - Accent4 9 2 2 3" xfId="8393"/>
    <cellStyle name="20% - Accent4 9 2 2 4" xfId="8394"/>
    <cellStyle name="20% - Accent4 9 2 2 5" xfId="60808"/>
    <cellStyle name="20% - Accent4 9 2 3" xfId="8395"/>
    <cellStyle name="20% - Accent4 9 2 3 2" xfId="8396"/>
    <cellStyle name="20% - Accent4 9 2 3 2 2" xfId="8397"/>
    <cellStyle name="20% - Accent4 9 2 3 2 3" xfId="51609"/>
    <cellStyle name="20% - Accent4 9 2 3 3" xfId="8398"/>
    <cellStyle name="20% - Accent4 9 2 3 4" xfId="8399"/>
    <cellStyle name="20% - Accent4 9 2 4" xfId="8400"/>
    <cellStyle name="20% - Accent4 9 2 4 2" xfId="8401"/>
    <cellStyle name="20% - Accent4 9 2 4 3" xfId="51610"/>
    <cellStyle name="20% - Accent4 9 2 5" xfId="8402"/>
    <cellStyle name="20% - Accent4 9 2 6" xfId="8403"/>
    <cellStyle name="20% - Accent4 9 2 7" xfId="60440"/>
    <cellStyle name="20% - Accent4 9 3" xfId="8404"/>
    <cellStyle name="20% - Accent4 9 3 2" xfId="8405"/>
    <cellStyle name="20% - Accent4 9 3 2 2" xfId="8406"/>
    <cellStyle name="20% - Accent4 9 3 2 3" xfId="51611"/>
    <cellStyle name="20% - Accent4 9 3 3" xfId="8407"/>
    <cellStyle name="20% - Accent4 9 3 4" xfId="8408"/>
    <cellStyle name="20% - Accent4 9 3 5" xfId="60625"/>
    <cellStyle name="20% - Accent4 9 4" xfId="8409"/>
    <cellStyle name="20% - Accent4 9 4 2" xfId="8410"/>
    <cellStyle name="20% - Accent4 9 4 2 2" xfId="8411"/>
    <cellStyle name="20% - Accent4 9 4 2 3" xfId="51612"/>
    <cellStyle name="20% - Accent4 9 4 3" xfId="8412"/>
    <cellStyle name="20% - Accent4 9 4 4" xfId="8413"/>
    <cellStyle name="20% - Accent4 9 5" xfId="8414"/>
    <cellStyle name="20% - Accent4 9 5 2" xfId="8415"/>
    <cellStyle name="20% - Accent4 9 5 3" xfId="51613"/>
    <cellStyle name="20% - Accent4 9 6" xfId="8416"/>
    <cellStyle name="20% - Accent4 9 7" xfId="8417"/>
    <cellStyle name="20% - Accent4 9 8" xfId="60257"/>
    <cellStyle name="20% - Accent5 10" xfId="8418"/>
    <cellStyle name="20% - Accent5 10 2" xfId="8419"/>
    <cellStyle name="20% - Accent5 10 2 2" xfId="8420"/>
    <cellStyle name="20% - Accent5 10 2 2 2" xfId="8421"/>
    <cellStyle name="20% - Accent5 10 2 2 3" xfId="51614"/>
    <cellStyle name="20% - Accent5 10 2 2 4" xfId="60824"/>
    <cellStyle name="20% - Accent5 10 2 3" xfId="8422"/>
    <cellStyle name="20% - Accent5 10 2 4" xfId="8423"/>
    <cellStyle name="20% - Accent5 10 2 5" xfId="60456"/>
    <cellStyle name="20% - Accent5 10 3" xfId="8424"/>
    <cellStyle name="20% - Accent5 10 3 2" xfId="8425"/>
    <cellStyle name="20% - Accent5 10 3 2 2" xfId="8426"/>
    <cellStyle name="20% - Accent5 10 3 2 3" xfId="51615"/>
    <cellStyle name="20% - Accent5 10 3 3" xfId="8427"/>
    <cellStyle name="20% - Accent5 10 3 4" xfId="8428"/>
    <cellStyle name="20% - Accent5 10 3 5" xfId="60641"/>
    <cellStyle name="20% - Accent5 10 4" xfId="8429"/>
    <cellStyle name="20% - Accent5 10 4 2" xfId="8430"/>
    <cellStyle name="20% - Accent5 10 4 3" xfId="51616"/>
    <cellStyle name="20% - Accent5 10 5" xfId="8431"/>
    <cellStyle name="20% - Accent5 10 6" xfId="8432"/>
    <cellStyle name="20% - Accent5 10 7" xfId="60273"/>
    <cellStyle name="20% - Accent5 11" xfId="8433"/>
    <cellStyle name="20% - Accent5 11 2" xfId="8434"/>
    <cellStyle name="20% - Accent5 11 2 2" xfId="8435"/>
    <cellStyle name="20% - Accent5 11 2 2 2" xfId="8436"/>
    <cellStyle name="20% - Accent5 11 2 2 3" xfId="51617"/>
    <cellStyle name="20% - Accent5 11 2 2 4" xfId="60838"/>
    <cellStyle name="20% - Accent5 11 2 3" xfId="8437"/>
    <cellStyle name="20% - Accent5 11 2 4" xfId="8438"/>
    <cellStyle name="20% - Accent5 11 2 5" xfId="60470"/>
    <cellStyle name="20% - Accent5 11 3" xfId="8439"/>
    <cellStyle name="20% - Accent5 11 3 2" xfId="8440"/>
    <cellStyle name="20% - Accent5 11 3 3" xfId="51618"/>
    <cellStyle name="20% - Accent5 11 3 4" xfId="60655"/>
    <cellStyle name="20% - Accent5 11 4" xfId="8441"/>
    <cellStyle name="20% - Accent5 11 5" xfId="8442"/>
    <cellStyle name="20% - Accent5 11 6" xfId="60287"/>
    <cellStyle name="20% - Accent5 12" xfId="8443"/>
    <cellStyle name="20% - Accent5 12 2" xfId="8444"/>
    <cellStyle name="20% - Accent5 12 2 2" xfId="8445"/>
    <cellStyle name="20% - Accent5 12 2 2 2" xfId="60852"/>
    <cellStyle name="20% - Accent5 12 2 3" xfId="51619"/>
    <cellStyle name="20% - Accent5 12 2 4" xfId="60484"/>
    <cellStyle name="20% - Accent5 12 3" xfId="8446"/>
    <cellStyle name="20% - Accent5 12 3 2" xfId="60669"/>
    <cellStyle name="20% - Accent5 12 4" xfId="8447"/>
    <cellStyle name="20% - Accent5 12 5" xfId="60301"/>
    <cellStyle name="20% - Accent5 13" xfId="8448"/>
    <cellStyle name="20% - Accent5 13 2" xfId="8449"/>
    <cellStyle name="20% - Accent5 13 2 2" xfId="8450"/>
    <cellStyle name="20% - Accent5 13 2 2 2" xfId="60866"/>
    <cellStyle name="20% - Accent5 13 2 3" xfId="51620"/>
    <cellStyle name="20% - Accent5 13 2 4" xfId="60498"/>
    <cellStyle name="20% - Accent5 13 3" xfId="8451"/>
    <cellStyle name="20% - Accent5 13 3 2" xfId="60683"/>
    <cellStyle name="20% - Accent5 13 4" xfId="8452"/>
    <cellStyle name="20% - Accent5 13 5" xfId="60315"/>
    <cellStyle name="20% - Accent5 14" xfId="8453"/>
    <cellStyle name="20% - Accent5 14 2" xfId="8454"/>
    <cellStyle name="20% - Accent5 14 2 2" xfId="60696"/>
    <cellStyle name="20% - Accent5 14 3" xfId="51621"/>
    <cellStyle name="20% - Accent5 14 4" xfId="60328"/>
    <cellStyle name="20% - Accent5 15" xfId="8455"/>
    <cellStyle name="20% - Accent5 15 2" xfId="60512"/>
    <cellStyle name="20% - Accent5 16" xfId="8456"/>
    <cellStyle name="20% - Accent5 16 2" xfId="60880"/>
    <cellStyle name="20% - Accent5 17" xfId="51622"/>
    <cellStyle name="20% - Accent5 17 2" xfId="60894"/>
    <cellStyle name="20% - Accent5 18" xfId="51623"/>
    <cellStyle name="20% - Accent5 18 2" xfId="60908"/>
    <cellStyle name="20% - Accent5 19" xfId="60141"/>
    <cellStyle name="20% - Accent5 2" xfId="8457"/>
    <cellStyle name="20% - Accent5 2 10" xfId="8458"/>
    <cellStyle name="20% - Accent5 2 10 2" xfId="8459"/>
    <cellStyle name="20% - Accent5 2 10 2 2" xfId="8460"/>
    <cellStyle name="20% - Accent5 2 10 2 2 2" xfId="8461"/>
    <cellStyle name="20% - Accent5 2 10 2 2 3" xfId="51624"/>
    <cellStyle name="20% - Accent5 2 10 2 3" xfId="8462"/>
    <cellStyle name="20% - Accent5 2 10 2 4" xfId="8463"/>
    <cellStyle name="20% - Accent5 2 10 3" xfId="8464"/>
    <cellStyle name="20% - Accent5 2 10 3 2" xfId="8465"/>
    <cellStyle name="20% - Accent5 2 10 3 3" xfId="51625"/>
    <cellStyle name="20% - Accent5 2 10 4" xfId="8466"/>
    <cellStyle name="20% - Accent5 2 10 5" xfId="8467"/>
    <cellStyle name="20% - Accent5 2 11" xfId="8468"/>
    <cellStyle name="20% - Accent5 2 11 2" xfId="8469"/>
    <cellStyle name="20% - Accent5 2 11 2 2" xfId="8470"/>
    <cellStyle name="20% - Accent5 2 11 2 3" xfId="51626"/>
    <cellStyle name="20% - Accent5 2 11 3" xfId="8471"/>
    <cellStyle name="20% - Accent5 2 11 4" xfId="8472"/>
    <cellStyle name="20% - Accent5 2 12" xfId="8473"/>
    <cellStyle name="20% - Accent5 2 12 2" xfId="8474"/>
    <cellStyle name="20% - Accent5 2 12 2 2" xfId="8475"/>
    <cellStyle name="20% - Accent5 2 12 2 3" xfId="51627"/>
    <cellStyle name="20% - Accent5 2 12 3" xfId="8476"/>
    <cellStyle name="20% - Accent5 2 12 4" xfId="8477"/>
    <cellStyle name="20% - Accent5 2 13" xfId="8478"/>
    <cellStyle name="20% - Accent5 2 13 2" xfId="8479"/>
    <cellStyle name="20% - Accent5 2 13 3" xfId="51628"/>
    <cellStyle name="20% - Accent5 2 14" xfId="8480"/>
    <cellStyle name="20% - Accent5 2 15" xfId="8481"/>
    <cellStyle name="20% - Accent5 2 16" xfId="60160"/>
    <cellStyle name="20% - Accent5 2 2" xfId="8482"/>
    <cellStyle name="20% - Accent5 2 2 10" xfId="8483"/>
    <cellStyle name="20% - Accent5 2 2 11" xfId="8484"/>
    <cellStyle name="20% - Accent5 2 2 12" xfId="60344"/>
    <cellStyle name="20% - Accent5 2 2 2" xfId="8485"/>
    <cellStyle name="20% - Accent5 2 2 2 10" xfId="8486"/>
    <cellStyle name="20% - Accent5 2 2 2 11" xfId="60712"/>
    <cellStyle name="20% - Accent5 2 2 2 2" xfId="8487"/>
    <cellStyle name="20% - Accent5 2 2 2 2 2" xfId="8488"/>
    <cellStyle name="20% - Accent5 2 2 2 2 2 2" xfId="8489"/>
    <cellStyle name="20% - Accent5 2 2 2 2 2 2 2" xfId="8490"/>
    <cellStyle name="20% - Accent5 2 2 2 2 2 2 2 2" xfId="8491"/>
    <cellStyle name="20% - Accent5 2 2 2 2 2 2 2 2 2" xfId="8492"/>
    <cellStyle name="20% - Accent5 2 2 2 2 2 2 2 2 3" xfId="51629"/>
    <cellStyle name="20% - Accent5 2 2 2 2 2 2 2 3" xfId="8493"/>
    <cellStyle name="20% - Accent5 2 2 2 2 2 2 2 4" xfId="8494"/>
    <cellStyle name="20% - Accent5 2 2 2 2 2 2 3" xfId="8495"/>
    <cellStyle name="20% - Accent5 2 2 2 2 2 2 3 2" xfId="8496"/>
    <cellStyle name="20% - Accent5 2 2 2 2 2 2 3 2 2" xfId="8497"/>
    <cellStyle name="20% - Accent5 2 2 2 2 2 2 3 2 3" xfId="51630"/>
    <cellStyle name="20% - Accent5 2 2 2 2 2 2 3 3" xfId="8498"/>
    <cellStyle name="20% - Accent5 2 2 2 2 2 2 3 4" xfId="8499"/>
    <cellStyle name="20% - Accent5 2 2 2 2 2 2 4" xfId="8500"/>
    <cellStyle name="20% - Accent5 2 2 2 2 2 2 4 2" xfId="8501"/>
    <cellStyle name="20% - Accent5 2 2 2 2 2 2 4 3" xfId="51631"/>
    <cellStyle name="20% - Accent5 2 2 2 2 2 2 5" xfId="8502"/>
    <cellStyle name="20% - Accent5 2 2 2 2 2 2 6" xfId="8503"/>
    <cellStyle name="20% - Accent5 2 2 2 2 2 3" xfId="8504"/>
    <cellStyle name="20% - Accent5 2 2 2 2 2 3 2" xfId="8505"/>
    <cellStyle name="20% - Accent5 2 2 2 2 2 3 2 2" xfId="8506"/>
    <cellStyle name="20% - Accent5 2 2 2 2 2 3 2 3" xfId="51632"/>
    <cellStyle name="20% - Accent5 2 2 2 2 2 3 3" xfId="8507"/>
    <cellStyle name="20% - Accent5 2 2 2 2 2 3 4" xfId="8508"/>
    <cellStyle name="20% - Accent5 2 2 2 2 2 4" xfId="8509"/>
    <cellStyle name="20% - Accent5 2 2 2 2 2 4 2" xfId="8510"/>
    <cellStyle name="20% - Accent5 2 2 2 2 2 4 2 2" xfId="8511"/>
    <cellStyle name="20% - Accent5 2 2 2 2 2 4 2 3" xfId="51633"/>
    <cellStyle name="20% - Accent5 2 2 2 2 2 4 3" xfId="8512"/>
    <cellStyle name="20% - Accent5 2 2 2 2 2 4 4" xfId="8513"/>
    <cellStyle name="20% - Accent5 2 2 2 2 2 5" xfId="8514"/>
    <cellStyle name="20% - Accent5 2 2 2 2 2 5 2" xfId="8515"/>
    <cellStyle name="20% - Accent5 2 2 2 2 2 5 3" xfId="51634"/>
    <cellStyle name="20% - Accent5 2 2 2 2 2 6" xfId="8516"/>
    <cellStyle name="20% - Accent5 2 2 2 2 2 7" xfId="8517"/>
    <cellStyle name="20% - Accent5 2 2 2 2 3" xfId="8518"/>
    <cellStyle name="20% - Accent5 2 2 2 2 3 2" xfId="8519"/>
    <cellStyle name="20% - Accent5 2 2 2 2 3 2 2" xfId="8520"/>
    <cellStyle name="20% - Accent5 2 2 2 2 3 2 2 2" xfId="8521"/>
    <cellStyle name="20% - Accent5 2 2 2 2 3 2 2 3" xfId="51635"/>
    <cellStyle name="20% - Accent5 2 2 2 2 3 2 3" xfId="8522"/>
    <cellStyle name="20% - Accent5 2 2 2 2 3 2 4" xfId="8523"/>
    <cellStyle name="20% - Accent5 2 2 2 2 3 3" xfId="8524"/>
    <cellStyle name="20% - Accent5 2 2 2 2 3 3 2" xfId="8525"/>
    <cellStyle name="20% - Accent5 2 2 2 2 3 3 2 2" xfId="8526"/>
    <cellStyle name="20% - Accent5 2 2 2 2 3 3 2 3" xfId="51636"/>
    <cellStyle name="20% - Accent5 2 2 2 2 3 3 3" xfId="8527"/>
    <cellStyle name="20% - Accent5 2 2 2 2 3 3 4" xfId="8528"/>
    <cellStyle name="20% - Accent5 2 2 2 2 3 4" xfId="8529"/>
    <cellStyle name="20% - Accent5 2 2 2 2 3 4 2" xfId="8530"/>
    <cellStyle name="20% - Accent5 2 2 2 2 3 4 3" xfId="51637"/>
    <cellStyle name="20% - Accent5 2 2 2 2 3 5" xfId="8531"/>
    <cellStyle name="20% - Accent5 2 2 2 2 3 6" xfId="8532"/>
    <cellStyle name="20% - Accent5 2 2 2 2 4" xfId="8533"/>
    <cellStyle name="20% - Accent5 2 2 2 2 4 2" xfId="8534"/>
    <cellStyle name="20% - Accent5 2 2 2 2 4 2 2" xfId="8535"/>
    <cellStyle name="20% - Accent5 2 2 2 2 4 2 3" xfId="51638"/>
    <cellStyle name="20% - Accent5 2 2 2 2 4 3" xfId="8536"/>
    <cellStyle name="20% - Accent5 2 2 2 2 4 4" xfId="8537"/>
    <cellStyle name="20% - Accent5 2 2 2 2 5" xfId="8538"/>
    <cellStyle name="20% - Accent5 2 2 2 2 5 2" xfId="8539"/>
    <cellStyle name="20% - Accent5 2 2 2 2 5 2 2" xfId="8540"/>
    <cellStyle name="20% - Accent5 2 2 2 2 5 2 3" xfId="51639"/>
    <cellStyle name="20% - Accent5 2 2 2 2 5 3" xfId="8541"/>
    <cellStyle name="20% - Accent5 2 2 2 2 5 4" xfId="8542"/>
    <cellStyle name="20% - Accent5 2 2 2 2 6" xfId="8543"/>
    <cellStyle name="20% - Accent5 2 2 2 2 6 2" xfId="8544"/>
    <cellStyle name="20% - Accent5 2 2 2 2 6 3" xfId="51640"/>
    <cellStyle name="20% - Accent5 2 2 2 2 7" xfId="8545"/>
    <cellStyle name="20% - Accent5 2 2 2 2 8" xfId="8546"/>
    <cellStyle name="20% - Accent5 2 2 2 3" xfId="8547"/>
    <cellStyle name="20% - Accent5 2 2 2 3 2" xfId="8548"/>
    <cellStyle name="20% - Accent5 2 2 2 3 2 2" xfId="8549"/>
    <cellStyle name="20% - Accent5 2 2 2 3 2 2 2" xfId="8550"/>
    <cellStyle name="20% - Accent5 2 2 2 3 2 2 2 2" xfId="8551"/>
    <cellStyle name="20% - Accent5 2 2 2 3 2 2 2 3" xfId="51641"/>
    <cellStyle name="20% - Accent5 2 2 2 3 2 2 3" xfId="8552"/>
    <cellStyle name="20% - Accent5 2 2 2 3 2 2 4" xfId="8553"/>
    <cellStyle name="20% - Accent5 2 2 2 3 2 3" xfId="8554"/>
    <cellStyle name="20% - Accent5 2 2 2 3 2 3 2" xfId="8555"/>
    <cellStyle name="20% - Accent5 2 2 2 3 2 3 2 2" xfId="8556"/>
    <cellStyle name="20% - Accent5 2 2 2 3 2 3 2 3" xfId="51642"/>
    <cellStyle name="20% - Accent5 2 2 2 3 2 3 3" xfId="8557"/>
    <cellStyle name="20% - Accent5 2 2 2 3 2 3 4" xfId="8558"/>
    <cellStyle name="20% - Accent5 2 2 2 3 2 4" xfId="8559"/>
    <cellStyle name="20% - Accent5 2 2 2 3 2 4 2" xfId="8560"/>
    <cellStyle name="20% - Accent5 2 2 2 3 2 4 3" xfId="51643"/>
    <cellStyle name="20% - Accent5 2 2 2 3 2 5" xfId="8561"/>
    <cellStyle name="20% - Accent5 2 2 2 3 2 6" xfId="8562"/>
    <cellStyle name="20% - Accent5 2 2 2 3 3" xfId="8563"/>
    <cellStyle name="20% - Accent5 2 2 2 3 3 2" xfId="8564"/>
    <cellStyle name="20% - Accent5 2 2 2 3 3 2 2" xfId="8565"/>
    <cellStyle name="20% - Accent5 2 2 2 3 3 2 3" xfId="51644"/>
    <cellStyle name="20% - Accent5 2 2 2 3 3 3" xfId="8566"/>
    <cellStyle name="20% - Accent5 2 2 2 3 3 4" xfId="8567"/>
    <cellStyle name="20% - Accent5 2 2 2 3 4" xfId="8568"/>
    <cellStyle name="20% - Accent5 2 2 2 3 4 2" xfId="8569"/>
    <cellStyle name="20% - Accent5 2 2 2 3 4 2 2" xfId="8570"/>
    <cellStyle name="20% - Accent5 2 2 2 3 4 2 3" xfId="51645"/>
    <cellStyle name="20% - Accent5 2 2 2 3 4 3" xfId="8571"/>
    <cellStyle name="20% - Accent5 2 2 2 3 4 4" xfId="8572"/>
    <cellStyle name="20% - Accent5 2 2 2 3 5" xfId="8573"/>
    <cellStyle name="20% - Accent5 2 2 2 3 5 2" xfId="8574"/>
    <cellStyle name="20% - Accent5 2 2 2 3 5 3" xfId="51646"/>
    <cellStyle name="20% - Accent5 2 2 2 3 6" xfId="8575"/>
    <cellStyle name="20% - Accent5 2 2 2 3 7" xfId="8576"/>
    <cellStyle name="20% - Accent5 2 2 2 4" xfId="8577"/>
    <cellStyle name="20% - Accent5 2 2 2 4 2" xfId="8578"/>
    <cellStyle name="20% - Accent5 2 2 2 4 2 2" xfId="8579"/>
    <cellStyle name="20% - Accent5 2 2 2 4 2 2 2" xfId="8580"/>
    <cellStyle name="20% - Accent5 2 2 2 4 2 2 3" xfId="51647"/>
    <cellStyle name="20% - Accent5 2 2 2 4 2 3" xfId="8581"/>
    <cellStyle name="20% - Accent5 2 2 2 4 2 4" xfId="8582"/>
    <cellStyle name="20% - Accent5 2 2 2 4 3" xfId="8583"/>
    <cellStyle name="20% - Accent5 2 2 2 4 3 2" xfId="8584"/>
    <cellStyle name="20% - Accent5 2 2 2 4 3 2 2" xfId="8585"/>
    <cellStyle name="20% - Accent5 2 2 2 4 3 2 3" xfId="51648"/>
    <cellStyle name="20% - Accent5 2 2 2 4 3 3" xfId="8586"/>
    <cellStyle name="20% - Accent5 2 2 2 4 3 4" xfId="8587"/>
    <cellStyle name="20% - Accent5 2 2 2 4 4" xfId="8588"/>
    <cellStyle name="20% - Accent5 2 2 2 4 4 2" xfId="8589"/>
    <cellStyle name="20% - Accent5 2 2 2 4 4 3" xfId="51649"/>
    <cellStyle name="20% - Accent5 2 2 2 4 5" xfId="8590"/>
    <cellStyle name="20% - Accent5 2 2 2 4 6" xfId="8591"/>
    <cellStyle name="20% - Accent5 2 2 2 5" xfId="8592"/>
    <cellStyle name="20% - Accent5 2 2 2 5 2" xfId="8593"/>
    <cellStyle name="20% - Accent5 2 2 2 5 2 2" xfId="8594"/>
    <cellStyle name="20% - Accent5 2 2 2 5 2 2 2" xfId="8595"/>
    <cellStyle name="20% - Accent5 2 2 2 5 2 2 3" xfId="51650"/>
    <cellStyle name="20% - Accent5 2 2 2 5 2 3" xfId="8596"/>
    <cellStyle name="20% - Accent5 2 2 2 5 2 4" xfId="8597"/>
    <cellStyle name="20% - Accent5 2 2 2 5 3" xfId="8598"/>
    <cellStyle name="20% - Accent5 2 2 2 5 3 2" xfId="8599"/>
    <cellStyle name="20% - Accent5 2 2 2 5 3 3" xfId="51651"/>
    <cellStyle name="20% - Accent5 2 2 2 5 4" xfId="8600"/>
    <cellStyle name="20% - Accent5 2 2 2 5 5" xfId="8601"/>
    <cellStyle name="20% - Accent5 2 2 2 6" xfId="8602"/>
    <cellStyle name="20% - Accent5 2 2 2 6 2" xfId="8603"/>
    <cellStyle name="20% - Accent5 2 2 2 6 2 2" xfId="8604"/>
    <cellStyle name="20% - Accent5 2 2 2 6 2 3" xfId="51652"/>
    <cellStyle name="20% - Accent5 2 2 2 6 3" xfId="8605"/>
    <cellStyle name="20% - Accent5 2 2 2 6 4" xfId="8606"/>
    <cellStyle name="20% - Accent5 2 2 2 7" xfId="8607"/>
    <cellStyle name="20% - Accent5 2 2 2 7 2" xfId="8608"/>
    <cellStyle name="20% - Accent5 2 2 2 7 2 2" xfId="8609"/>
    <cellStyle name="20% - Accent5 2 2 2 7 2 3" xfId="51653"/>
    <cellStyle name="20% - Accent5 2 2 2 7 3" xfId="8610"/>
    <cellStyle name="20% - Accent5 2 2 2 7 4" xfId="8611"/>
    <cellStyle name="20% - Accent5 2 2 2 8" xfId="8612"/>
    <cellStyle name="20% - Accent5 2 2 2 8 2" xfId="8613"/>
    <cellStyle name="20% - Accent5 2 2 2 8 3" xfId="51654"/>
    <cellStyle name="20% - Accent5 2 2 2 9" xfId="8614"/>
    <cellStyle name="20% - Accent5 2 2 3" xfId="8615"/>
    <cellStyle name="20% - Accent5 2 2 3 2" xfId="8616"/>
    <cellStyle name="20% - Accent5 2 2 3 2 2" xfId="8617"/>
    <cellStyle name="20% - Accent5 2 2 3 2 2 2" xfId="8618"/>
    <cellStyle name="20% - Accent5 2 2 3 2 2 2 2" xfId="8619"/>
    <cellStyle name="20% - Accent5 2 2 3 2 2 2 2 2" xfId="8620"/>
    <cellStyle name="20% - Accent5 2 2 3 2 2 2 2 3" xfId="51655"/>
    <cellStyle name="20% - Accent5 2 2 3 2 2 2 3" xfId="8621"/>
    <cellStyle name="20% - Accent5 2 2 3 2 2 2 4" xfId="8622"/>
    <cellStyle name="20% - Accent5 2 2 3 2 2 3" xfId="8623"/>
    <cellStyle name="20% - Accent5 2 2 3 2 2 3 2" xfId="8624"/>
    <cellStyle name="20% - Accent5 2 2 3 2 2 3 2 2" xfId="8625"/>
    <cellStyle name="20% - Accent5 2 2 3 2 2 3 2 3" xfId="51656"/>
    <cellStyle name="20% - Accent5 2 2 3 2 2 3 3" xfId="8626"/>
    <cellStyle name="20% - Accent5 2 2 3 2 2 3 4" xfId="8627"/>
    <cellStyle name="20% - Accent5 2 2 3 2 2 4" xfId="8628"/>
    <cellStyle name="20% - Accent5 2 2 3 2 2 4 2" xfId="8629"/>
    <cellStyle name="20% - Accent5 2 2 3 2 2 4 3" xfId="51657"/>
    <cellStyle name="20% - Accent5 2 2 3 2 2 5" xfId="8630"/>
    <cellStyle name="20% - Accent5 2 2 3 2 2 6" xfId="8631"/>
    <cellStyle name="20% - Accent5 2 2 3 2 3" xfId="8632"/>
    <cellStyle name="20% - Accent5 2 2 3 2 3 2" xfId="8633"/>
    <cellStyle name="20% - Accent5 2 2 3 2 3 2 2" xfId="8634"/>
    <cellStyle name="20% - Accent5 2 2 3 2 3 2 3" xfId="51658"/>
    <cellStyle name="20% - Accent5 2 2 3 2 3 3" xfId="8635"/>
    <cellStyle name="20% - Accent5 2 2 3 2 3 4" xfId="8636"/>
    <cellStyle name="20% - Accent5 2 2 3 2 4" xfId="8637"/>
    <cellStyle name="20% - Accent5 2 2 3 2 4 2" xfId="8638"/>
    <cellStyle name="20% - Accent5 2 2 3 2 4 2 2" xfId="8639"/>
    <cellStyle name="20% - Accent5 2 2 3 2 4 2 3" xfId="51659"/>
    <cellStyle name="20% - Accent5 2 2 3 2 4 3" xfId="8640"/>
    <cellStyle name="20% - Accent5 2 2 3 2 4 4" xfId="8641"/>
    <cellStyle name="20% - Accent5 2 2 3 2 5" xfId="8642"/>
    <cellStyle name="20% - Accent5 2 2 3 2 5 2" xfId="8643"/>
    <cellStyle name="20% - Accent5 2 2 3 2 5 3" xfId="51660"/>
    <cellStyle name="20% - Accent5 2 2 3 2 6" xfId="8644"/>
    <cellStyle name="20% - Accent5 2 2 3 2 7" xfId="8645"/>
    <cellStyle name="20% - Accent5 2 2 3 3" xfId="8646"/>
    <cellStyle name="20% - Accent5 2 2 3 3 2" xfId="8647"/>
    <cellStyle name="20% - Accent5 2 2 3 3 2 2" xfId="8648"/>
    <cellStyle name="20% - Accent5 2 2 3 3 2 2 2" xfId="8649"/>
    <cellStyle name="20% - Accent5 2 2 3 3 2 2 3" xfId="51661"/>
    <cellStyle name="20% - Accent5 2 2 3 3 2 3" xfId="8650"/>
    <cellStyle name="20% - Accent5 2 2 3 3 2 4" xfId="8651"/>
    <cellStyle name="20% - Accent5 2 2 3 3 3" xfId="8652"/>
    <cellStyle name="20% - Accent5 2 2 3 3 3 2" xfId="8653"/>
    <cellStyle name="20% - Accent5 2 2 3 3 3 2 2" xfId="8654"/>
    <cellStyle name="20% - Accent5 2 2 3 3 3 2 3" xfId="51662"/>
    <cellStyle name="20% - Accent5 2 2 3 3 3 3" xfId="8655"/>
    <cellStyle name="20% - Accent5 2 2 3 3 3 4" xfId="8656"/>
    <cellStyle name="20% - Accent5 2 2 3 3 4" xfId="8657"/>
    <cellStyle name="20% - Accent5 2 2 3 3 4 2" xfId="8658"/>
    <cellStyle name="20% - Accent5 2 2 3 3 4 3" xfId="51663"/>
    <cellStyle name="20% - Accent5 2 2 3 3 5" xfId="8659"/>
    <cellStyle name="20% - Accent5 2 2 3 3 6" xfId="8660"/>
    <cellStyle name="20% - Accent5 2 2 3 4" xfId="8661"/>
    <cellStyle name="20% - Accent5 2 2 3 4 2" xfId="8662"/>
    <cellStyle name="20% - Accent5 2 2 3 4 2 2" xfId="8663"/>
    <cellStyle name="20% - Accent5 2 2 3 4 2 2 2" xfId="8664"/>
    <cellStyle name="20% - Accent5 2 2 3 4 2 2 3" xfId="51664"/>
    <cellStyle name="20% - Accent5 2 2 3 4 2 3" xfId="8665"/>
    <cellStyle name="20% - Accent5 2 2 3 4 2 4" xfId="8666"/>
    <cellStyle name="20% - Accent5 2 2 3 4 3" xfId="8667"/>
    <cellStyle name="20% - Accent5 2 2 3 4 3 2" xfId="8668"/>
    <cellStyle name="20% - Accent5 2 2 3 4 3 3" xfId="51665"/>
    <cellStyle name="20% - Accent5 2 2 3 4 4" xfId="8669"/>
    <cellStyle name="20% - Accent5 2 2 3 4 5" xfId="8670"/>
    <cellStyle name="20% - Accent5 2 2 3 5" xfId="8671"/>
    <cellStyle name="20% - Accent5 2 2 3 5 2" xfId="8672"/>
    <cellStyle name="20% - Accent5 2 2 3 5 2 2" xfId="8673"/>
    <cellStyle name="20% - Accent5 2 2 3 5 2 3" xfId="51666"/>
    <cellStyle name="20% - Accent5 2 2 3 5 3" xfId="8674"/>
    <cellStyle name="20% - Accent5 2 2 3 5 4" xfId="8675"/>
    <cellStyle name="20% - Accent5 2 2 3 6" xfId="8676"/>
    <cellStyle name="20% - Accent5 2 2 3 6 2" xfId="8677"/>
    <cellStyle name="20% - Accent5 2 2 3 6 2 2" xfId="8678"/>
    <cellStyle name="20% - Accent5 2 2 3 6 2 3" xfId="51667"/>
    <cellStyle name="20% - Accent5 2 2 3 6 3" xfId="8679"/>
    <cellStyle name="20% - Accent5 2 2 3 6 4" xfId="8680"/>
    <cellStyle name="20% - Accent5 2 2 3 7" xfId="8681"/>
    <cellStyle name="20% - Accent5 2 2 3 7 2" xfId="8682"/>
    <cellStyle name="20% - Accent5 2 2 3 7 3" xfId="51668"/>
    <cellStyle name="20% - Accent5 2 2 3 8" xfId="8683"/>
    <cellStyle name="20% - Accent5 2 2 3 9" xfId="8684"/>
    <cellStyle name="20% - Accent5 2 2 4" xfId="8685"/>
    <cellStyle name="20% - Accent5 2 2 4 2" xfId="8686"/>
    <cellStyle name="20% - Accent5 2 2 4 2 2" xfId="8687"/>
    <cellStyle name="20% - Accent5 2 2 4 2 2 2" xfId="8688"/>
    <cellStyle name="20% - Accent5 2 2 4 2 2 2 2" xfId="8689"/>
    <cellStyle name="20% - Accent5 2 2 4 2 2 2 3" xfId="51669"/>
    <cellStyle name="20% - Accent5 2 2 4 2 2 3" xfId="8690"/>
    <cellStyle name="20% - Accent5 2 2 4 2 2 4" xfId="8691"/>
    <cellStyle name="20% - Accent5 2 2 4 2 3" xfId="8692"/>
    <cellStyle name="20% - Accent5 2 2 4 2 3 2" xfId="8693"/>
    <cellStyle name="20% - Accent5 2 2 4 2 3 2 2" xfId="8694"/>
    <cellStyle name="20% - Accent5 2 2 4 2 3 2 3" xfId="51670"/>
    <cellStyle name="20% - Accent5 2 2 4 2 3 3" xfId="8695"/>
    <cellStyle name="20% - Accent5 2 2 4 2 3 4" xfId="8696"/>
    <cellStyle name="20% - Accent5 2 2 4 2 4" xfId="8697"/>
    <cellStyle name="20% - Accent5 2 2 4 2 4 2" xfId="8698"/>
    <cellStyle name="20% - Accent5 2 2 4 2 4 3" xfId="51671"/>
    <cellStyle name="20% - Accent5 2 2 4 2 5" xfId="8699"/>
    <cellStyle name="20% - Accent5 2 2 4 2 6" xfId="8700"/>
    <cellStyle name="20% - Accent5 2 2 4 3" xfId="8701"/>
    <cellStyle name="20% - Accent5 2 2 4 3 2" xfId="8702"/>
    <cellStyle name="20% - Accent5 2 2 4 3 2 2" xfId="8703"/>
    <cellStyle name="20% - Accent5 2 2 4 3 2 3" xfId="51672"/>
    <cellStyle name="20% - Accent5 2 2 4 3 3" xfId="8704"/>
    <cellStyle name="20% - Accent5 2 2 4 3 4" xfId="8705"/>
    <cellStyle name="20% - Accent5 2 2 4 4" xfId="8706"/>
    <cellStyle name="20% - Accent5 2 2 4 4 2" xfId="8707"/>
    <cellStyle name="20% - Accent5 2 2 4 4 2 2" xfId="8708"/>
    <cellStyle name="20% - Accent5 2 2 4 4 2 3" xfId="51673"/>
    <cellStyle name="20% - Accent5 2 2 4 4 3" xfId="8709"/>
    <cellStyle name="20% - Accent5 2 2 4 4 4" xfId="8710"/>
    <cellStyle name="20% - Accent5 2 2 4 5" xfId="8711"/>
    <cellStyle name="20% - Accent5 2 2 4 5 2" xfId="8712"/>
    <cellStyle name="20% - Accent5 2 2 4 5 3" xfId="51674"/>
    <cellStyle name="20% - Accent5 2 2 4 6" xfId="8713"/>
    <cellStyle name="20% - Accent5 2 2 4 7" xfId="8714"/>
    <cellStyle name="20% - Accent5 2 2 5" xfId="8715"/>
    <cellStyle name="20% - Accent5 2 2 5 2" xfId="8716"/>
    <cellStyle name="20% - Accent5 2 2 5 2 2" xfId="8717"/>
    <cellStyle name="20% - Accent5 2 2 5 2 2 2" xfId="8718"/>
    <cellStyle name="20% - Accent5 2 2 5 2 2 3" xfId="51675"/>
    <cellStyle name="20% - Accent5 2 2 5 2 3" xfId="8719"/>
    <cellStyle name="20% - Accent5 2 2 5 2 4" xfId="8720"/>
    <cellStyle name="20% - Accent5 2 2 5 3" xfId="8721"/>
    <cellStyle name="20% - Accent5 2 2 5 3 2" xfId="8722"/>
    <cellStyle name="20% - Accent5 2 2 5 3 2 2" xfId="8723"/>
    <cellStyle name="20% - Accent5 2 2 5 3 2 3" xfId="51676"/>
    <cellStyle name="20% - Accent5 2 2 5 3 3" xfId="8724"/>
    <cellStyle name="20% - Accent5 2 2 5 3 4" xfId="8725"/>
    <cellStyle name="20% - Accent5 2 2 5 4" xfId="8726"/>
    <cellStyle name="20% - Accent5 2 2 5 4 2" xfId="8727"/>
    <cellStyle name="20% - Accent5 2 2 5 4 3" xfId="51677"/>
    <cellStyle name="20% - Accent5 2 2 5 5" xfId="8728"/>
    <cellStyle name="20% - Accent5 2 2 5 6" xfId="8729"/>
    <cellStyle name="20% - Accent5 2 2 6" xfId="8730"/>
    <cellStyle name="20% - Accent5 2 2 6 2" xfId="8731"/>
    <cellStyle name="20% - Accent5 2 2 6 2 2" xfId="8732"/>
    <cellStyle name="20% - Accent5 2 2 6 2 2 2" xfId="8733"/>
    <cellStyle name="20% - Accent5 2 2 6 2 2 3" xfId="51678"/>
    <cellStyle name="20% - Accent5 2 2 6 2 3" xfId="8734"/>
    <cellStyle name="20% - Accent5 2 2 6 2 4" xfId="8735"/>
    <cellStyle name="20% - Accent5 2 2 6 3" xfId="8736"/>
    <cellStyle name="20% - Accent5 2 2 6 3 2" xfId="8737"/>
    <cellStyle name="20% - Accent5 2 2 6 3 3" xfId="51679"/>
    <cellStyle name="20% - Accent5 2 2 6 4" xfId="8738"/>
    <cellStyle name="20% - Accent5 2 2 6 5" xfId="8739"/>
    <cellStyle name="20% - Accent5 2 2 7" xfId="8740"/>
    <cellStyle name="20% - Accent5 2 2 7 2" xfId="8741"/>
    <cellStyle name="20% - Accent5 2 2 7 2 2" xfId="8742"/>
    <cellStyle name="20% - Accent5 2 2 7 2 3" xfId="51680"/>
    <cellStyle name="20% - Accent5 2 2 7 3" xfId="8743"/>
    <cellStyle name="20% - Accent5 2 2 7 4" xfId="8744"/>
    <cellStyle name="20% - Accent5 2 2 8" xfId="8745"/>
    <cellStyle name="20% - Accent5 2 2 8 2" xfId="8746"/>
    <cellStyle name="20% - Accent5 2 2 8 2 2" xfId="8747"/>
    <cellStyle name="20% - Accent5 2 2 8 2 3" xfId="51681"/>
    <cellStyle name="20% - Accent5 2 2 8 3" xfId="8748"/>
    <cellStyle name="20% - Accent5 2 2 8 4" xfId="8749"/>
    <cellStyle name="20% - Accent5 2 2 9" xfId="8750"/>
    <cellStyle name="20% - Accent5 2 2 9 2" xfId="8751"/>
    <cellStyle name="20% - Accent5 2 2 9 3" xfId="51682"/>
    <cellStyle name="20% - Accent5 2 3" xfId="8752"/>
    <cellStyle name="20% - Accent5 2 3 10" xfId="8753"/>
    <cellStyle name="20% - Accent5 2 3 11" xfId="8754"/>
    <cellStyle name="20% - Accent5 2 3 12" xfId="60529"/>
    <cellStyle name="20% - Accent5 2 3 2" xfId="8755"/>
    <cellStyle name="20% - Accent5 2 3 2 10" xfId="8756"/>
    <cellStyle name="20% - Accent5 2 3 2 2" xfId="8757"/>
    <cellStyle name="20% - Accent5 2 3 2 2 2" xfId="8758"/>
    <cellStyle name="20% - Accent5 2 3 2 2 2 2" xfId="8759"/>
    <cellStyle name="20% - Accent5 2 3 2 2 2 2 2" xfId="8760"/>
    <cellStyle name="20% - Accent5 2 3 2 2 2 2 2 2" xfId="8761"/>
    <cellStyle name="20% - Accent5 2 3 2 2 2 2 2 2 2" xfId="8762"/>
    <cellStyle name="20% - Accent5 2 3 2 2 2 2 2 2 3" xfId="51683"/>
    <cellStyle name="20% - Accent5 2 3 2 2 2 2 2 3" xfId="8763"/>
    <cellStyle name="20% - Accent5 2 3 2 2 2 2 2 4" xfId="8764"/>
    <cellStyle name="20% - Accent5 2 3 2 2 2 2 3" xfId="8765"/>
    <cellStyle name="20% - Accent5 2 3 2 2 2 2 3 2" xfId="8766"/>
    <cellStyle name="20% - Accent5 2 3 2 2 2 2 3 2 2" xfId="8767"/>
    <cellStyle name="20% - Accent5 2 3 2 2 2 2 3 2 3" xfId="51684"/>
    <cellStyle name="20% - Accent5 2 3 2 2 2 2 3 3" xfId="8768"/>
    <cellStyle name="20% - Accent5 2 3 2 2 2 2 3 4" xfId="8769"/>
    <cellStyle name="20% - Accent5 2 3 2 2 2 2 4" xfId="8770"/>
    <cellStyle name="20% - Accent5 2 3 2 2 2 2 4 2" xfId="8771"/>
    <cellStyle name="20% - Accent5 2 3 2 2 2 2 4 3" xfId="51685"/>
    <cellStyle name="20% - Accent5 2 3 2 2 2 2 5" xfId="8772"/>
    <cellStyle name="20% - Accent5 2 3 2 2 2 2 6" xfId="8773"/>
    <cellStyle name="20% - Accent5 2 3 2 2 2 3" xfId="8774"/>
    <cellStyle name="20% - Accent5 2 3 2 2 2 3 2" xfId="8775"/>
    <cellStyle name="20% - Accent5 2 3 2 2 2 3 2 2" xfId="8776"/>
    <cellStyle name="20% - Accent5 2 3 2 2 2 3 2 3" xfId="51686"/>
    <cellStyle name="20% - Accent5 2 3 2 2 2 3 3" xfId="8777"/>
    <cellStyle name="20% - Accent5 2 3 2 2 2 3 4" xfId="8778"/>
    <cellStyle name="20% - Accent5 2 3 2 2 2 4" xfId="8779"/>
    <cellStyle name="20% - Accent5 2 3 2 2 2 4 2" xfId="8780"/>
    <cellStyle name="20% - Accent5 2 3 2 2 2 4 2 2" xfId="8781"/>
    <cellStyle name="20% - Accent5 2 3 2 2 2 4 2 3" xfId="51687"/>
    <cellStyle name="20% - Accent5 2 3 2 2 2 4 3" xfId="8782"/>
    <cellStyle name="20% - Accent5 2 3 2 2 2 4 4" xfId="8783"/>
    <cellStyle name="20% - Accent5 2 3 2 2 2 5" xfId="8784"/>
    <cellStyle name="20% - Accent5 2 3 2 2 2 5 2" xfId="8785"/>
    <cellStyle name="20% - Accent5 2 3 2 2 2 5 3" xfId="51688"/>
    <cellStyle name="20% - Accent5 2 3 2 2 2 6" xfId="8786"/>
    <cellStyle name="20% - Accent5 2 3 2 2 2 7" xfId="8787"/>
    <cellStyle name="20% - Accent5 2 3 2 2 3" xfId="8788"/>
    <cellStyle name="20% - Accent5 2 3 2 2 3 2" xfId="8789"/>
    <cellStyle name="20% - Accent5 2 3 2 2 3 2 2" xfId="8790"/>
    <cellStyle name="20% - Accent5 2 3 2 2 3 2 2 2" xfId="8791"/>
    <cellStyle name="20% - Accent5 2 3 2 2 3 2 2 3" xfId="51689"/>
    <cellStyle name="20% - Accent5 2 3 2 2 3 2 3" xfId="8792"/>
    <cellStyle name="20% - Accent5 2 3 2 2 3 2 4" xfId="8793"/>
    <cellStyle name="20% - Accent5 2 3 2 2 3 3" xfId="8794"/>
    <cellStyle name="20% - Accent5 2 3 2 2 3 3 2" xfId="8795"/>
    <cellStyle name="20% - Accent5 2 3 2 2 3 3 2 2" xfId="8796"/>
    <cellStyle name="20% - Accent5 2 3 2 2 3 3 2 3" xfId="51690"/>
    <cellStyle name="20% - Accent5 2 3 2 2 3 3 3" xfId="8797"/>
    <cellStyle name="20% - Accent5 2 3 2 2 3 3 4" xfId="8798"/>
    <cellStyle name="20% - Accent5 2 3 2 2 3 4" xfId="8799"/>
    <cellStyle name="20% - Accent5 2 3 2 2 3 4 2" xfId="8800"/>
    <cellStyle name="20% - Accent5 2 3 2 2 3 4 3" xfId="51691"/>
    <cellStyle name="20% - Accent5 2 3 2 2 3 5" xfId="8801"/>
    <cellStyle name="20% - Accent5 2 3 2 2 3 6" xfId="8802"/>
    <cellStyle name="20% - Accent5 2 3 2 2 4" xfId="8803"/>
    <cellStyle name="20% - Accent5 2 3 2 2 4 2" xfId="8804"/>
    <cellStyle name="20% - Accent5 2 3 2 2 4 2 2" xfId="8805"/>
    <cellStyle name="20% - Accent5 2 3 2 2 4 2 3" xfId="51692"/>
    <cellStyle name="20% - Accent5 2 3 2 2 4 3" xfId="8806"/>
    <cellStyle name="20% - Accent5 2 3 2 2 4 4" xfId="8807"/>
    <cellStyle name="20% - Accent5 2 3 2 2 5" xfId="8808"/>
    <cellStyle name="20% - Accent5 2 3 2 2 5 2" xfId="8809"/>
    <cellStyle name="20% - Accent5 2 3 2 2 5 2 2" xfId="8810"/>
    <cellStyle name="20% - Accent5 2 3 2 2 5 2 3" xfId="51693"/>
    <cellStyle name="20% - Accent5 2 3 2 2 5 3" xfId="8811"/>
    <cellStyle name="20% - Accent5 2 3 2 2 5 4" xfId="8812"/>
    <cellStyle name="20% - Accent5 2 3 2 2 6" xfId="8813"/>
    <cellStyle name="20% - Accent5 2 3 2 2 6 2" xfId="8814"/>
    <cellStyle name="20% - Accent5 2 3 2 2 6 3" xfId="51694"/>
    <cellStyle name="20% - Accent5 2 3 2 2 7" xfId="8815"/>
    <cellStyle name="20% - Accent5 2 3 2 2 8" xfId="8816"/>
    <cellStyle name="20% - Accent5 2 3 2 3" xfId="8817"/>
    <cellStyle name="20% - Accent5 2 3 2 3 2" xfId="8818"/>
    <cellStyle name="20% - Accent5 2 3 2 3 2 2" xfId="8819"/>
    <cellStyle name="20% - Accent5 2 3 2 3 2 2 2" xfId="8820"/>
    <cellStyle name="20% - Accent5 2 3 2 3 2 2 2 2" xfId="8821"/>
    <cellStyle name="20% - Accent5 2 3 2 3 2 2 2 3" xfId="51695"/>
    <cellStyle name="20% - Accent5 2 3 2 3 2 2 3" xfId="8822"/>
    <cellStyle name="20% - Accent5 2 3 2 3 2 2 4" xfId="8823"/>
    <cellStyle name="20% - Accent5 2 3 2 3 2 3" xfId="8824"/>
    <cellStyle name="20% - Accent5 2 3 2 3 2 3 2" xfId="8825"/>
    <cellStyle name="20% - Accent5 2 3 2 3 2 3 2 2" xfId="8826"/>
    <cellStyle name="20% - Accent5 2 3 2 3 2 3 2 3" xfId="51696"/>
    <cellStyle name="20% - Accent5 2 3 2 3 2 3 3" xfId="8827"/>
    <cellStyle name="20% - Accent5 2 3 2 3 2 3 4" xfId="8828"/>
    <cellStyle name="20% - Accent5 2 3 2 3 2 4" xfId="8829"/>
    <cellStyle name="20% - Accent5 2 3 2 3 2 4 2" xfId="8830"/>
    <cellStyle name="20% - Accent5 2 3 2 3 2 4 3" xfId="51697"/>
    <cellStyle name="20% - Accent5 2 3 2 3 2 5" xfId="8831"/>
    <cellStyle name="20% - Accent5 2 3 2 3 2 6" xfId="8832"/>
    <cellStyle name="20% - Accent5 2 3 2 3 3" xfId="8833"/>
    <cellStyle name="20% - Accent5 2 3 2 3 3 2" xfId="8834"/>
    <cellStyle name="20% - Accent5 2 3 2 3 3 2 2" xfId="8835"/>
    <cellStyle name="20% - Accent5 2 3 2 3 3 2 3" xfId="51698"/>
    <cellStyle name="20% - Accent5 2 3 2 3 3 3" xfId="8836"/>
    <cellStyle name="20% - Accent5 2 3 2 3 3 4" xfId="8837"/>
    <cellStyle name="20% - Accent5 2 3 2 3 4" xfId="8838"/>
    <cellStyle name="20% - Accent5 2 3 2 3 4 2" xfId="8839"/>
    <cellStyle name="20% - Accent5 2 3 2 3 4 2 2" xfId="8840"/>
    <cellStyle name="20% - Accent5 2 3 2 3 4 2 3" xfId="51699"/>
    <cellStyle name="20% - Accent5 2 3 2 3 4 3" xfId="8841"/>
    <cellStyle name="20% - Accent5 2 3 2 3 4 4" xfId="8842"/>
    <cellStyle name="20% - Accent5 2 3 2 3 5" xfId="8843"/>
    <cellStyle name="20% - Accent5 2 3 2 3 5 2" xfId="8844"/>
    <cellStyle name="20% - Accent5 2 3 2 3 5 3" xfId="51700"/>
    <cellStyle name="20% - Accent5 2 3 2 3 6" xfId="8845"/>
    <cellStyle name="20% - Accent5 2 3 2 3 7" xfId="8846"/>
    <cellStyle name="20% - Accent5 2 3 2 4" xfId="8847"/>
    <cellStyle name="20% - Accent5 2 3 2 4 2" xfId="8848"/>
    <cellStyle name="20% - Accent5 2 3 2 4 2 2" xfId="8849"/>
    <cellStyle name="20% - Accent5 2 3 2 4 2 2 2" xfId="8850"/>
    <cellStyle name="20% - Accent5 2 3 2 4 2 2 3" xfId="51701"/>
    <cellStyle name="20% - Accent5 2 3 2 4 2 3" xfId="8851"/>
    <cellStyle name="20% - Accent5 2 3 2 4 2 4" xfId="8852"/>
    <cellStyle name="20% - Accent5 2 3 2 4 3" xfId="8853"/>
    <cellStyle name="20% - Accent5 2 3 2 4 3 2" xfId="8854"/>
    <cellStyle name="20% - Accent5 2 3 2 4 3 2 2" xfId="8855"/>
    <cellStyle name="20% - Accent5 2 3 2 4 3 2 3" xfId="51702"/>
    <cellStyle name="20% - Accent5 2 3 2 4 3 3" xfId="8856"/>
    <cellStyle name="20% - Accent5 2 3 2 4 3 4" xfId="8857"/>
    <cellStyle name="20% - Accent5 2 3 2 4 4" xfId="8858"/>
    <cellStyle name="20% - Accent5 2 3 2 4 4 2" xfId="8859"/>
    <cellStyle name="20% - Accent5 2 3 2 4 4 3" xfId="51703"/>
    <cellStyle name="20% - Accent5 2 3 2 4 5" xfId="8860"/>
    <cellStyle name="20% - Accent5 2 3 2 4 6" xfId="8861"/>
    <cellStyle name="20% - Accent5 2 3 2 5" xfId="8862"/>
    <cellStyle name="20% - Accent5 2 3 2 5 2" xfId="8863"/>
    <cellStyle name="20% - Accent5 2 3 2 5 2 2" xfId="8864"/>
    <cellStyle name="20% - Accent5 2 3 2 5 2 2 2" xfId="8865"/>
    <cellStyle name="20% - Accent5 2 3 2 5 2 2 3" xfId="51704"/>
    <cellStyle name="20% - Accent5 2 3 2 5 2 3" xfId="8866"/>
    <cellStyle name="20% - Accent5 2 3 2 5 2 4" xfId="8867"/>
    <cellStyle name="20% - Accent5 2 3 2 5 3" xfId="8868"/>
    <cellStyle name="20% - Accent5 2 3 2 5 3 2" xfId="8869"/>
    <cellStyle name="20% - Accent5 2 3 2 5 3 3" xfId="51705"/>
    <cellStyle name="20% - Accent5 2 3 2 5 4" xfId="8870"/>
    <cellStyle name="20% - Accent5 2 3 2 5 5" xfId="8871"/>
    <cellStyle name="20% - Accent5 2 3 2 6" xfId="8872"/>
    <cellStyle name="20% - Accent5 2 3 2 6 2" xfId="8873"/>
    <cellStyle name="20% - Accent5 2 3 2 6 2 2" xfId="8874"/>
    <cellStyle name="20% - Accent5 2 3 2 6 2 3" xfId="51706"/>
    <cellStyle name="20% - Accent5 2 3 2 6 3" xfId="8875"/>
    <cellStyle name="20% - Accent5 2 3 2 6 4" xfId="8876"/>
    <cellStyle name="20% - Accent5 2 3 2 7" xfId="8877"/>
    <cellStyle name="20% - Accent5 2 3 2 7 2" xfId="8878"/>
    <cellStyle name="20% - Accent5 2 3 2 7 2 2" xfId="8879"/>
    <cellStyle name="20% - Accent5 2 3 2 7 2 3" xfId="51707"/>
    <cellStyle name="20% - Accent5 2 3 2 7 3" xfId="8880"/>
    <cellStyle name="20% - Accent5 2 3 2 7 4" xfId="8881"/>
    <cellStyle name="20% - Accent5 2 3 2 8" xfId="8882"/>
    <cellStyle name="20% - Accent5 2 3 2 8 2" xfId="8883"/>
    <cellStyle name="20% - Accent5 2 3 2 8 3" xfId="51708"/>
    <cellStyle name="20% - Accent5 2 3 2 9" xfId="8884"/>
    <cellStyle name="20% - Accent5 2 3 3" xfId="8885"/>
    <cellStyle name="20% - Accent5 2 3 3 2" xfId="8886"/>
    <cellStyle name="20% - Accent5 2 3 3 2 2" xfId="8887"/>
    <cellStyle name="20% - Accent5 2 3 3 2 2 2" xfId="8888"/>
    <cellStyle name="20% - Accent5 2 3 3 2 2 2 2" xfId="8889"/>
    <cellStyle name="20% - Accent5 2 3 3 2 2 2 2 2" xfId="8890"/>
    <cellStyle name="20% - Accent5 2 3 3 2 2 2 2 3" xfId="51709"/>
    <cellStyle name="20% - Accent5 2 3 3 2 2 2 3" xfId="8891"/>
    <cellStyle name="20% - Accent5 2 3 3 2 2 2 4" xfId="8892"/>
    <cellStyle name="20% - Accent5 2 3 3 2 2 3" xfId="8893"/>
    <cellStyle name="20% - Accent5 2 3 3 2 2 3 2" xfId="8894"/>
    <cellStyle name="20% - Accent5 2 3 3 2 2 3 2 2" xfId="8895"/>
    <cellStyle name="20% - Accent5 2 3 3 2 2 3 2 3" xfId="51710"/>
    <cellStyle name="20% - Accent5 2 3 3 2 2 3 3" xfId="8896"/>
    <cellStyle name="20% - Accent5 2 3 3 2 2 3 4" xfId="8897"/>
    <cellStyle name="20% - Accent5 2 3 3 2 2 4" xfId="8898"/>
    <cellStyle name="20% - Accent5 2 3 3 2 2 4 2" xfId="8899"/>
    <cellStyle name="20% - Accent5 2 3 3 2 2 4 3" xfId="51711"/>
    <cellStyle name="20% - Accent5 2 3 3 2 2 5" xfId="8900"/>
    <cellStyle name="20% - Accent5 2 3 3 2 2 6" xfId="8901"/>
    <cellStyle name="20% - Accent5 2 3 3 2 3" xfId="8902"/>
    <cellStyle name="20% - Accent5 2 3 3 2 3 2" xfId="8903"/>
    <cellStyle name="20% - Accent5 2 3 3 2 3 2 2" xfId="8904"/>
    <cellStyle name="20% - Accent5 2 3 3 2 3 2 3" xfId="51712"/>
    <cellStyle name="20% - Accent5 2 3 3 2 3 3" xfId="8905"/>
    <cellStyle name="20% - Accent5 2 3 3 2 3 4" xfId="8906"/>
    <cellStyle name="20% - Accent5 2 3 3 2 4" xfId="8907"/>
    <cellStyle name="20% - Accent5 2 3 3 2 4 2" xfId="8908"/>
    <cellStyle name="20% - Accent5 2 3 3 2 4 2 2" xfId="8909"/>
    <cellStyle name="20% - Accent5 2 3 3 2 4 2 3" xfId="51713"/>
    <cellStyle name="20% - Accent5 2 3 3 2 4 3" xfId="8910"/>
    <cellStyle name="20% - Accent5 2 3 3 2 4 4" xfId="8911"/>
    <cellStyle name="20% - Accent5 2 3 3 2 5" xfId="8912"/>
    <cellStyle name="20% - Accent5 2 3 3 2 5 2" xfId="8913"/>
    <cellStyle name="20% - Accent5 2 3 3 2 5 3" xfId="51714"/>
    <cellStyle name="20% - Accent5 2 3 3 2 6" xfId="8914"/>
    <cellStyle name="20% - Accent5 2 3 3 2 7" xfId="8915"/>
    <cellStyle name="20% - Accent5 2 3 3 3" xfId="8916"/>
    <cellStyle name="20% - Accent5 2 3 3 3 2" xfId="8917"/>
    <cellStyle name="20% - Accent5 2 3 3 3 2 2" xfId="8918"/>
    <cellStyle name="20% - Accent5 2 3 3 3 2 2 2" xfId="8919"/>
    <cellStyle name="20% - Accent5 2 3 3 3 2 2 3" xfId="51715"/>
    <cellStyle name="20% - Accent5 2 3 3 3 2 3" xfId="8920"/>
    <cellStyle name="20% - Accent5 2 3 3 3 2 4" xfId="8921"/>
    <cellStyle name="20% - Accent5 2 3 3 3 3" xfId="8922"/>
    <cellStyle name="20% - Accent5 2 3 3 3 3 2" xfId="8923"/>
    <cellStyle name="20% - Accent5 2 3 3 3 3 2 2" xfId="8924"/>
    <cellStyle name="20% - Accent5 2 3 3 3 3 2 3" xfId="51716"/>
    <cellStyle name="20% - Accent5 2 3 3 3 3 3" xfId="8925"/>
    <cellStyle name="20% - Accent5 2 3 3 3 3 4" xfId="8926"/>
    <cellStyle name="20% - Accent5 2 3 3 3 4" xfId="8927"/>
    <cellStyle name="20% - Accent5 2 3 3 3 4 2" xfId="8928"/>
    <cellStyle name="20% - Accent5 2 3 3 3 4 3" xfId="51717"/>
    <cellStyle name="20% - Accent5 2 3 3 3 5" xfId="8929"/>
    <cellStyle name="20% - Accent5 2 3 3 3 6" xfId="8930"/>
    <cellStyle name="20% - Accent5 2 3 3 4" xfId="8931"/>
    <cellStyle name="20% - Accent5 2 3 3 4 2" xfId="8932"/>
    <cellStyle name="20% - Accent5 2 3 3 4 2 2" xfId="8933"/>
    <cellStyle name="20% - Accent5 2 3 3 4 2 3" xfId="51718"/>
    <cellStyle name="20% - Accent5 2 3 3 4 3" xfId="8934"/>
    <cellStyle name="20% - Accent5 2 3 3 4 4" xfId="8935"/>
    <cellStyle name="20% - Accent5 2 3 3 5" xfId="8936"/>
    <cellStyle name="20% - Accent5 2 3 3 5 2" xfId="8937"/>
    <cellStyle name="20% - Accent5 2 3 3 5 2 2" xfId="8938"/>
    <cellStyle name="20% - Accent5 2 3 3 5 2 3" xfId="51719"/>
    <cellStyle name="20% - Accent5 2 3 3 5 3" xfId="8939"/>
    <cellStyle name="20% - Accent5 2 3 3 5 4" xfId="8940"/>
    <cellStyle name="20% - Accent5 2 3 3 6" xfId="8941"/>
    <cellStyle name="20% - Accent5 2 3 3 6 2" xfId="8942"/>
    <cellStyle name="20% - Accent5 2 3 3 6 3" xfId="51720"/>
    <cellStyle name="20% - Accent5 2 3 3 7" xfId="8943"/>
    <cellStyle name="20% - Accent5 2 3 3 8" xfId="8944"/>
    <cellStyle name="20% - Accent5 2 3 4" xfId="8945"/>
    <cellStyle name="20% - Accent5 2 3 4 2" xfId="8946"/>
    <cellStyle name="20% - Accent5 2 3 4 2 2" xfId="8947"/>
    <cellStyle name="20% - Accent5 2 3 4 2 2 2" xfId="8948"/>
    <cellStyle name="20% - Accent5 2 3 4 2 2 2 2" xfId="8949"/>
    <cellStyle name="20% - Accent5 2 3 4 2 2 2 3" xfId="51721"/>
    <cellStyle name="20% - Accent5 2 3 4 2 2 3" xfId="8950"/>
    <cellStyle name="20% - Accent5 2 3 4 2 2 4" xfId="8951"/>
    <cellStyle name="20% - Accent5 2 3 4 2 3" xfId="8952"/>
    <cellStyle name="20% - Accent5 2 3 4 2 3 2" xfId="8953"/>
    <cellStyle name="20% - Accent5 2 3 4 2 3 2 2" xfId="8954"/>
    <cellStyle name="20% - Accent5 2 3 4 2 3 2 3" xfId="51722"/>
    <cellStyle name="20% - Accent5 2 3 4 2 3 3" xfId="8955"/>
    <cellStyle name="20% - Accent5 2 3 4 2 3 4" xfId="8956"/>
    <cellStyle name="20% - Accent5 2 3 4 2 4" xfId="8957"/>
    <cellStyle name="20% - Accent5 2 3 4 2 4 2" xfId="8958"/>
    <cellStyle name="20% - Accent5 2 3 4 2 4 3" xfId="51723"/>
    <cellStyle name="20% - Accent5 2 3 4 2 5" xfId="8959"/>
    <cellStyle name="20% - Accent5 2 3 4 2 6" xfId="8960"/>
    <cellStyle name="20% - Accent5 2 3 4 3" xfId="8961"/>
    <cellStyle name="20% - Accent5 2 3 4 3 2" xfId="8962"/>
    <cellStyle name="20% - Accent5 2 3 4 3 2 2" xfId="8963"/>
    <cellStyle name="20% - Accent5 2 3 4 3 2 3" xfId="51724"/>
    <cellStyle name="20% - Accent5 2 3 4 3 3" xfId="8964"/>
    <cellStyle name="20% - Accent5 2 3 4 3 4" xfId="8965"/>
    <cellStyle name="20% - Accent5 2 3 4 4" xfId="8966"/>
    <cellStyle name="20% - Accent5 2 3 4 4 2" xfId="8967"/>
    <cellStyle name="20% - Accent5 2 3 4 4 2 2" xfId="8968"/>
    <cellStyle name="20% - Accent5 2 3 4 4 2 3" xfId="51725"/>
    <cellStyle name="20% - Accent5 2 3 4 4 3" xfId="8969"/>
    <cellStyle name="20% - Accent5 2 3 4 4 4" xfId="8970"/>
    <cellStyle name="20% - Accent5 2 3 4 5" xfId="8971"/>
    <cellStyle name="20% - Accent5 2 3 4 5 2" xfId="8972"/>
    <cellStyle name="20% - Accent5 2 3 4 5 3" xfId="51726"/>
    <cellStyle name="20% - Accent5 2 3 4 6" xfId="8973"/>
    <cellStyle name="20% - Accent5 2 3 4 7" xfId="8974"/>
    <cellStyle name="20% - Accent5 2 3 5" xfId="8975"/>
    <cellStyle name="20% - Accent5 2 3 5 2" xfId="8976"/>
    <cellStyle name="20% - Accent5 2 3 5 2 2" xfId="8977"/>
    <cellStyle name="20% - Accent5 2 3 5 2 2 2" xfId="8978"/>
    <cellStyle name="20% - Accent5 2 3 5 2 2 3" xfId="51727"/>
    <cellStyle name="20% - Accent5 2 3 5 2 3" xfId="8979"/>
    <cellStyle name="20% - Accent5 2 3 5 2 4" xfId="8980"/>
    <cellStyle name="20% - Accent5 2 3 5 3" xfId="8981"/>
    <cellStyle name="20% - Accent5 2 3 5 3 2" xfId="8982"/>
    <cellStyle name="20% - Accent5 2 3 5 3 2 2" xfId="8983"/>
    <cellStyle name="20% - Accent5 2 3 5 3 2 3" xfId="51728"/>
    <cellStyle name="20% - Accent5 2 3 5 3 3" xfId="8984"/>
    <cellStyle name="20% - Accent5 2 3 5 3 4" xfId="8985"/>
    <cellStyle name="20% - Accent5 2 3 5 4" xfId="8986"/>
    <cellStyle name="20% - Accent5 2 3 5 4 2" xfId="8987"/>
    <cellStyle name="20% - Accent5 2 3 5 4 3" xfId="51729"/>
    <cellStyle name="20% - Accent5 2 3 5 5" xfId="8988"/>
    <cellStyle name="20% - Accent5 2 3 5 6" xfId="8989"/>
    <cellStyle name="20% - Accent5 2 3 6" xfId="8990"/>
    <cellStyle name="20% - Accent5 2 3 6 2" xfId="8991"/>
    <cellStyle name="20% - Accent5 2 3 6 2 2" xfId="8992"/>
    <cellStyle name="20% - Accent5 2 3 6 2 2 2" xfId="8993"/>
    <cellStyle name="20% - Accent5 2 3 6 2 2 3" xfId="51730"/>
    <cellStyle name="20% - Accent5 2 3 6 2 3" xfId="8994"/>
    <cellStyle name="20% - Accent5 2 3 6 2 4" xfId="8995"/>
    <cellStyle name="20% - Accent5 2 3 6 3" xfId="8996"/>
    <cellStyle name="20% - Accent5 2 3 6 3 2" xfId="8997"/>
    <cellStyle name="20% - Accent5 2 3 6 3 3" xfId="51731"/>
    <cellStyle name="20% - Accent5 2 3 6 4" xfId="8998"/>
    <cellStyle name="20% - Accent5 2 3 6 5" xfId="8999"/>
    <cellStyle name="20% - Accent5 2 3 7" xfId="9000"/>
    <cellStyle name="20% - Accent5 2 3 7 2" xfId="9001"/>
    <cellStyle name="20% - Accent5 2 3 7 2 2" xfId="9002"/>
    <cellStyle name="20% - Accent5 2 3 7 2 3" xfId="51732"/>
    <cellStyle name="20% - Accent5 2 3 7 3" xfId="9003"/>
    <cellStyle name="20% - Accent5 2 3 7 4" xfId="9004"/>
    <cellStyle name="20% - Accent5 2 3 8" xfId="9005"/>
    <cellStyle name="20% - Accent5 2 3 8 2" xfId="9006"/>
    <cellStyle name="20% - Accent5 2 3 8 2 2" xfId="9007"/>
    <cellStyle name="20% - Accent5 2 3 8 2 3" xfId="51733"/>
    <cellStyle name="20% - Accent5 2 3 8 3" xfId="9008"/>
    <cellStyle name="20% - Accent5 2 3 8 4" xfId="9009"/>
    <cellStyle name="20% - Accent5 2 3 9" xfId="9010"/>
    <cellStyle name="20% - Accent5 2 3 9 2" xfId="9011"/>
    <cellStyle name="20% - Accent5 2 3 9 3" xfId="51734"/>
    <cellStyle name="20% - Accent5 2 4" xfId="9012"/>
    <cellStyle name="20% - Accent5 2 4 10" xfId="9013"/>
    <cellStyle name="20% - Accent5 2 4 2" xfId="9014"/>
    <cellStyle name="20% - Accent5 2 4 2 2" xfId="9015"/>
    <cellStyle name="20% - Accent5 2 4 2 2 2" xfId="9016"/>
    <cellStyle name="20% - Accent5 2 4 2 2 2 2" xfId="9017"/>
    <cellStyle name="20% - Accent5 2 4 2 2 2 2 2" xfId="9018"/>
    <cellStyle name="20% - Accent5 2 4 2 2 2 2 2 2" xfId="9019"/>
    <cellStyle name="20% - Accent5 2 4 2 2 2 2 2 3" xfId="51735"/>
    <cellStyle name="20% - Accent5 2 4 2 2 2 2 3" xfId="9020"/>
    <cellStyle name="20% - Accent5 2 4 2 2 2 2 4" xfId="9021"/>
    <cellStyle name="20% - Accent5 2 4 2 2 2 3" xfId="9022"/>
    <cellStyle name="20% - Accent5 2 4 2 2 2 3 2" xfId="9023"/>
    <cellStyle name="20% - Accent5 2 4 2 2 2 3 2 2" xfId="9024"/>
    <cellStyle name="20% - Accent5 2 4 2 2 2 3 2 3" xfId="51736"/>
    <cellStyle name="20% - Accent5 2 4 2 2 2 3 3" xfId="9025"/>
    <cellStyle name="20% - Accent5 2 4 2 2 2 3 4" xfId="9026"/>
    <cellStyle name="20% - Accent5 2 4 2 2 2 4" xfId="9027"/>
    <cellStyle name="20% - Accent5 2 4 2 2 2 4 2" xfId="9028"/>
    <cellStyle name="20% - Accent5 2 4 2 2 2 4 3" xfId="51737"/>
    <cellStyle name="20% - Accent5 2 4 2 2 2 5" xfId="9029"/>
    <cellStyle name="20% - Accent5 2 4 2 2 2 6" xfId="9030"/>
    <cellStyle name="20% - Accent5 2 4 2 2 3" xfId="9031"/>
    <cellStyle name="20% - Accent5 2 4 2 2 3 2" xfId="9032"/>
    <cellStyle name="20% - Accent5 2 4 2 2 3 2 2" xfId="9033"/>
    <cellStyle name="20% - Accent5 2 4 2 2 3 2 3" xfId="51738"/>
    <cellStyle name="20% - Accent5 2 4 2 2 3 3" xfId="9034"/>
    <cellStyle name="20% - Accent5 2 4 2 2 3 4" xfId="9035"/>
    <cellStyle name="20% - Accent5 2 4 2 2 4" xfId="9036"/>
    <cellStyle name="20% - Accent5 2 4 2 2 4 2" xfId="9037"/>
    <cellStyle name="20% - Accent5 2 4 2 2 4 2 2" xfId="9038"/>
    <cellStyle name="20% - Accent5 2 4 2 2 4 2 3" xfId="51739"/>
    <cellStyle name="20% - Accent5 2 4 2 2 4 3" xfId="9039"/>
    <cellStyle name="20% - Accent5 2 4 2 2 4 4" xfId="9040"/>
    <cellStyle name="20% - Accent5 2 4 2 2 5" xfId="9041"/>
    <cellStyle name="20% - Accent5 2 4 2 2 5 2" xfId="9042"/>
    <cellStyle name="20% - Accent5 2 4 2 2 5 3" xfId="51740"/>
    <cellStyle name="20% - Accent5 2 4 2 2 6" xfId="9043"/>
    <cellStyle name="20% - Accent5 2 4 2 2 7" xfId="9044"/>
    <cellStyle name="20% - Accent5 2 4 2 3" xfId="9045"/>
    <cellStyle name="20% - Accent5 2 4 2 3 2" xfId="9046"/>
    <cellStyle name="20% - Accent5 2 4 2 3 2 2" xfId="9047"/>
    <cellStyle name="20% - Accent5 2 4 2 3 2 2 2" xfId="9048"/>
    <cellStyle name="20% - Accent5 2 4 2 3 2 2 3" xfId="51741"/>
    <cellStyle name="20% - Accent5 2 4 2 3 2 3" xfId="9049"/>
    <cellStyle name="20% - Accent5 2 4 2 3 2 4" xfId="9050"/>
    <cellStyle name="20% - Accent5 2 4 2 3 3" xfId="9051"/>
    <cellStyle name="20% - Accent5 2 4 2 3 3 2" xfId="9052"/>
    <cellStyle name="20% - Accent5 2 4 2 3 3 2 2" xfId="9053"/>
    <cellStyle name="20% - Accent5 2 4 2 3 3 2 3" xfId="51742"/>
    <cellStyle name="20% - Accent5 2 4 2 3 3 3" xfId="9054"/>
    <cellStyle name="20% - Accent5 2 4 2 3 3 4" xfId="9055"/>
    <cellStyle name="20% - Accent5 2 4 2 3 4" xfId="9056"/>
    <cellStyle name="20% - Accent5 2 4 2 3 4 2" xfId="9057"/>
    <cellStyle name="20% - Accent5 2 4 2 3 4 3" xfId="51743"/>
    <cellStyle name="20% - Accent5 2 4 2 3 5" xfId="9058"/>
    <cellStyle name="20% - Accent5 2 4 2 3 6" xfId="9059"/>
    <cellStyle name="20% - Accent5 2 4 2 4" xfId="9060"/>
    <cellStyle name="20% - Accent5 2 4 2 4 2" xfId="9061"/>
    <cellStyle name="20% - Accent5 2 4 2 4 2 2" xfId="9062"/>
    <cellStyle name="20% - Accent5 2 4 2 4 2 3" xfId="51744"/>
    <cellStyle name="20% - Accent5 2 4 2 4 3" xfId="9063"/>
    <cellStyle name="20% - Accent5 2 4 2 4 4" xfId="9064"/>
    <cellStyle name="20% - Accent5 2 4 2 5" xfId="9065"/>
    <cellStyle name="20% - Accent5 2 4 2 5 2" xfId="9066"/>
    <cellStyle name="20% - Accent5 2 4 2 5 2 2" xfId="9067"/>
    <cellStyle name="20% - Accent5 2 4 2 5 2 3" xfId="51745"/>
    <cellStyle name="20% - Accent5 2 4 2 5 3" xfId="9068"/>
    <cellStyle name="20% - Accent5 2 4 2 5 4" xfId="9069"/>
    <cellStyle name="20% - Accent5 2 4 2 6" xfId="9070"/>
    <cellStyle name="20% - Accent5 2 4 2 6 2" xfId="9071"/>
    <cellStyle name="20% - Accent5 2 4 2 6 3" xfId="51746"/>
    <cellStyle name="20% - Accent5 2 4 2 7" xfId="9072"/>
    <cellStyle name="20% - Accent5 2 4 2 8" xfId="9073"/>
    <cellStyle name="20% - Accent5 2 4 3" xfId="9074"/>
    <cellStyle name="20% - Accent5 2 4 3 2" xfId="9075"/>
    <cellStyle name="20% - Accent5 2 4 3 2 2" xfId="9076"/>
    <cellStyle name="20% - Accent5 2 4 3 2 2 2" xfId="9077"/>
    <cellStyle name="20% - Accent5 2 4 3 2 2 2 2" xfId="9078"/>
    <cellStyle name="20% - Accent5 2 4 3 2 2 2 3" xfId="51747"/>
    <cellStyle name="20% - Accent5 2 4 3 2 2 3" xfId="9079"/>
    <cellStyle name="20% - Accent5 2 4 3 2 2 4" xfId="9080"/>
    <cellStyle name="20% - Accent5 2 4 3 2 3" xfId="9081"/>
    <cellStyle name="20% - Accent5 2 4 3 2 3 2" xfId="9082"/>
    <cellStyle name="20% - Accent5 2 4 3 2 3 2 2" xfId="9083"/>
    <cellStyle name="20% - Accent5 2 4 3 2 3 2 3" xfId="51748"/>
    <cellStyle name="20% - Accent5 2 4 3 2 3 3" xfId="9084"/>
    <cellStyle name="20% - Accent5 2 4 3 2 3 4" xfId="9085"/>
    <cellStyle name="20% - Accent5 2 4 3 2 4" xfId="9086"/>
    <cellStyle name="20% - Accent5 2 4 3 2 4 2" xfId="9087"/>
    <cellStyle name="20% - Accent5 2 4 3 2 4 3" xfId="51749"/>
    <cellStyle name="20% - Accent5 2 4 3 2 5" xfId="9088"/>
    <cellStyle name="20% - Accent5 2 4 3 2 6" xfId="9089"/>
    <cellStyle name="20% - Accent5 2 4 3 3" xfId="9090"/>
    <cellStyle name="20% - Accent5 2 4 3 3 2" xfId="9091"/>
    <cellStyle name="20% - Accent5 2 4 3 3 2 2" xfId="9092"/>
    <cellStyle name="20% - Accent5 2 4 3 3 2 3" xfId="51750"/>
    <cellStyle name="20% - Accent5 2 4 3 3 3" xfId="9093"/>
    <cellStyle name="20% - Accent5 2 4 3 3 4" xfId="9094"/>
    <cellStyle name="20% - Accent5 2 4 3 4" xfId="9095"/>
    <cellStyle name="20% - Accent5 2 4 3 4 2" xfId="9096"/>
    <cellStyle name="20% - Accent5 2 4 3 4 2 2" xfId="9097"/>
    <cellStyle name="20% - Accent5 2 4 3 4 2 3" xfId="51751"/>
    <cellStyle name="20% - Accent5 2 4 3 4 3" xfId="9098"/>
    <cellStyle name="20% - Accent5 2 4 3 4 4" xfId="9099"/>
    <cellStyle name="20% - Accent5 2 4 3 5" xfId="9100"/>
    <cellStyle name="20% - Accent5 2 4 3 5 2" xfId="9101"/>
    <cellStyle name="20% - Accent5 2 4 3 5 3" xfId="51752"/>
    <cellStyle name="20% - Accent5 2 4 3 6" xfId="9102"/>
    <cellStyle name="20% - Accent5 2 4 3 7" xfId="9103"/>
    <cellStyle name="20% - Accent5 2 4 4" xfId="9104"/>
    <cellStyle name="20% - Accent5 2 4 4 2" xfId="9105"/>
    <cellStyle name="20% - Accent5 2 4 4 2 2" xfId="9106"/>
    <cellStyle name="20% - Accent5 2 4 4 2 2 2" xfId="9107"/>
    <cellStyle name="20% - Accent5 2 4 4 2 2 3" xfId="51753"/>
    <cellStyle name="20% - Accent5 2 4 4 2 3" xfId="9108"/>
    <cellStyle name="20% - Accent5 2 4 4 2 4" xfId="9109"/>
    <cellStyle name="20% - Accent5 2 4 4 3" xfId="9110"/>
    <cellStyle name="20% - Accent5 2 4 4 3 2" xfId="9111"/>
    <cellStyle name="20% - Accent5 2 4 4 3 2 2" xfId="9112"/>
    <cellStyle name="20% - Accent5 2 4 4 3 2 3" xfId="51754"/>
    <cellStyle name="20% - Accent5 2 4 4 3 3" xfId="9113"/>
    <cellStyle name="20% - Accent5 2 4 4 3 4" xfId="9114"/>
    <cellStyle name="20% - Accent5 2 4 4 4" xfId="9115"/>
    <cellStyle name="20% - Accent5 2 4 4 4 2" xfId="9116"/>
    <cellStyle name="20% - Accent5 2 4 4 4 3" xfId="51755"/>
    <cellStyle name="20% - Accent5 2 4 4 5" xfId="9117"/>
    <cellStyle name="20% - Accent5 2 4 4 6" xfId="9118"/>
    <cellStyle name="20% - Accent5 2 4 5" xfId="9119"/>
    <cellStyle name="20% - Accent5 2 4 5 2" xfId="9120"/>
    <cellStyle name="20% - Accent5 2 4 5 2 2" xfId="9121"/>
    <cellStyle name="20% - Accent5 2 4 5 2 2 2" xfId="9122"/>
    <cellStyle name="20% - Accent5 2 4 5 2 2 3" xfId="51756"/>
    <cellStyle name="20% - Accent5 2 4 5 2 3" xfId="9123"/>
    <cellStyle name="20% - Accent5 2 4 5 2 4" xfId="9124"/>
    <cellStyle name="20% - Accent5 2 4 5 3" xfId="9125"/>
    <cellStyle name="20% - Accent5 2 4 5 3 2" xfId="9126"/>
    <cellStyle name="20% - Accent5 2 4 5 3 3" xfId="51757"/>
    <cellStyle name="20% - Accent5 2 4 5 4" xfId="9127"/>
    <cellStyle name="20% - Accent5 2 4 5 5" xfId="9128"/>
    <cellStyle name="20% - Accent5 2 4 6" xfId="9129"/>
    <cellStyle name="20% - Accent5 2 4 6 2" xfId="9130"/>
    <cellStyle name="20% - Accent5 2 4 6 2 2" xfId="9131"/>
    <cellStyle name="20% - Accent5 2 4 6 2 3" xfId="51758"/>
    <cellStyle name="20% - Accent5 2 4 6 3" xfId="9132"/>
    <cellStyle name="20% - Accent5 2 4 6 4" xfId="9133"/>
    <cellStyle name="20% - Accent5 2 4 7" xfId="9134"/>
    <cellStyle name="20% - Accent5 2 4 7 2" xfId="9135"/>
    <cellStyle name="20% - Accent5 2 4 7 2 2" xfId="9136"/>
    <cellStyle name="20% - Accent5 2 4 7 2 3" xfId="51759"/>
    <cellStyle name="20% - Accent5 2 4 7 3" xfId="9137"/>
    <cellStyle name="20% - Accent5 2 4 7 4" xfId="9138"/>
    <cellStyle name="20% - Accent5 2 4 8" xfId="9139"/>
    <cellStyle name="20% - Accent5 2 4 8 2" xfId="9140"/>
    <cellStyle name="20% - Accent5 2 4 8 3" xfId="51760"/>
    <cellStyle name="20% - Accent5 2 4 9" xfId="9141"/>
    <cellStyle name="20% - Accent5 2 5" xfId="9142"/>
    <cellStyle name="20% - Accent5 2 5 10" xfId="9143"/>
    <cellStyle name="20% - Accent5 2 5 2" xfId="9144"/>
    <cellStyle name="20% - Accent5 2 5 2 2" xfId="9145"/>
    <cellStyle name="20% - Accent5 2 5 2 2 2" xfId="9146"/>
    <cellStyle name="20% - Accent5 2 5 2 2 2 2" xfId="9147"/>
    <cellStyle name="20% - Accent5 2 5 2 2 2 2 2" xfId="9148"/>
    <cellStyle name="20% - Accent5 2 5 2 2 2 2 2 2" xfId="9149"/>
    <cellStyle name="20% - Accent5 2 5 2 2 2 2 2 3" xfId="51761"/>
    <cellStyle name="20% - Accent5 2 5 2 2 2 2 3" xfId="9150"/>
    <cellStyle name="20% - Accent5 2 5 2 2 2 2 4" xfId="9151"/>
    <cellStyle name="20% - Accent5 2 5 2 2 2 3" xfId="9152"/>
    <cellStyle name="20% - Accent5 2 5 2 2 2 3 2" xfId="9153"/>
    <cellStyle name="20% - Accent5 2 5 2 2 2 3 2 2" xfId="9154"/>
    <cellStyle name="20% - Accent5 2 5 2 2 2 3 2 3" xfId="51762"/>
    <cellStyle name="20% - Accent5 2 5 2 2 2 3 3" xfId="9155"/>
    <cellStyle name="20% - Accent5 2 5 2 2 2 3 4" xfId="9156"/>
    <cellStyle name="20% - Accent5 2 5 2 2 2 4" xfId="9157"/>
    <cellStyle name="20% - Accent5 2 5 2 2 2 4 2" xfId="9158"/>
    <cellStyle name="20% - Accent5 2 5 2 2 2 4 3" xfId="51763"/>
    <cellStyle name="20% - Accent5 2 5 2 2 2 5" xfId="9159"/>
    <cellStyle name="20% - Accent5 2 5 2 2 2 6" xfId="9160"/>
    <cellStyle name="20% - Accent5 2 5 2 2 3" xfId="9161"/>
    <cellStyle name="20% - Accent5 2 5 2 2 3 2" xfId="9162"/>
    <cellStyle name="20% - Accent5 2 5 2 2 3 2 2" xfId="9163"/>
    <cellStyle name="20% - Accent5 2 5 2 2 3 2 3" xfId="51764"/>
    <cellStyle name="20% - Accent5 2 5 2 2 3 3" xfId="9164"/>
    <cellStyle name="20% - Accent5 2 5 2 2 3 4" xfId="9165"/>
    <cellStyle name="20% - Accent5 2 5 2 2 4" xfId="9166"/>
    <cellStyle name="20% - Accent5 2 5 2 2 4 2" xfId="9167"/>
    <cellStyle name="20% - Accent5 2 5 2 2 4 2 2" xfId="9168"/>
    <cellStyle name="20% - Accent5 2 5 2 2 4 2 3" xfId="51765"/>
    <cellStyle name="20% - Accent5 2 5 2 2 4 3" xfId="9169"/>
    <cellStyle name="20% - Accent5 2 5 2 2 4 4" xfId="9170"/>
    <cellStyle name="20% - Accent5 2 5 2 2 5" xfId="9171"/>
    <cellStyle name="20% - Accent5 2 5 2 2 5 2" xfId="9172"/>
    <cellStyle name="20% - Accent5 2 5 2 2 5 3" xfId="51766"/>
    <cellStyle name="20% - Accent5 2 5 2 2 6" xfId="9173"/>
    <cellStyle name="20% - Accent5 2 5 2 2 7" xfId="9174"/>
    <cellStyle name="20% - Accent5 2 5 2 3" xfId="9175"/>
    <cellStyle name="20% - Accent5 2 5 2 3 2" xfId="9176"/>
    <cellStyle name="20% - Accent5 2 5 2 3 2 2" xfId="9177"/>
    <cellStyle name="20% - Accent5 2 5 2 3 2 2 2" xfId="9178"/>
    <cellStyle name="20% - Accent5 2 5 2 3 2 2 3" xfId="51767"/>
    <cellStyle name="20% - Accent5 2 5 2 3 2 3" xfId="9179"/>
    <cellStyle name="20% - Accent5 2 5 2 3 2 4" xfId="9180"/>
    <cellStyle name="20% - Accent5 2 5 2 3 3" xfId="9181"/>
    <cellStyle name="20% - Accent5 2 5 2 3 3 2" xfId="9182"/>
    <cellStyle name="20% - Accent5 2 5 2 3 3 2 2" xfId="9183"/>
    <cellStyle name="20% - Accent5 2 5 2 3 3 2 3" xfId="51768"/>
    <cellStyle name="20% - Accent5 2 5 2 3 3 3" xfId="9184"/>
    <cellStyle name="20% - Accent5 2 5 2 3 3 4" xfId="9185"/>
    <cellStyle name="20% - Accent5 2 5 2 3 4" xfId="9186"/>
    <cellStyle name="20% - Accent5 2 5 2 3 4 2" xfId="9187"/>
    <cellStyle name="20% - Accent5 2 5 2 3 4 3" xfId="51769"/>
    <cellStyle name="20% - Accent5 2 5 2 3 5" xfId="9188"/>
    <cellStyle name="20% - Accent5 2 5 2 3 6" xfId="9189"/>
    <cellStyle name="20% - Accent5 2 5 2 4" xfId="9190"/>
    <cellStyle name="20% - Accent5 2 5 2 4 2" xfId="9191"/>
    <cellStyle name="20% - Accent5 2 5 2 4 2 2" xfId="9192"/>
    <cellStyle name="20% - Accent5 2 5 2 4 2 3" xfId="51770"/>
    <cellStyle name="20% - Accent5 2 5 2 4 3" xfId="9193"/>
    <cellStyle name="20% - Accent5 2 5 2 4 4" xfId="9194"/>
    <cellStyle name="20% - Accent5 2 5 2 5" xfId="9195"/>
    <cellStyle name="20% - Accent5 2 5 2 5 2" xfId="9196"/>
    <cellStyle name="20% - Accent5 2 5 2 5 2 2" xfId="9197"/>
    <cellStyle name="20% - Accent5 2 5 2 5 2 3" xfId="51771"/>
    <cellStyle name="20% - Accent5 2 5 2 5 3" xfId="9198"/>
    <cellStyle name="20% - Accent5 2 5 2 5 4" xfId="9199"/>
    <cellStyle name="20% - Accent5 2 5 2 6" xfId="9200"/>
    <cellStyle name="20% - Accent5 2 5 2 6 2" xfId="9201"/>
    <cellStyle name="20% - Accent5 2 5 2 6 3" xfId="51772"/>
    <cellStyle name="20% - Accent5 2 5 2 7" xfId="9202"/>
    <cellStyle name="20% - Accent5 2 5 2 8" xfId="9203"/>
    <cellStyle name="20% - Accent5 2 5 3" xfId="9204"/>
    <cellStyle name="20% - Accent5 2 5 3 2" xfId="9205"/>
    <cellStyle name="20% - Accent5 2 5 3 2 2" xfId="9206"/>
    <cellStyle name="20% - Accent5 2 5 3 2 2 2" xfId="9207"/>
    <cellStyle name="20% - Accent5 2 5 3 2 2 2 2" xfId="9208"/>
    <cellStyle name="20% - Accent5 2 5 3 2 2 2 3" xfId="51773"/>
    <cellStyle name="20% - Accent5 2 5 3 2 2 3" xfId="9209"/>
    <cellStyle name="20% - Accent5 2 5 3 2 2 4" xfId="9210"/>
    <cellStyle name="20% - Accent5 2 5 3 2 3" xfId="9211"/>
    <cellStyle name="20% - Accent5 2 5 3 2 3 2" xfId="9212"/>
    <cellStyle name="20% - Accent5 2 5 3 2 3 2 2" xfId="9213"/>
    <cellStyle name="20% - Accent5 2 5 3 2 3 2 3" xfId="51774"/>
    <cellStyle name="20% - Accent5 2 5 3 2 3 3" xfId="9214"/>
    <cellStyle name="20% - Accent5 2 5 3 2 3 4" xfId="9215"/>
    <cellStyle name="20% - Accent5 2 5 3 2 4" xfId="9216"/>
    <cellStyle name="20% - Accent5 2 5 3 2 4 2" xfId="9217"/>
    <cellStyle name="20% - Accent5 2 5 3 2 4 3" xfId="51775"/>
    <cellStyle name="20% - Accent5 2 5 3 2 5" xfId="9218"/>
    <cellStyle name="20% - Accent5 2 5 3 2 6" xfId="9219"/>
    <cellStyle name="20% - Accent5 2 5 3 3" xfId="9220"/>
    <cellStyle name="20% - Accent5 2 5 3 3 2" xfId="9221"/>
    <cellStyle name="20% - Accent5 2 5 3 3 2 2" xfId="9222"/>
    <cellStyle name="20% - Accent5 2 5 3 3 2 3" xfId="51776"/>
    <cellStyle name="20% - Accent5 2 5 3 3 3" xfId="9223"/>
    <cellStyle name="20% - Accent5 2 5 3 3 4" xfId="9224"/>
    <cellStyle name="20% - Accent5 2 5 3 4" xfId="9225"/>
    <cellStyle name="20% - Accent5 2 5 3 4 2" xfId="9226"/>
    <cellStyle name="20% - Accent5 2 5 3 4 2 2" xfId="9227"/>
    <cellStyle name="20% - Accent5 2 5 3 4 2 3" xfId="51777"/>
    <cellStyle name="20% - Accent5 2 5 3 4 3" xfId="9228"/>
    <cellStyle name="20% - Accent5 2 5 3 4 4" xfId="9229"/>
    <cellStyle name="20% - Accent5 2 5 3 5" xfId="9230"/>
    <cellStyle name="20% - Accent5 2 5 3 5 2" xfId="9231"/>
    <cellStyle name="20% - Accent5 2 5 3 5 3" xfId="51778"/>
    <cellStyle name="20% - Accent5 2 5 3 6" xfId="9232"/>
    <cellStyle name="20% - Accent5 2 5 3 7" xfId="9233"/>
    <cellStyle name="20% - Accent5 2 5 4" xfId="9234"/>
    <cellStyle name="20% - Accent5 2 5 4 2" xfId="9235"/>
    <cellStyle name="20% - Accent5 2 5 4 2 2" xfId="9236"/>
    <cellStyle name="20% - Accent5 2 5 4 2 2 2" xfId="9237"/>
    <cellStyle name="20% - Accent5 2 5 4 2 2 3" xfId="51779"/>
    <cellStyle name="20% - Accent5 2 5 4 2 3" xfId="9238"/>
    <cellStyle name="20% - Accent5 2 5 4 2 4" xfId="9239"/>
    <cellStyle name="20% - Accent5 2 5 4 3" xfId="9240"/>
    <cellStyle name="20% - Accent5 2 5 4 3 2" xfId="9241"/>
    <cellStyle name="20% - Accent5 2 5 4 3 2 2" xfId="9242"/>
    <cellStyle name="20% - Accent5 2 5 4 3 2 3" xfId="51780"/>
    <cellStyle name="20% - Accent5 2 5 4 3 3" xfId="9243"/>
    <cellStyle name="20% - Accent5 2 5 4 3 4" xfId="9244"/>
    <cellStyle name="20% - Accent5 2 5 4 4" xfId="9245"/>
    <cellStyle name="20% - Accent5 2 5 4 4 2" xfId="9246"/>
    <cellStyle name="20% - Accent5 2 5 4 4 3" xfId="51781"/>
    <cellStyle name="20% - Accent5 2 5 4 5" xfId="9247"/>
    <cellStyle name="20% - Accent5 2 5 4 6" xfId="9248"/>
    <cellStyle name="20% - Accent5 2 5 5" xfId="9249"/>
    <cellStyle name="20% - Accent5 2 5 5 2" xfId="9250"/>
    <cellStyle name="20% - Accent5 2 5 5 2 2" xfId="9251"/>
    <cellStyle name="20% - Accent5 2 5 5 2 2 2" xfId="9252"/>
    <cellStyle name="20% - Accent5 2 5 5 2 2 3" xfId="51782"/>
    <cellStyle name="20% - Accent5 2 5 5 2 3" xfId="9253"/>
    <cellStyle name="20% - Accent5 2 5 5 2 4" xfId="9254"/>
    <cellStyle name="20% - Accent5 2 5 5 3" xfId="9255"/>
    <cellStyle name="20% - Accent5 2 5 5 3 2" xfId="9256"/>
    <cellStyle name="20% - Accent5 2 5 5 3 3" xfId="51783"/>
    <cellStyle name="20% - Accent5 2 5 5 4" xfId="9257"/>
    <cellStyle name="20% - Accent5 2 5 5 5" xfId="9258"/>
    <cellStyle name="20% - Accent5 2 5 6" xfId="9259"/>
    <cellStyle name="20% - Accent5 2 5 6 2" xfId="9260"/>
    <cellStyle name="20% - Accent5 2 5 6 2 2" xfId="9261"/>
    <cellStyle name="20% - Accent5 2 5 6 2 3" xfId="51784"/>
    <cellStyle name="20% - Accent5 2 5 6 3" xfId="9262"/>
    <cellStyle name="20% - Accent5 2 5 6 4" xfId="9263"/>
    <cellStyle name="20% - Accent5 2 5 7" xfId="9264"/>
    <cellStyle name="20% - Accent5 2 5 7 2" xfId="9265"/>
    <cellStyle name="20% - Accent5 2 5 7 2 2" xfId="9266"/>
    <cellStyle name="20% - Accent5 2 5 7 2 3" xfId="51785"/>
    <cellStyle name="20% - Accent5 2 5 7 3" xfId="9267"/>
    <cellStyle name="20% - Accent5 2 5 7 4" xfId="9268"/>
    <cellStyle name="20% - Accent5 2 5 8" xfId="9269"/>
    <cellStyle name="20% - Accent5 2 5 8 2" xfId="9270"/>
    <cellStyle name="20% - Accent5 2 5 8 3" xfId="51786"/>
    <cellStyle name="20% - Accent5 2 5 9" xfId="9271"/>
    <cellStyle name="20% - Accent5 2 6" xfId="9272"/>
    <cellStyle name="20% - Accent5 2 6 10" xfId="9273"/>
    <cellStyle name="20% - Accent5 2 6 2" xfId="9274"/>
    <cellStyle name="20% - Accent5 2 6 2 2" xfId="9275"/>
    <cellStyle name="20% - Accent5 2 6 2 2 2" xfId="9276"/>
    <cellStyle name="20% - Accent5 2 6 2 2 2 2" xfId="9277"/>
    <cellStyle name="20% - Accent5 2 6 2 2 2 2 2" xfId="9278"/>
    <cellStyle name="20% - Accent5 2 6 2 2 2 2 2 2" xfId="9279"/>
    <cellStyle name="20% - Accent5 2 6 2 2 2 2 2 3" xfId="51787"/>
    <cellStyle name="20% - Accent5 2 6 2 2 2 2 3" xfId="9280"/>
    <cellStyle name="20% - Accent5 2 6 2 2 2 2 4" xfId="9281"/>
    <cellStyle name="20% - Accent5 2 6 2 2 2 3" xfId="9282"/>
    <cellStyle name="20% - Accent5 2 6 2 2 2 3 2" xfId="9283"/>
    <cellStyle name="20% - Accent5 2 6 2 2 2 3 2 2" xfId="9284"/>
    <cellStyle name="20% - Accent5 2 6 2 2 2 3 2 3" xfId="51788"/>
    <cellStyle name="20% - Accent5 2 6 2 2 2 3 3" xfId="9285"/>
    <cellStyle name="20% - Accent5 2 6 2 2 2 3 4" xfId="9286"/>
    <cellStyle name="20% - Accent5 2 6 2 2 2 4" xfId="9287"/>
    <cellStyle name="20% - Accent5 2 6 2 2 2 4 2" xfId="9288"/>
    <cellStyle name="20% - Accent5 2 6 2 2 2 4 3" xfId="51789"/>
    <cellStyle name="20% - Accent5 2 6 2 2 2 5" xfId="9289"/>
    <cellStyle name="20% - Accent5 2 6 2 2 2 6" xfId="9290"/>
    <cellStyle name="20% - Accent5 2 6 2 2 3" xfId="9291"/>
    <cellStyle name="20% - Accent5 2 6 2 2 3 2" xfId="9292"/>
    <cellStyle name="20% - Accent5 2 6 2 2 3 2 2" xfId="9293"/>
    <cellStyle name="20% - Accent5 2 6 2 2 3 2 3" xfId="51790"/>
    <cellStyle name="20% - Accent5 2 6 2 2 3 3" xfId="9294"/>
    <cellStyle name="20% - Accent5 2 6 2 2 3 4" xfId="9295"/>
    <cellStyle name="20% - Accent5 2 6 2 2 4" xfId="9296"/>
    <cellStyle name="20% - Accent5 2 6 2 2 4 2" xfId="9297"/>
    <cellStyle name="20% - Accent5 2 6 2 2 4 2 2" xfId="9298"/>
    <cellStyle name="20% - Accent5 2 6 2 2 4 2 3" xfId="51791"/>
    <cellStyle name="20% - Accent5 2 6 2 2 4 3" xfId="9299"/>
    <cellStyle name="20% - Accent5 2 6 2 2 4 4" xfId="9300"/>
    <cellStyle name="20% - Accent5 2 6 2 2 5" xfId="9301"/>
    <cellStyle name="20% - Accent5 2 6 2 2 5 2" xfId="9302"/>
    <cellStyle name="20% - Accent5 2 6 2 2 5 3" xfId="51792"/>
    <cellStyle name="20% - Accent5 2 6 2 2 6" xfId="9303"/>
    <cellStyle name="20% - Accent5 2 6 2 2 7" xfId="9304"/>
    <cellStyle name="20% - Accent5 2 6 2 3" xfId="9305"/>
    <cellStyle name="20% - Accent5 2 6 2 3 2" xfId="9306"/>
    <cellStyle name="20% - Accent5 2 6 2 3 2 2" xfId="9307"/>
    <cellStyle name="20% - Accent5 2 6 2 3 2 2 2" xfId="9308"/>
    <cellStyle name="20% - Accent5 2 6 2 3 2 2 3" xfId="51793"/>
    <cellStyle name="20% - Accent5 2 6 2 3 2 3" xfId="9309"/>
    <cellStyle name="20% - Accent5 2 6 2 3 2 4" xfId="9310"/>
    <cellStyle name="20% - Accent5 2 6 2 3 3" xfId="9311"/>
    <cellStyle name="20% - Accent5 2 6 2 3 3 2" xfId="9312"/>
    <cellStyle name="20% - Accent5 2 6 2 3 3 2 2" xfId="9313"/>
    <cellStyle name="20% - Accent5 2 6 2 3 3 2 3" xfId="51794"/>
    <cellStyle name="20% - Accent5 2 6 2 3 3 3" xfId="9314"/>
    <cellStyle name="20% - Accent5 2 6 2 3 3 4" xfId="9315"/>
    <cellStyle name="20% - Accent5 2 6 2 3 4" xfId="9316"/>
    <cellStyle name="20% - Accent5 2 6 2 3 4 2" xfId="9317"/>
    <cellStyle name="20% - Accent5 2 6 2 3 4 3" xfId="51795"/>
    <cellStyle name="20% - Accent5 2 6 2 3 5" xfId="9318"/>
    <cellStyle name="20% - Accent5 2 6 2 3 6" xfId="9319"/>
    <cellStyle name="20% - Accent5 2 6 2 4" xfId="9320"/>
    <cellStyle name="20% - Accent5 2 6 2 4 2" xfId="9321"/>
    <cellStyle name="20% - Accent5 2 6 2 4 2 2" xfId="9322"/>
    <cellStyle name="20% - Accent5 2 6 2 4 2 3" xfId="51796"/>
    <cellStyle name="20% - Accent5 2 6 2 4 3" xfId="9323"/>
    <cellStyle name="20% - Accent5 2 6 2 4 4" xfId="9324"/>
    <cellStyle name="20% - Accent5 2 6 2 5" xfId="9325"/>
    <cellStyle name="20% - Accent5 2 6 2 5 2" xfId="9326"/>
    <cellStyle name="20% - Accent5 2 6 2 5 2 2" xfId="9327"/>
    <cellStyle name="20% - Accent5 2 6 2 5 2 3" xfId="51797"/>
    <cellStyle name="20% - Accent5 2 6 2 5 3" xfId="9328"/>
    <cellStyle name="20% - Accent5 2 6 2 5 4" xfId="9329"/>
    <cellStyle name="20% - Accent5 2 6 2 6" xfId="9330"/>
    <cellStyle name="20% - Accent5 2 6 2 6 2" xfId="9331"/>
    <cellStyle name="20% - Accent5 2 6 2 6 3" xfId="51798"/>
    <cellStyle name="20% - Accent5 2 6 2 7" xfId="9332"/>
    <cellStyle name="20% - Accent5 2 6 2 8" xfId="9333"/>
    <cellStyle name="20% - Accent5 2 6 3" xfId="9334"/>
    <cellStyle name="20% - Accent5 2 6 3 2" xfId="9335"/>
    <cellStyle name="20% - Accent5 2 6 3 2 2" xfId="9336"/>
    <cellStyle name="20% - Accent5 2 6 3 2 2 2" xfId="9337"/>
    <cellStyle name="20% - Accent5 2 6 3 2 2 2 2" xfId="9338"/>
    <cellStyle name="20% - Accent5 2 6 3 2 2 2 3" xfId="51799"/>
    <cellStyle name="20% - Accent5 2 6 3 2 2 3" xfId="9339"/>
    <cellStyle name="20% - Accent5 2 6 3 2 2 4" xfId="9340"/>
    <cellStyle name="20% - Accent5 2 6 3 2 3" xfId="9341"/>
    <cellStyle name="20% - Accent5 2 6 3 2 3 2" xfId="9342"/>
    <cellStyle name="20% - Accent5 2 6 3 2 3 2 2" xfId="9343"/>
    <cellStyle name="20% - Accent5 2 6 3 2 3 2 3" xfId="51800"/>
    <cellStyle name="20% - Accent5 2 6 3 2 3 3" xfId="9344"/>
    <cellStyle name="20% - Accent5 2 6 3 2 3 4" xfId="9345"/>
    <cellStyle name="20% - Accent5 2 6 3 2 4" xfId="9346"/>
    <cellStyle name="20% - Accent5 2 6 3 2 4 2" xfId="9347"/>
    <cellStyle name="20% - Accent5 2 6 3 2 4 3" xfId="51801"/>
    <cellStyle name="20% - Accent5 2 6 3 2 5" xfId="9348"/>
    <cellStyle name="20% - Accent5 2 6 3 2 6" xfId="9349"/>
    <cellStyle name="20% - Accent5 2 6 3 3" xfId="9350"/>
    <cellStyle name="20% - Accent5 2 6 3 3 2" xfId="9351"/>
    <cellStyle name="20% - Accent5 2 6 3 3 2 2" xfId="9352"/>
    <cellStyle name="20% - Accent5 2 6 3 3 2 3" xfId="51802"/>
    <cellStyle name="20% - Accent5 2 6 3 3 3" xfId="9353"/>
    <cellStyle name="20% - Accent5 2 6 3 3 4" xfId="9354"/>
    <cellStyle name="20% - Accent5 2 6 3 4" xfId="9355"/>
    <cellStyle name="20% - Accent5 2 6 3 4 2" xfId="9356"/>
    <cellStyle name="20% - Accent5 2 6 3 4 2 2" xfId="9357"/>
    <cellStyle name="20% - Accent5 2 6 3 4 2 3" xfId="51803"/>
    <cellStyle name="20% - Accent5 2 6 3 4 3" xfId="9358"/>
    <cellStyle name="20% - Accent5 2 6 3 4 4" xfId="9359"/>
    <cellStyle name="20% - Accent5 2 6 3 5" xfId="9360"/>
    <cellStyle name="20% - Accent5 2 6 3 5 2" xfId="9361"/>
    <cellStyle name="20% - Accent5 2 6 3 5 3" xfId="51804"/>
    <cellStyle name="20% - Accent5 2 6 3 6" xfId="9362"/>
    <cellStyle name="20% - Accent5 2 6 3 7" xfId="9363"/>
    <cellStyle name="20% - Accent5 2 6 4" xfId="9364"/>
    <cellStyle name="20% - Accent5 2 6 4 2" xfId="9365"/>
    <cellStyle name="20% - Accent5 2 6 4 2 2" xfId="9366"/>
    <cellStyle name="20% - Accent5 2 6 4 2 2 2" xfId="9367"/>
    <cellStyle name="20% - Accent5 2 6 4 2 2 3" xfId="51805"/>
    <cellStyle name="20% - Accent5 2 6 4 2 3" xfId="9368"/>
    <cellStyle name="20% - Accent5 2 6 4 2 4" xfId="9369"/>
    <cellStyle name="20% - Accent5 2 6 4 3" xfId="9370"/>
    <cellStyle name="20% - Accent5 2 6 4 3 2" xfId="9371"/>
    <cellStyle name="20% - Accent5 2 6 4 3 2 2" xfId="9372"/>
    <cellStyle name="20% - Accent5 2 6 4 3 2 3" xfId="51806"/>
    <cellStyle name="20% - Accent5 2 6 4 3 3" xfId="9373"/>
    <cellStyle name="20% - Accent5 2 6 4 3 4" xfId="9374"/>
    <cellStyle name="20% - Accent5 2 6 4 4" xfId="9375"/>
    <cellStyle name="20% - Accent5 2 6 4 4 2" xfId="9376"/>
    <cellStyle name="20% - Accent5 2 6 4 4 3" xfId="51807"/>
    <cellStyle name="20% - Accent5 2 6 4 5" xfId="9377"/>
    <cellStyle name="20% - Accent5 2 6 4 6" xfId="9378"/>
    <cellStyle name="20% - Accent5 2 6 5" xfId="9379"/>
    <cellStyle name="20% - Accent5 2 6 5 2" xfId="9380"/>
    <cellStyle name="20% - Accent5 2 6 5 2 2" xfId="9381"/>
    <cellStyle name="20% - Accent5 2 6 5 2 2 2" xfId="9382"/>
    <cellStyle name="20% - Accent5 2 6 5 2 2 3" xfId="51808"/>
    <cellStyle name="20% - Accent5 2 6 5 2 3" xfId="9383"/>
    <cellStyle name="20% - Accent5 2 6 5 2 4" xfId="9384"/>
    <cellStyle name="20% - Accent5 2 6 5 3" xfId="9385"/>
    <cellStyle name="20% - Accent5 2 6 5 3 2" xfId="9386"/>
    <cellStyle name="20% - Accent5 2 6 5 3 3" xfId="51809"/>
    <cellStyle name="20% - Accent5 2 6 5 4" xfId="9387"/>
    <cellStyle name="20% - Accent5 2 6 5 5" xfId="9388"/>
    <cellStyle name="20% - Accent5 2 6 6" xfId="9389"/>
    <cellStyle name="20% - Accent5 2 6 6 2" xfId="9390"/>
    <cellStyle name="20% - Accent5 2 6 6 2 2" xfId="9391"/>
    <cellStyle name="20% - Accent5 2 6 6 2 3" xfId="51810"/>
    <cellStyle name="20% - Accent5 2 6 6 3" xfId="9392"/>
    <cellStyle name="20% - Accent5 2 6 6 4" xfId="9393"/>
    <cellStyle name="20% - Accent5 2 6 7" xfId="9394"/>
    <cellStyle name="20% - Accent5 2 6 7 2" xfId="9395"/>
    <cellStyle name="20% - Accent5 2 6 7 2 2" xfId="9396"/>
    <cellStyle name="20% - Accent5 2 6 7 2 3" xfId="51811"/>
    <cellStyle name="20% - Accent5 2 6 7 3" xfId="9397"/>
    <cellStyle name="20% - Accent5 2 6 7 4" xfId="9398"/>
    <cellStyle name="20% - Accent5 2 6 8" xfId="9399"/>
    <cellStyle name="20% - Accent5 2 6 8 2" xfId="9400"/>
    <cellStyle name="20% - Accent5 2 6 8 3" xfId="51812"/>
    <cellStyle name="20% - Accent5 2 6 9" xfId="9401"/>
    <cellStyle name="20% - Accent5 2 7" xfId="9402"/>
    <cellStyle name="20% - Accent5 2 7 2" xfId="9403"/>
    <cellStyle name="20% - Accent5 2 7 2 2" xfId="9404"/>
    <cellStyle name="20% - Accent5 2 7 2 2 2" xfId="9405"/>
    <cellStyle name="20% - Accent5 2 7 2 2 2 2" xfId="9406"/>
    <cellStyle name="20% - Accent5 2 7 2 2 2 2 2" xfId="9407"/>
    <cellStyle name="20% - Accent5 2 7 2 2 2 2 3" xfId="51813"/>
    <cellStyle name="20% - Accent5 2 7 2 2 2 3" xfId="9408"/>
    <cellStyle name="20% - Accent5 2 7 2 2 2 4" xfId="9409"/>
    <cellStyle name="20% - Accent5 2 7 2 2 3" xfId="9410"/>
    <cellStyle name="20% - Accent5 2 7 2 2 3 2" xfId="9411"/>
    <cellStyle name="20% - Accent5 2 7 2 2 3 2 2" xfId="9412"/>
    <cellStyle name="20% - Accent5 2 7 2 2 3 2 3" xfId="51814"/>
    <cellStyle name="20% - Accent5 2 7 2 2 3 3" xfId="9413"/>
    <cellStyle name="20% - Accent5 2 7 2 2 3 4" xfId="9414"/>
    <cellStyle name="20% - Accent5 2 7 2 2 4" xfId="9415"/>
    <cellStyle name="20% - Accent5 2 7 2 2 4 2" xfId="9416"/>
    <cellStyle name="20% - Accent5 2 7 2 2 4 3" xfId="51815"/>
    <cellStyle name="20% - Accent5 2 7 2 2 5" xfId="9417"/>
    <cellStyle name="20% - Accent5 2 7 2 2 6" xfId="9418"/>
    <cellStyle name="20% - Accent5 2 7 2 3" xfId="9419"/>
    <cellStyle name="20% - Accent5 2 7 2 3 2" xfId="9420"/>
    <cellStyle name="20% - Accent5 2 7 2 3 2 2" xfId="9421"/>
    <cellStyle name="20% - Accent5 2 7 2 3 2 3" xfId="51816"/>
    <cellStyle name="20% - Accent5 2 7 2 3 3" xfId="9422"/>
    <cellStyle name="20% - Accent5 2 7 2 3 4" xfId="9423"/>
    <cellStyle name="20% - Accent5 2 7 2 4" xfId="9424"/>
    <cellStyle name="20% - Accent5 2 7 2 4 2" xfId="9425"/>
    <cellStyle name="20% - Accent5 2 7 2 4 2 2" xfId="9426"/>
    <cellStyle name="20% - Accent5 2 7 2 4 2 3" xfId="51817"/>
    <cellStyle name="20% - Accent5 2 7 2 4 3" xfId="9427"/>
    <cellStyle name="20% - Accent5 2 7 2 4 4" xfId="9428"/>
    <cellStyle name="20% - Accent5 2 7 2 5" xfId="9429"/>
    <cellStyle name="20% - Accent5 2 7 2 5 2" xfId="9430"/>
    <cellStyle name="20% - Accent5 2 7 2 5 3" xfId="51818"/>
    <cellStyle name="20% - Accent5 2 7 2 6" xfId="9431"/>
    <cellStyle name="20% - Accent5 2 7 2 7" xfId="9432"/>
    <cellStyle name="20% - Accent5 2 7 3" xfId="9433"/>
    <cellStyle name="20% - Accent5 2 7 3 2" xfId="9434"/>
    <cellStyle name="20% - Accent5 2 7 3 2 2" xfId="9435"/>
    <cellStyle name="20% - Accent5 2 7 3 2 2 2" xfId="9436"/>
    <cellStyle name="20% - Accent5 2 7 3 2 2 3" xfId="51819"/>
    <cellStyle name="20% - Accent5 2 7 3 2 3" xfId="9437"/>
    <cellStyle name="20% - Accent5 2 7 3 2 4" xfId="9438"/>
    <cellStyle name="20% - Accent5 2 7 3 3" xfId="9439"/>
    <cellStyle name="20% - Accent5 2 7 3 3 2" xfId="9440"/>
    <cellStyle name="20% - Accent5 2 7 3 3 2 2" xfId="9441"/>
    <cellStyle name="20% - Accent5 2 7 3 3 2 3" xfId="51820"/>
    <cellStyle name="20% - Accent5 2 7 3 3 3" xfId="9442"/>
    <cellStyle name="20% - Accent5 2 7 3 3 4" xfId="9443"/>
    <cellStyle name="20% - Accent5 2 7 3 4" xfId="9444"/>
    <cellStyle name="20% - Accent5 2 7 3 4 2" xfId="9445"/>
    <cellStyle name="20% - Accent5 2 7 3 4 3" xfId="51821"/>
    <cellStyle name="20% - Accent5 2 7 3 5" xfId="9446"/>
    <cellStyle name="20% - Accent5 2 7 3 6" xfId="9447"/>
    <cellStyle name="20% - Accent5 2 7 4" xfId="9448"/>
    <cellStyle name="20% - Accent5 2 7 4 2" xfId="9449"/>
    <cellStyle name="20% - Accent5 2 7 4 2 2" xfId="9450"/>
    <cellStyle name="20% - Accent5 2 7 4 2 3" xfId="51822"/>
    <cellStyle name="20% - Accent5 2 7 4 3" xfId="9451"/>
    <cellStyle name="20% - Accent5 2 7 4 4" xfId="9452"/>
    <cellStyle name="20% - Accent5 2 7 5" xfId="9453"/>
    <cellStyle name="20% - Accent5 2 7 5 2" xfId="9454"/>
    <cellStyle name="20% - Accent5 2 7 5 2 2" xfId="9455"/>
    <cellStyle name="20% - Accent5 2 7 5 2 3" xfId="51823"/>
    <cellStyle name="20% - Accent5 2 7 5 3" xfId="9456"/>
    <cellStyle name="20% - Accent5 2 7 5 4" xfId="9457"/>
    <cellStyle name="20% - Accent5 2 7 6" xfId="9458"/>
    <cellStyle name="20% - Accent5 2 7 6 2" xfId="9459"/>
    <cellStyle name="20% - Accent5 2 7 6 3" xfId="51824"/>
    <cellStyle name="20% - Accent5 2 7 7" xfId="9460"/>
    <cellStyle name="20% - Accent5 2 7 8" xfId="9461"/>
    <cellStyle name="20% - Accent5 2 8" xfId="9462"/>
    <cellStyle name="20% - Accent5 2 8 2" xfId="9463"/>
    <cellStyle name="20% - Accent5 2 8 2 2" xfId="9464"/>
    <cellStyle name="20% - Accent5 2 8 2 2 2" xfId="9465"/>
    <cellStyle name="20% - Accent5 2 8 2 2 2 2" xfId="9466"/>
    <cellStyle name="20% - Accent5 2 8 2 2 2 3" xfId="51825"/>
    <cellStyle name="20% - Accent5 2 8 2 2 3" xfId="9467"/>
    <cellStyle name="20% - Accent5 2 8 2 2 4" xfId="9468"/>
    <cellStyle name="20% - Accent5 2 8 2 3" xfId="9469"/>
    <cellStyle name="20% - Accent5 2 8 2 3 2" xfId="9470"/>
    <cellStyle name="20% - Accent5 2 8 2 3 2 2" xfId="9471"/>
    <cellStyle name="20% - Accent5 2 8 2 3 2 3" xfId="51826"/>
    <cellStyle name="20% - Accent5 2 8 2 3 3" xfId="9472"/>
    <cellStyle name="20% - Accent5 2 8 2 3 4" xfId="9473"/>
    <cellStyle name="20% - Accent5 2 8 2 4" xfId="9474"/>
    <cellStyle name="20% - Accent5 2 8 2 4 2" xfId="9475"/>
    <cellStyle name="20% - Accent5 2 8 2 4 3" xfId="51827"/>
    <cellStyle name="20% - Accent5 2 8 2 5" xfId="9476"/>
    <cellStyle name="20% - Accent5 2 8 2 6" xfId="9477"/>
    <cellStyle name="20% - Accent5 2 8 3" xfId="9478"/>
    <cellStyle name="20% - Accent5 2 8 3 2" xfId="9479"/>
    <cellStyle name="20% - Accent5 2 8 3 2 2" xfId="9480"/>
    <cellStyle name="20% - Accent5 2 8 3 2 3" xfId="51828"/>
    <cellStyle name="20% - Accent5 2 8 3 3" xfId="9481"/>
    <cellStyle name="20% - Accent5 2 8 3 4" xfId="9482"/>
    <cellStyle name="20% - Accent5 2 8 4" xfId="9483"/>
    <cellStyle name="20% - Accent5 2 8 4 2" xfId="9484"/>
    <cellStyle name="20% - Accent5 2 8 4 2 2" xfId="9485"/>
    <cellStyle name="20% - Accent5 2 8 4 2 3" xfId="51829"/>
    <cellStyle name="20% - Accent5 2 8 4 3" xfId="9486"/>
    <cellStyle name="20% - Accent5 2 8 4 4" xfId="9487"/>
    <cellStyle name="20% - Accent5 2 8 5" xfId="9488"/>
    <cellStyle name="20% - Accent5 2 8 5 2" xfId="9489"/>
    <cellStyle name="20% - Accent5 2 8 5 3" xfId="51830"/>
    <cellStyle name="20% - Accent5 2 8 6" xfId="9490"/>
    <cellStyle name="20% - Accent5 2 8 7" xfId="9491"/>
    <cellStyle name="20% - Accent5 2 9" xfId="9492"/>
    <cellStyle name="20% - Accent5 2 9 2" xfId="9493"/>
    <cellStyle name="20% - Accent5 2 9 2 2" xfId="9494"/>
    <cellStyle name="20% - Accent5 2 9 2 2 2" xfId="9495"/>
    <cellStyle name="20% - Accent5 2 9 2 2 3" xfId="51831"/>
    <cellStyle name="20% - Accent5 2 9 2 3" xfId="9496"/>
    <cellStyle name="20% - Accent5 2 9 2 4" xfId="9497"/>
    <cellStyle name="20% - Accent5 2 9 3" xfId="9498"/>
    <cellStyle name="20% - Accent5 2 9 3 2" xfId="9499"/>
    <cellStyle name="20% - Accent5 2 9 3 2 2" xfId="9500"/>
    <cellStyle name="20% - Accent5 2 9 3 2 3" xfId="51832"/>
    <cellStyle name="20% - Accent5 2 9 3 3" xfId="9501"/>
    <cellStyle name="20% - Accent5 2 9 3 4" xfId="9502"/>
    <cellStyle name="20% - Accent5 2 9 4" xfId="9503"/>
    <cellStyle name="20% - Accent5 2 9 4 2" xfId="9504"/>
    <cellStyle name="20% - Accent5 2 9 4 3" xfId="51833"/>
    <cellStyle name="20% - Accent5 2 9 5" xfId="9505"/>
    <cellStyle name="20% - Accent5 2 9 6" xfId="9506"/>
    <cellStyle name="20% - Accent5 3" xfId="9507"/>
    <cellStyle name="20% - Accent5 3 10" xfId="9508"/>
    <cellStyle name="20% - Accent5 3 11" xfId="9509"/>
    <cellStyle name="20% - Accent5 3 12" xfId="60175"/>
    <cellStyle name="20% - Accent5 3 2" xfId="9510"/>
    <cellStyle name="20% - Accent5 3 2 10" xfId="9511"/>
    <cellStyle name="20% - Accent5 3 2 11" xfId="60358"/>
    <cellStyle name="20% - Accent5 3 2 2" xfId="9512"/>
    <cellStyle name="20% - Accent5 3 2 2 2" xfId="9513"/>
    <cellStyle name="20% - Accent5 3 2 2 2 2" xfId="9514"/>
    <cellStyle name="20% - Accent5 3 2 2 2 2 2" xfId="9515"/>
    <cellStyle name="20% - Accent5 3 2 2 2 2 2 2" xfId="9516"/>
    <cellStyle name="20% - Accent5 3 2 2 2 2 2 2 2" xfId="9517"/>
    <cellStyle name="20% - Accent5 3 2 2 2 2 2 2 3" xfId="51834"/>
    <cellStyle name="20% - Accent5 3 2 2 2 2 2 3" xfId="9518"/>
    <cellStyle name="20% - Accent5 3 2 2 2 2 2 4" xfId="9519"/>
    <cellStyle name="20% - Accent5 3 2 2 2 2 3" xfId="9520"/>
    <cellStyle name="20% - Accent5 3 2 2 2 2 3 2" xfId="9521"/>
    <cellStyle name="20% - Accent5 3 2 2 2 2 3 2 2" xfId="9522"/>
    <cellStyle name="20% - Accent5 3 2 2 2 2 3 2 3" xfId="51835"/>
    <cellStyle name="20% - Accent5 3 2 2 2 2 3 3" xfId="9523"/>
    <cellStyle name="20% - Accent5 3 2 2 2 2 3 4" xfId="9524"/>
    <cellStyle name="20% - Accent5 3 2 2 2 2 4" xfId="9525"/>
    <cellStyle name="20% - Accent5 3 2 2 2 2 4 2" xfId="9526"/>
    <cellStyle name="20% - Accent5 3 2 2 2 2 4 3" xfId="51836"/>
    <cellStyle name="20% - Accent5 3 2 2 2 2 5" xfId="9527"/>
    <cellStyle name="20% - Accent5 3 2 2 2 2 6" xfId="9528"/>
    <cellStyle name="20% - Accent5 3 2 2 2 3" xfId="9529"/>
    <cellStyle name="20% - Accent5 3 2 2 2 3 2" xfId="9530"/>
    <cellStyle name="20% - Accent5 3 2 2 2 3 2 2" xfId="9531"/>
    <cellStyle name="20% - Accent5 3 2 2 2 3 2 3" xfId="51837"/>
    <cellStyle name="20% - Accent5 3 2 2 2 3 3" xfId="9532"/>
    <cellStyle name="20% - Accent5 3 2 2 2 3 4" xfId="9533"/>
    <cellStyle name="20% - Accent5 3 2 2 2 4" xfId="9534"/>
    <cellStyle name="20% - Accent5 3 2 2 2 4 2" xfId="9535"/>
    <cellStyle name="20% - Accent5 3 2 2 2 4 2 2" xfId="9536"/>
    <cellStyle name="20% - Accent5 3 2 2 2 4 2 3" xfId="51838"/>
    <cellStyle name="20% - Accent5 3 2 2 2 4 3" xfId="9537"/>
    <cellStyle name="20% - Accent5 3 2 2 2 4 4" xfId="9538"/>
    <cellStyle name="20% - Accent5 3 2 2 2 5" xfId="9539"/>
    <cellStyle name="20% - Accent5 3 2 2 2 5 2" xfId="9540"/>
    <cellStyle name="20% - Accent5 3 2 2 2 5 3" xfId="51839"/>
    <cellStyle name="20% - Accent5 3 2 2 2 6" xfId="9541"/>
    <cellStyle name="20% - Accent5 3 2 2 2 7" xfId="9542"/>
    <cellStyle name="20% - Accent5 3 2 2 3" xfId="9543"/>
    <cellStyle name="20% - Accent5 3 2 2 3 2" xfId="9544"/>
    <cellStyle name="20% - Accent5 3 2 2 3 2 2" xfId="9545"/>
    <cellStyle name="20% - Accent5 3 2 2 3 2 2 2" xfId="9546"/>
    <cellStyle name="20% - Accent5 3 2 2 3 2 2 3" xfId="51840"/>
    <cellStyle name="20% - Accent5 3 2 2 3 2 3" xfId="9547"/>
    <cellStyle name="20% - Accent5 3 2 2 3 2 4" xfId="9548"/>
    <cellStyle name="20% - Accent5 3 2 2 3 3" xfId="9549"/>
    <cellStyle name="20% - Accent5 3 2 2 3 3 2" xfId="9550"/>
    <cellStyle name="20% - Accent5 3 2 2 3 3 2 2" xfId="9551"/>
    <cellStyle name="20% - Accent5 3 2 2 3 3 2 3" xfId="51841"/>
    <cellStyle name="20% - Accent5 3 2 2 3 3 3" xfId="9552"/>
    <cellStyle name="20% - Accent5 3 2 2 3 3 4" xfId="9553"/>
    <cellStyle name="20% - Accent5 3 2 2 3 4" xfId="9554"/>
    <cellStyle name="20% - Accent5 3 2 2 3 4 2" xfId="9555"/>
    <cellStyle name="20% - Accent5 3 2 2 3 4 3" xfId="51842"/>
    <cellStyle name="20% - Accent5 3 2 2 3 5" xfId="9556"/>
    <cellStyle name="20% - Accent5 3 2 2 3 6" xfId="9557"/>
    <cellStyle name="20% - Accent5 3 2 2 4" xfId="9558"/>
    <cellStyle name="20% - Accent5 3 2 2 4 2" xfId="9559"/>
    <cellStyle name="20% - Accent5 3 2 2 4 2 2" xfId="9560"/>
    <cellStyle name="20% - Accent5 3 2 2 4 2 3" xfId="51843"/>
    <cellStyle name="20% - Accent5 3 2 2 4 3" xfId="9561"/>
    <cellStyle name="20% - Accent5 3 2 2 4 4" xfId="9562"/>
    <cellStyle name="20% - Accent5 3 2 2 5" xfId="9563"/>
    <cellStyle name="20% - Accent5 3 2 2 5 2" xfId="9564"/>
    <cellStyle name="20% - Accent5 3 2 2 5 2 2" xfId="9565"/>
    <cellStyle name="20% - Accent5 3 2 2 5 2 3" xfId="51844"/>
    <cellStyle name="20% - Accent5 3 2 2 5 3" xfId="9566"/>
    <cellStyle name="20% - Accent5 3 2 2 5 4" xfId="9567"/>
    <cellStyle name="20% - Accent5 3 2 2 6" xfId="9568"/>
    <cellStyle name="20% - Accent5 3 2 2 6 2" xfId="9569"/>
    <cellStyle name="20% - Accent5 3 2 2 6 3" xfId="51845"/>
    <cellStyle name="20% - Accent5 3 2 2 7" xfId="9570"/>
    <cellStyle name="20% - Accent5 3 2 2 8" xfId="9571"/>
    <cellStyle name="20% - Accent5 3 2 2 9" xfId="60726"/>
    <cellStyle name="20% - Accent5 3 2 3" xfId="9572"/>
    <cellStyle name="20% - Accent5 3 2 3 2" xfId="9573"/>
    <cellStyle name="20% - Accent5 3 2 3 2 2" xfId="9574"/>
    <cellStyle name="20% - Accent5 3 2 3 2 2 2" xfId="9575"/>
    <cellStyle name="20% - Accent5 3 2 3 2 2 2 2" xfId="9576"/>
    <cellStyle name="20% - Accent5 3 2 3 2 2 2 3" xfId="51846"/>
    <cellStyle name="20% - Accent5 3 2 3 2 2 3" xfId="9577"/>
    <cellStyle name="20% - Accent5 3 2 3 2 2 4" xfId="9578"/>
    <cellStyle name="20% - Accent5 3 2 3 2 3" xfId="9579"/>
    <cellStyle name="20% - Accent5 3 2 3 2 3 2" xfId="9580"/>
    <cellStyle name="20% - Accent5 3 2 3 2 3 2 2" xfId="9581"/>
    <cellStyle name="20% - Accent5 3 2 3 2 3 2 3" xfId="51847"/>
    <cellStyle name="20% - Accent5 3 2 3 2 3 3" xfId="9582"/>
    <cellStyle name="20% - Accent5 3 2 3 2 3 4" xfId="9583"/>
    <cellStyle name="20% - Accent5 3 2 3 2 4" xfId="9584"/>
    <cellStyle name="20% - Accent5 3 2 3 2 4 2" xfId="9585"/>
    <cellStyle name="20% - Accent5 3 2 3 2 4 3" xfId="51848"/>
    <cellStyle name="20% - Accent5 3 2 3 2 5" xfId="9586"/>
    <cellStyle name="20% - Accent5 3 2 3 2 6" xfId="9587"/>
    <cellStyle name="20% - Accent5 3 2 3 3" xfId="9588"/>
    <cellStyle name="20% - Accent5 3 2 3 3 2" xfId="9589"/>
    <cellStyle name="20% - Accent5 3 2 3 3 2 2" xfId="9590"/>
    <cellStyle name="20% - Accent5 3 2 3 3 2 3" xfId="51849"/>
    <cellStyle name="20% - Accent5 3 2 3 3 3" xfId="9591"/>
    <cellStyle name="20% - Accent5 3 2 3 3 4" xfId="9592"/>
    <cellStyle name="20% - Accent5 3 2 3 4" xfId="9593"/>
    <cellStyle name="20% - Accent5 3 2 3 4 2" xfId="9594"/>
    <cellStyle name="20% - Accent5 3 2 3 4 2 2" xfId="9595"/>
    <cellStyle name="20% - Accent5 3 2 3 4 2 3" xfId="51850"/>
    <cellStyle name="20% - Accent5 3 2 3 4 3" xfId="9596"/>
    <cellStyle name="20% - Accent5 3 2 3 4 4" xfId="9597"/>
    <cellStyle name="20% - Accent5 3 2 3 5" xfId="9598"/>
    <cellStyle name="20% - Accent5 3 2 3 5 2" xfId="9599"/>
    <cellStyle name="20% - Accent5 3 2 3 5 3" xfId="51851"/>
    <cellStyle name="20% - Accent5 3 2 3 6" xfId="9600"/>
    <cellStyle name="20% - Accent5 3 2 3 7" xfId="9601"/>
    <cellStyle name="20% - Accent5 3 2 4" xfId="9602"/>
    <cellStyle name="20% - Accent5 3 2 4 2" xfId="9603"/>
    <cellStyle name="20% - Accent5 3 2 4 2 2" xfId="9604"/>
    <cellStyle name="20% - Accent5 3 2 4 2 2 2" xfId="9605"/>
    <cellStyle name="20% - Accent5 3 2 4 2 2 3" xfId="51852"/>
    <cellStyle name="20% - Accent5 3 2 4 2 3" xfId="9606"/>
    <cellStyle name="20% - Accent5 3 2 4 2 4" xfId="9607"/>
    <cellStyle name="20% - Accent5 3 2 4 3" xfId="9608"/>
    <cellStyle name="20% - Accent5 3 2 4 3 2" xfId="9609"/>
    <cellStyle name="20% - Accent5 3 2 4 3 2 2" xfId="9610"/>
    <cellStyle name="20% - Accent5 3 2 4 3 2 3" xfId="51853"/>
    <cellStyle name="20% - Accent5 3 2 4 3 3" xfId="9611"/>
    <cellStyle name="20% - Accent5 3 2 4 3 4" xfId="9612"/>
    <cellStyle name="20% - Accent5 3 2 4 4" xfId="9613"/>
    <cellStyle name="20% - Accent5 3 2 4 4 2" xfId="9614"/>
    <cellStyle name="20% - Accent5 3 2 4 4 3" xfId="51854"/>
    <cellStyle name="20% - Accent5 3 2 4 5" xfId="9615"/>
    <cellStyle name="20% - Accent5 3 2 4 6" xfId="9616"/>
    <cellStyle name="20% - Accent5 3 2 5" xfId="9617"/>
    <cellStyle name="20% - Accent5 3 2 5 2" xfId="9618"/>
    <cellStyle name="20% - Accent5 3 2 5 2 2" xfId="9619"/>
    <cellStyle name="20% - Accent5 3 2 5 2 2 2" xfId="9620"/>
    <cellStyle name="20% - Accent5 3 2 5 2 2 3" xfId="51855"/>
    <cellStyle name="20% - Accent5 3 2 5 2 3" xfId="9621"/>
    <cellStyle name="20% - Accent5 3 2 5 2 4" xfId="9622"/>
    <cellStyle name="20% - Accent5 3 2 5 3" xfId="9623"/>
    <cellStyle name="20% - Accent5 3 2 5 3 2" xfId="9624"/>
    <cellStyle name="20% - Accent5 3 2 5 3 3" xfId="51856"/>
    <cellStyle name="20% - Accent5 3 2 5 4" xfId="9625"/>
    <cellStyle name="20% - Accent5 3 2 5 5" xfId="9626"/>
    <cellStyle name="20% - Accent5 3 2 6" xfId="9627"/>
    <cellStyle name="20% - Accent5 3 2 6 2" xfId="9628"/>
    <cellStyle name="20% - Accent5 3 2 6 2 2" xfId="9629"/>
    <cellStyle name="20% - Accent5 3 2 6 2 3" xfId="51857"/>
    <cellStyle name="20% - Accent5 3 2 6 3" xfId="9630"/>
    <cellStyle name="20% - Accent5 3 2 6 4" xfId="9631"/>
    <cellStyle name="20% - Accent5 3 2 7" xfId="9632"/>
    <cellStyle name="20% - Accent5 3 2 7 2" xfId="9633"/>
    <cellStyle name="20% - Accent5 3 2 7 2 2" xfId="9634"/>
    <cellStyle name="20% - Accent5 3 2 7 2 3" xfId="51858"/>
    <cellStyle name="20% - Accent5 3 2 7 3" xfId="9635"/>
    <cellStyle name="20% - Accent5 3 2 7 4" xfId="9636"/>
    <cellStyle name="20% - Accent5 3 2 8" xfId="9637"/>
    <cellStyle name="20% - Accent5 3 2 8 2" xfId="9638"/>
    <cellStyle name="20% - Accent5 3 2 8 3" xfId="51859"/>
    <cellStyle name="20% - Accent5 3 2 9" xfId="9639"/>
    <cellStyle name="20% - Accent5 3 3" xfId="9640"/>
    <cellStyle name="20% - Accent5 3 3 10" xfId="60543"/>
    <cellStyle name="20% - Accent5 3 3 2" xfId="9641"/>
    <cellStyle name="20% - Accent5 3 3 2 2" xfId="9642"/>
    <cellStyle name="20% - Accent5 3 3 2 2 2" xfId="9643"/>
    <cellStyle name="20% - Accent5 3 3 2 2 2 2" xfId="9644"/>
    <cellStyle name="20% - Accent5 3 3 2 2 2 2 2" xfId="9645"/>
    <cellStyle name="20% - Accent5 3 3 2 2 2 2 3" xfId="51860"/>
    <cellStyle name="20% - Accent5 3 3 2 2 2 3" xfId="9646"/>
    <cellStyle name="20% - Accent5 3 3 2 2 2 4" xfId="9647"/>
    <cellStyle name="20% - Accent5 3 3 2 2 3" xfId="9648"/>
    <cellStyle name="20% - Accent5 3 3 2 2 3 2" xfId="9649"/>
    <cellStyle name="20% - Accent5 3 3 2 2 3 2 2" xfId="9650"/>
    <cellStyle name="20% - Accent5 3 3 2 2 3 2 3" xfId="51861"/>
    <cellStyle name="20% - Accent5 3 3 2 2 3 3" xfId="9651"/>
    <cellStyle name="20% - Accent5 3 3 2 2 3 4" xfId="9652"/>
    <cellStyle name="20% - Accent5 3 3 2 2 4" xfId="9653"/>
    <cellStyle name="20% - Accent5 3 3 2 2 4 2" xfId="9654"/>
    <cellStyle name="20% - Accent5 3 3 2 2 4 3" xfId="51862"/>
    <cellStyle name="20% - Accent5 3 3 2 2 5" xfId="9655"/>
    <cellStyle name="20% - Accent5 3 3 2 2 6" xfId="9656"/>
    <cellStyle name="20% - Accent5 3 3 2 3" xfId="9657"/>
    <cellStyle name="20% - Accent5 3 3 2 3 2" xfId="9658"/>
    <cellStyle name="20% - Accent5 3 3 2 3 2 2" xfId="9659"/>
    <cellStyle name="20% - Accent5 3 3 2 3 2 3" xfId="51863"/>
    <cellStyle name="20% - Accent5 3 3 2 3 3" xfId="9660"/>
    <cellStyle name="20% - Accent5 3 3 2 3 4" xfId="9661"/>
    <cellStyle name="20% - Accent5 3 3 2 4" xfId="9662"/>
    <cellStyle name="20% - Accent5 3 3 2 4 2" xfId="9663"/>
    <cellStyle name="20% - Accent5 3 3 2 4 2 2" xfId="9664"/>
    <cellStyle name="20% - Accent5 3 3 2 4 2 3" xfId="51864"/>
    <cellStyle name="20% - Accent5 3 3 2 4 3" xfId="9665"/>
    <cellStyle name="20% - Accent5 3 3 2 4 4" xfId="9666"/>
    <cellStyle name="20% - Accent5 3 3 2 5" xfId="9667"/>
    <cellStyle name="20% - Accent5 3 3 2 5 2" xfId="9668"/>
    <cellStyle name="20% - Accent5 3 3 2 5 3" xfId="51865"/>
    <cellStyle name="20% - Accent5 3 3 2 6" xfId="9669"/>
    <cellStyle name="20% - Accent5 3 3 2 7" xfId="9670"/>
    <cellStyle name="20% - Accent5 3 3 3" xfId="9671"/>
    <cellStyle name="20% - Accent5 3 3 3 2" xfId="9672"/>
    <cellStyle name="20% - Accent5 3 3 3 2 2" xfId="9673"/>
    <cellStyle name="20% - Accent5 3 3 3 2 2 2" xfId="9674"/>
    <cellStyle name="20% - Accent5 3 3 3 2 2 3" xfId="51866"/>
    <cellStyle name="20% - Accent5 3 3 3 2 3" xfId="9675"/>
    <cellStyle name="20% - Accent5 3 3 3 2 4" xfId="9676"/>
    <cellStyle name="20% - Accent5 3 3 3 3" xfId="9677"/>
    <cellStyle name="20% - Accent5 3 3 3 3 2" xfId="9678"/>
    <cellStyle name="20% - Accent5 3 3 3 3 2 2" xfId="9679"/>
    <cellStyle name="20% - Accent5 3 3 3 3 2 3" xfId="51867"/>
    <cellStyle name="20% - Accent5 3 3 3 3 3" xfId="9680"/>
    <cellStyle name="20% - Accent5 3 3 3 3 4" xfId="9681"/>
    <cellStyle name="20% - Accent5 3 3 3 4" xfId="9682"/>
    <cellStyle name="20% - Accent5 3 3 3 4 2" xfId="9683"/>
    <cellStyle name="20% - Accent5 3 3 3 4 3" xfId="51868"/>
    <cellStyle name="20% - Accent5 3 3 3 5" xfId="9684"/>
    <cellStyle name="20% - Accent5 3 3 3 6" xfId="9685"/>
    <cellStyle name="20% - Accent5 3 3 4" xfId="9686"/>
    <cellStyle name="20% - Accent5 3 3 4 2" xfId="9687"/>
    <cellStyle name="20% - Accent5 3 3 4 2 2" xfId="9688"/>
    <cellStyle name="20% - Accent5 3 3 4 2 2 2" xfId="9689"/>
    <cellStyle name="20% - Accent5 3 3 4 2 2 3" xfId="51869"/>
    <cellStyle name="20% - Accent5 3 3 4 2 3" xfId="9690"/>
    <cellStyle name="20% - Accent5 3 3 4 2 4" xfId="9691"/>
    <cellStyle name="20% - Accent5 3 3 4 3" xfId="9692"/>
    <cellStyle name="20% - Accent5 3 3 4 3 2" xfId="9693"/>
    <cellStyle name="20% - Accent5 3 3 4 3 3" xfId="51870"/>
    <cellStyle name="20% - Accent5 3 3 4 4" xfId="9694"/>
    <cellStyle name="20% - Accent5 3 3 4 5" xfId="9695"/>
    <cellStyle name="20% - Accent5 3 3 5" xfId="9696"/>
    <cellStyle name="20% - Accent5 3 3 5 2" xfId="9697"/>
    <cellStyle name="20% - Accent5 3 3 5 2 2" xfId="9698"/>
    <cellStyle name="20% - Accent5 3 3 5 2 3" xfId="51871"/>
    <cellStyle name="20% - Accent5 3 3 5 3" xfId="9699"/>
    <cellStyle name="20% - Accent5 3 3 5 4" xfId="9700"/>
    <cellStyle name="20% - Accent5 3 3 6" xfId="9701"/>
    <cellStyle name="20% - Accent5 3 3 6 2" xfId="9702"/>
    <cellStyle name="20% - Accent5 3 3 6 2 2" xfId="9703"/>
    <cellStyle name="20% - Accent5 3 3 6 2 3" xfId="51872"/>
    <cellStyle name="20% - Accent5 3 3 6 3" xfId="9704"/>
    <cellStyle name="20% - Accent5 3 3 6 4" xfId="9705"/>
    <cellStyle name="20% - Accent5 3 3 7" xfId="9706"/>
    <cellStyle name="20% - Accent5 3 3 7 2" xfId="9707"/>
    <cellStyle name="20% - Accent5 3 3 7 3" xfId="51873"/>
    <cellStyle name="20% - Accent5 3 3 8" xfId="9708"/>
    <cellStyle name="20% - Accent5 3 3 9" xfId="9709"/>
    <cellStyle name="20% - Accent5 3 4" xfId="9710"/>
    <cellStyle name="20% - Accent5 3 4 2" xfId="9711"/>
    <cellStyle name="20% - Accent5 3 4 2 2" xfId="9712"/>
    <cellStyle name="20% - Accent5 3 4 2 2 2" xfId="9713"/>
    <cellStyle name="20% - Accent5 3 4 2 2 2 2" xfId="9714"/>
    <cellStyle name="20% - Accent5 3 4 2 2 2 3" xfId="51874"/>
    <cellStyle name="20% - Accent5 3 4 2 2 3" xfId="9715"/>
    <cellStyle name="20% - Accent5 3 4 2 2 4" xfId="9716"/>
    <cellStyle name="20% - Accent5 3 4 2 3" xfId="9717"/>
    <cellStyle name="20% - Accent5 3 4 2 3 2" xfId="9718"/>
    <cellStyle name="20% - Accent5 3 4 2 3 2 2" xfId="9719"/>
    <cellStyle name="20% - Accent5 3 4 2 3 2 3" xfId="51875"/>
    <cellStyle name="20% - Accent5 3 4 2 3 3" xfId="9720"/>
    <cellStyle name="20% - Accent5 3 4 2 3 4" xfId="9721"/>
    <cellStyle name="20% - Accent5 3 4 2 4" xfId="9722"/>
    <cellStyle name="20% - Accent5 3 4 2 4 2" xfId="9723"/>
    <cellStyle name="20% - Accent5 3 4 2 4 3" xfId="51876"/>
    <cellStyle name="20% - Accent5 3 4 2 5" xfId="9724"/>
    <cellStyle name="20% - Accent5 3 4 2 6" xfId="9725"/>
    <cellStyle name="20% - Accent5 3 4 3" xfId="9726"/>
    <cellStyle name="20% - Accent5 3 4 3 2" xfId="9727"/>
    <cellStyle name="20% - Accent5 3 4 3 2 2" xfId="9728"/>
    <cellStyle name="20% - Accent5 3 4 3 2 3" xfId="51877"/>
    <cellStyle name="20% - Accent5 3 4 3 3" xfId="9729"/>
    <cellStyle name="20% - Accent5 3 4 3 4" xfId="9730"/>
    <cellStyle name="20% - Accent5 3 4 4" xfId="9731"/>
    <cellStyle name="20% - Accent5 3 4 4 2" xfId="9732"/>
    <cellStyle name="20% - Accent5 3 4 4 2 2" xfId="9733"/>
    <cellStyle name="20% - Accent5 3 4 4 2 3" xfId="51878"/>
    <cellStyle name="20% - Accent5 3 4 4 3" xfId="9734"/>
    <cellStyle name="20% - Accent5 3 4 4 4" xfId="9735"/>
    <cellStyle name="20% - Accent5 3 4 5" xfId="9736"/>
    <cellStyle name="20% - Accent5 3 4 5 2" xfId="9737"/>
    <cellStyle name="20% - Accent5 3 4 5 3" xfId="51879"/>
    <cellStyle name="20% - Accent5 3 4 6" xfId="9738"/>
    <cellStyle name="20% - Accent5 3 4 7" xfId="9739"/>
    <cellStyle name="20% - Accent5 3 5" xfId="9740"/>
    <cellStyle name="20% - Accent5 3 5 2" xfId="9741"/>
    <cellStyle name="20% - Accent5 3 5 2 2" xfId="9742"/>
    <cellStyle name="20% - Accent5 3 5 2 2 2" xfId="9743"/>
    <cellStyle name="20% - Accent5 3 5 2 2 3" xfId="51880"/>
    <cellStyle name="20% - Accent5 3 5 2 3" xfId="9744"/>
    <cellStyle name="20% - Accent5 3 5 2 4" xfId="9745"/>
    <cellStyle name="20% - Accent5 3 5 3" xfId="9746"/>
    <cellStyle name="20% - Accent5 3 5 3 2" xfId="9747"/>
    <cellStyle name="20% - Accent5 3 5 3 2 2" xfId="9748"/>
    <cellStyle name="20% - Accent5 3 5 3 2 3" xfId="51881"/>
    <cellStyle name="20% - Accent5 3 5 3 3" xfId="9749"/>
    <cellStyle name="20% - Accent5 3 5 3 4" xfId="9750"/>
    <cellStyle name="20% - Accent5 3 5 4" xfId="9751"/>
    <cellStyle name="20% - Accent5 3 5 4 2" xfId="9752"/>
    <cellStyle name="20% - Accent5 3 5 4 3" xfId="51882"/>
    <cellStyle name="20% - Accent5 3 5 5" xfId="9753"/>
    <cellStyle name="20% - Accent5 3 5 6" xfId="9754"/>
    <cellStyle name="20% - Accent5 3 6" xfId="9755"/>
    <cellStyle name="20% - Accent5 3 6 2" xfId="9756"/>
    <cellStyle name="20% - Accent5 3 6 2 2" xfId="9757"/>
    <cellStyle name="20% - Accent5 3 6 2 2 2" xfId="9758"/>
    <cellStyle name="20% - Accent5 3 6 2 2 3" xfId="51883"/>
    <cellStyle name="20% - Accent5 3 6 2 3" xfId="9759"/>
    <cellStyle name="20% - Accent5 3 6 2 4" xfId="9760"/>
    <cellStyle name="20% - Accent5 3 6 3" xfId="9761"/>
    <cellStyle name="20% - Accent5 3 6 3 2" xfId="9762"/>
    <cellStyle name="20% - Accent5 3 6 3 3" xfId="51884"/>
    <cellStyle name="20% - Accent5 3 6 4" xfId="9763"/>
    <cellStyle name="20% - Accent5 3 6 5" xfId="9764"/>
    <cellStyle name="20% - Accent5 3 7" xfId="9765"/>
    <cellStyle name="20% - Accent5 3 7 2" xfId="9766"/>
    <cellStyle name="20% - Accent5 3 7 2 2" xfId="9767"/>
    <cellStyle name="20% - Accent5 3 7 2 3" xfId="51885"/>
    <cellStyle name="20% - Accent5 3 7 3" xfId="9768"/>
    <cellStyle name="20% - Accent5 3 7 4" xfId="9769"/>
    <cellStyle name="20% - Accent5 3 8" xfId="9770"/>
    <cellStyle name="20% - Accent5 3 8 2" xfId="9771"/>
    <cellStyle name="20% - Accent5 3 8 2 2" xfId="9772"/>
    <cellStyle name="20% - Accent5 3 8 2 3" xfId="51886"/>
    <cellStyle name="20% - Accent5 3 8 3" xfId="9773"/>
    <cellStyle name="20% - Accent5 3 8 4" xfId="9774"/>
    <cellStyle name="20% - Accent5 3 9" xfId="9775"/>
    <cellStyle name="20% - Accent5 3 9 2" xfId="9776"/>
    <cellStyle name="20% - Accent5 3 9 3" xfId="51887"/>
    <cellStyle name="20% - Accent5 4" xfId="9777"/>
    <cellStyle name="20% - Accent5 4 10" xfId="9778"/>
    <cellStyle name="20% - Accent5 4 11" xfId="9779"/>
    <cellStyle name="20% - Accent5 4 12" xfId="60189"/>
    <cellStyle name="20% - Accent5 4 2" xfId="9780"/>
    <cellStyle name="20% - Accent5 4 2 10" xfId="9781"/>
    <cellStyle name="20% - Accent5 4 2 11" xfId="60372"/>
    <cellStyle name="20% - Accent5 4 2 2" xfId="9782"/>
    <cellStyle name="20% - Accent5 4 2 2 2" xfId="9783"/>
    <cellStyle name="20% - Accent5 4 2 2 2 2" xfId="9784"/>
    <cellStyle name="20% - Accent5 4 2 2 2 2 2" xfId="9785"/>
    <cellStyle name="20% - Accent5 4 2 2 2 2 2 2" xfId="9786"/>
    <cellStyle name="20% - Accent5 4 2 2 2 2 2 2 2" xfId="9787"/>
    <cellStyle name="20% - Accent5 4 2 2 2 2 2 2 3" xfId="51888"/>
    <cellStyle name="20% - Accent5 4 2 2 2 2 2 3" xfId="9788"/>
    <cellStyle name="20% - Accent5 4 2 2 2 2 2 4" xfId="9789"/>
    <cellStyle name="20% - Accent5 4 2 2 2 2 3" xfId="9790"/>
    <cellStyle name="20% - Accent5 4 2 2 2 2 3 2" xfId="9791"/>
    <cellStyle name="20% - Accent5 4 2 2 2 2 3 2 2" xfId="9792"/>
    <cellStyle name="20% - Accent5 4 2 2 2 2 3 2 3" xfId="51889"/>
    <cellStyle name="20% - Accent5 4 2 2 2 2 3 3" xfId="9793"/>
    <cellStyle name="20% - Accent5 4 2 2 2 2 3 4" xfId="9794"/>
    <cellStyle name="20% - Accent5 4 2 2 2 2 4" xfId="9795"/>
    <cellStyle name="20% - Accent5 4 2 2 2 2 4 2" xfId="9796"/>
    <cellStyle name="20% - Accent5 4 2 2 2 2 4 3" xfId="51890"/>
    <cellStyle name="20% - Accent5 4 2 2 2 2 5" xfId="9797"/>
    <cellStyle name="20% - Accent5 4 2 2 2 2 6" xfId="9798"/>
    <cellStyle name="20% - Accent5 4 2 2 2 3" xfId="9799"/>
    <cellStyle name="20% - Accent5 4 2 2 2 3 2" xfId="9800"/>
    <cellStyle name="20% - Accent5 4 2 2 2 3 2 2" xfId="9801"/>
    <cellStyle name="20% - Accent5 4 2 2 2 3 2 3" xfId="51891"/>
    <cellStyle name="20% - Accent5 4 2 2 2 3 3" xfId="9802"/>
    <cellStyle name="20% - Accent5 4 2 2 2 3 4" xfId="9803"/>
    <cellStyle name="20% - Accent5 4 2 2 2 4" xfId="9804"/>
    <cellStyle name="20% - Accent5 4 2 2 2 4 2" xfId="9805"/>
    <cellStyle name="20% - Accent5 4 2 2 2 4 2 2" xfId="9806"/>
    <cellStyle name="20% - Accent5 4 2 2 2 4 2 3" xfId="51892"/>
    <cellStyle name="20% - Accent5 4 2 2 2 4 3" xfId="9807"/>
    <cellStyle name="20% - Accent5 4 2 2 2 4 4" xfId="9808"/>
    <cellStyle name="20% - Accent5 4 2 2 2 5" xfId="9809"/>
    <cellStyle name="20% - Accent5 4 2 2 2 5 2" xfId="9810"/>
    <cellStyle name="20% - Accent5 4 2 2 2 5 3" xfId="51893"/>
    <cellStyle name="20% - Accent5 4 2 2 2 6" xfId="9811"/>
    <cellStyle name="20% - Accent5 4 2 2 2 7" xfId="9812"/>
    <cellStyle name="20% - Accent5 4 2 2 3" xfId="9813"/>
    <cellStyle name="20% - Accent5 4 2 2 3 2" xfId="9814"/>
    <cellStyle name="20% - Accent5 4 2 2 3 2 2" xfId="9815"/>
    <cellStyle name="20% - Accent5 4 2 2 3 2 2 2" xfId="9816"/>
    <cellStyle name="20% - Accent5 4 2 2 3 2 2 3" xfId="51894"/>
    <cellStyle name="20% - Accent5 4 2 2 3 2 3" xfId="9817"/>
    <cellStyle name="20% - Accent5 4 2 2 3 2 4" xfId="9818"/>
    <cellStyle name="20% - Accent5 4 2 2 3 3" xfId="9819"/>
    <cellStyle name="20% - Accent5 4 2 2 3 3 2" xfId="9820"/>
    <cellStyle name="20% - Accent5 4 2 2 3 3 2 2" xfId="9821"/>
    <cellStyle name="20% - Accent5 4 2 2 3 3 2 3" xfId="51895"/>
    <cellStyle name="20% - Accent5 4 2 2 3 3 3" xfId="9822"/>
    <cellStyle name="20% - Accent5 4 2 2 3 3 4" xfId="9823"/>
    <cellStyle name="20% - Accent5 4 2 2 3 4" xfId="9824"/>
    <cellStyle name="20% - Accent5 4 2 2 3 4 2" xfId="9825"/>
    <cellStyle name="20% - Accent5 4 2 2 3 4 3" xfId="51896"/>
    <cellStyle name="20% - Accent5 4 2 2 3 5" xfId="9826"/>
    <cellStyle name="20% - Accent5 4 2 2 3 6" xfId="9827"/>
    <cellStyle name="20% - Accent5 4 2 2 4" xfId="9828"/>
    <cellStyle name="20% - Accent5 4 2 2 4 2" xfId="9829"/>
    <cellStyle name="20% - Accent5 4 2 2 4 2 2" xfId="9830"/>
    <cellStyle name="20% - Accent5 4 2 2 4 2 3" xfId="51897"/>
    <cellStyle name="20% - Accent5 4 2 2 4 3" xfId="9831"/>
    <cellStyle name="20% - Accent5 4 2 2 4 4" xfId="9832"/>
    <cellStyle name="20% - Accent5 4 2 2 5" xfId="9833"/>
    <cellStyle name="20% - Accent5 4 2 2 5 2" xfId="9834"/>
    <cellStyle name="20% - Accent5 4 2 2 5 2 2" xfId="9835"/>
    <cellStyle name="20% - Accent5 4 2 2 5 2 3" xfId="51898"/>
    <cellStyle name="20% - Accent5 4 2 2 5 3" xfId="9836"/>
    <cellStyle name="20% - Accent5 4 2 2 5 4" xfId="9837"/>
    <cellStyle name="20% - Accent5 4 2 2 6" xfId="9838"/>
    <cellStyle name="20% - Accent5 4 2 2 6 2" xfId="9839"/>
    <cellStyle name="20% - Accent5 4 2 2 6 3" xfId="51899"/>
    <cellStyle name="20% - Accent5 4 2 2 7" xfId="9840"/>
    <cellStyle name="20% - Accent5 4 2 2 8" xfId="9841"/>
    <cellStyle name="20% - Accent5 4 2 2 9" xfId="60740"/>
    <cellStyle name="20% - Accent5 4 2 3" xfId="9842"/>
    <cellStyle name="20% - Accent5 4 2 3 2" xfId="9843"/>
    <cellStyle name="20% - Accent5 4 2 3 2 2" xfId="9844"/>
    <cellStyle name="20% - Accent5 4 2 3 2 2 2" xfId="9845"/>
    <cellStyle name="20% - Accent5 4 2 3 2 2 2 2" xfId="9846"/>
    <cellStyle name="20% - Accent5 4 2 3 2 2 2 3" xfId="51900"/>
    <cellStyle name="20% - Accent5 4 2 3 2 2 3" xfId="9847"/>
    <cellStyle name="20% - Accent5 4 2 3 2 2 4" xfId="9848"/>
    <cellStyle name="20% - Accent5 4 2 3 2 3" xfId="9849"/>
    <cellStyle name="20% - Accent5 4 2 3 2 3 2" xfId="9850"/>
    <cellStyle name="20% - Accent5 4 2 3 2 3 2 2" xfId="9851"/>
    <cellStyle name="20% - Accent5 4 2 3 2 3 2 3" xfId="51901"/>
    <cellStyle name="20% - Accent5 4 2 3 2 3 3" xfId="9852"/>
    <cellStyle name="20% - Accent5 4 2 3 2 3 4" xfId="9853"/>
    <cellStyle name="20% - Accent5 4 2 3 2 4" xfId="9854"/>
    <cellStyle name="20% - Accent5 4 2 3 2 4 2" xfId="9855"/>
    <cellStyle name="20% - Accent5 4 2 3 2 4 3" xfId="51902"/>
    <cellStyle name="20% - Accent5 4 2 3 2 5" xfId="9856"/>
    <cellStyle name="20% - Accent5 4 2 3 2 6" xfId="9857"/>
    <cellStyle name="20% - Accent5 4 2 3 3" xfId="9858"/>
    <cellStyle name="20% - Accent5 4 2 3 3 2" xfId="9859"/>
    <cellStyle name="20% - Accent5 4 2 3 3 2 2" xfId="9860"/>
    <cellStyle name="20% - Accent5 4 2 3 3 2 3" xfId="51903"/>
    <cellStyle name="20% - Accent5 4 2 3 3 3" xfId="9861"/>
    <cellStyle name="20% - Accent5 4 2 3 3 4" xfId="9862"/>
    <cellStyle name="20% - Accent5 4 2 3 4" xfId="9863"/>
    <cellStyle name="20% - Accent5 4 2 3 4 2" xfId="9864"/>
    <cellStyle name="20% - Accent5 4 2 3 4 2 2" xfId="9865"/>
    <cellStyle name="20% - Accent5 4 2 3 4 2 3" xfId="51904"/>
    <cellStyle name="20% - Accent5 4 2 3 4 3" xfId="9866"/>
    <cellStyle name="20% - Accent5 4 2 3 4 4" xfId="9867"/>
    <cellStyle name="20% - Accent5 4 2 3 5" xfId="9868"/>
    <cellStyle name="20% - Accent5 4 2 3 5 2" xfId="9869"/>
    <cellStyle name="20% - Accent5 4 2 3 5 3" xfId="51905"/>
    <cellStyle name="20% - Accent5 4 2 3 6" xfId="9870"/>
    <cellStyle name="20% - Accent5 4 2 3 7" xfId="9871"/>
    <cellStyle name="20% - Accent5 4 2 4" xfId="9872"/>
    <cellStyle name="20% - Accent5 4 2 4 2" xfId="9873"/>
    <cellStyle name="20% - Accent5 4 2 4 2 2" xfId="9874"/>
    <cellStyle name="20% - Accent5 4 2 4 2 2 2" xfId="9875"/>
    <cellStyle name="20% - Accent5 4 2 4 2 2 3" xfId="51906"/>
    <cellStyle name="20% - Accent5 4 2 4 2 3" xfId="9876"/>
    <cellStyle name="20% - Accent5 4 2 4 2 4" xfId="9877"/>
    <cellStyle name="20% - Accent5 4 2 4 3" xfId="9878"/>
    <cellStyle name="20% - Accent5 4 2 4 3 2" xfId="9879"/>
    <cellStyle name="20% - Accent5 4 2 4 3 2 2" xfId="9880"/>
    <cellStyle name="20% - Accent5 4 2 4 3 2 3" xfId="51907"/>
    <cellStyle name="20% - Accent5 4 2 4 3 3" xfId="9881"/>
    <cellStyle name="20% - Accent5 4 2 4 3 4" xfId="9882"/>
    <cellStyle name="20% - Accent5 4 2 4 4" xfId="9883"/>
    <cellStyle name="20% - Accent5 4 2 4 4 2" xfId="9884"/>
    <cellStyle name="20% - Accent5 4 2 4 4 3" xfId="51908"/>
    <cellStyle name="20% - Accent5 4 2 4 5" xfId="9885"/>
    <cellStyle name="20% - Accent5 4 2 4 6" xfId="9886"/>
    <cellStyle name="20% - Accent5 4 2 5" xfId="9887"/>
    <cellStyle name="20% - Accent5 4 2 5 2" xfId="9888"/>
    <cellStyle name="20% - Accent5 4 2 5 2 2" xfId="9889"/>
    <cellStyle name="20% - Accent5 4 2 5 2 2 2" xfId="9890"/>
    <cellStyle name="20% - Accent5 4 2 5 2 2 3" xfId="51909"/>
    <cellStyle name="20% - Accent5 4 2 5 2 3" xfId="9891"/>
    <cellStyle name="20% - Accent5 4 2 5 2 4" xfId="9892"/>
    <cellStyle name="20% - Accent5 4 2 5 3" xfId="9893"/>
    <cellStyle name="20% - Accent5 4 2 5 3 2" xfId="9894"/>
    <cellStyle name="20% - Accent5 4 2 5 3 3" xfId="51910"/>
    <cellStyle name="20% - Accent5 4 2 5 4" xfId="9895"/>
    <cellStyle name="20% - Accent5 4 2 5 5" xfId="9896"/>
    <cellStyle name="20% - Accent5 4 2 6" xfId="9897"/>
    <cellStyle name="20% - Accent5 4 2 6 2" xfId="9898"/>
    <cellStyle name="20% - Accent5 4 2 6 2 2" xfId="9899"/>
    <cellStyle name="20% - Accent5 4 2 6 2 3" xfId="51911"/>
    <cellStyle name="20% - Accent5 4 2 6 3" xfId="9900"/>
    <cellStyle name="20% - Accent5 4 2 6 4" xfId="9901"/>
    <cellStyle name="20% - Accent5 4 2 7" xfId="9902"/>
    <cellStyle name="20% - Accent5 4 2 7 2" xfId="9903"/>
    <cellStyle name="20% - Accent5 4 2 7 2 2" xfId="9904"/>
    <cellStyle name="20% - Accent5 4 2 7 2 3" xfId="51912"/>
    <cellStyle name="20% - Accent5 4 2 7 3" xfId="9905"/>
    <cellStyle name="20% - Accent5 4 2 7 4" xfId="9906"/>
    <cellStyle name="20% - Accent5 4 2 8" xfId="9907"/>
    <cellStyle name="20% - Accent5 4 2 8 2" xfId="9908"/>
    <cellStyle name="20% - Accent5 4 2 8 3" xfId="51913"/>
    <cellStyle name="20% - Accent5 4 2 9" xfId="9909"/>
    <cellStyle name="20% - Accent5 4 3" xfId="9910"/>
    <cellStyle name="20% - Accent5 4 3 2" xfId="9911"/>
    <cellStyle name="20% - Accent5 4 3 2 2" xfId="9912"/>
    <cellStyle name="20% - Accent5 4 3 2 2 2" xfId="9913"/>
    <cellStyle name="20% - Accent5 4 3 2 2 2 2" xfId="9914"/>
    <cellStyle name="20% - Accent5 4 3 2 2 2 2 2" xfId="9915"/>
    <cellStyle name="20% - Accent5 4 3 2 2 2 2 3" xfId="51914"/>
    <cellStyle name="20% - Accent5 4 3 2 2 2 3" xfId="9916"/>
    <cellStyle name="20% - Accent5 4 3 2 2 2 4" xfId="9917"/>
    <cellStyle name="20% - Accent5 4 3 2 2 3" xfId="9918"/>
    <cellStyle name="20% - Accent5 4 3 2 2 3 2" xfId="9919"/>
    <cellStyle name="20% - Accent5 4 3 2 2 3 2 2" xfId="9920"/>
    <cellStyle name="20% - Accent5 4 3 2 2 3 2 3" xfId="51915"/>
    <cellStyle name="20% - Accent5 4 3 2 2 3 3" xfId="9921"/>
    <cellStyle name="20% - Accent5 4 3 2 2 3 4" xfId="9922"/>
    <cellStyle name="20% - Accent5 4 3 2 2 4" xfId="9923"/>
    <cellStyle name="20% - Accent5 4 3 2 2 4 2" xfId="9924"/>
    <cellStyle name="20% - Accent5 4 3 2 2 4 3" xfId="51916"/>
    <cellStyle name="20% - Accent5 4 3 2 2 5" xfId="9925"/>
    <cellStyle name="20% - Accent5 4 3 2 2 6" xfId="9926"/>
    <cellStyle name="20% - Accent5 4 3 2 3" xfId="9927"/>
    <cellStyle name="20% - Accent5 4 3 2 3 2" xfId="9928"/>
    <cellStyle name="20% - Accent5 4 3 2 3 2 2" xfId="9929"/>
    <cellStyle name="20% - Accent5 4 3 2 3 2 3" xfId="51917"/>
    <cellStyle name="20% - Accent5 4 3 2 3 3" xfId="9930"/>
    <cellStyle name="20% - Accent5 4 3 2 3 4" xfId="9931"/>
    <cellStyle name="20% - Accent5 4 3 2 4" xfId="9932"/>
    <cellStyle name="20% - Accent5 4 3 2 4 2" xfId="9933"/>
    <cellStyle name="20% - Accent5 4 3 2 4 2 2" xfId="9934"/>
    <cellStyle name="20% - Accent5 4 3 2 4 2 3" xfId="51918"/>
    <cellStyle name="20% - Accent5 4 3 2 4 3" xfId="9935"/>
    <cellStyle name="20% - Accent5 4 3 2 4 4" xfId="9936"/>
    <cellStyle name="20% - Accent5 4 3 2 5" xfId="9937"/>
    <cellStyle name="20% - Accent5 4 3 2 5 2" xfId="9938"/>
    <cellStyle name="20% - Accent5 4 3 2 5 3" xfId="51919"/>
    <cellStyle name="20% - Accent5 4 3 2 6" xfId="9939"/>
    <cellStyle name="20% - Accent5 4 3 2 7" xfId="9940"/>
    <cellStyle name="20% - Accent5 4 3 3" xfId="9941"/>
    <cellStyle name="20% - Accent5 4 3 3 2" xfId="9942"/>
    <cellStyle name="20% - Accent5 4 3 3 2 2" xfId="9943"/>
    <cellStyle name="20% - Accent5 4 3 3 2 2 2" xfId="9944"/>
    <cellStyle name="20% - Accent5 4 3 3 2 2 3" xfId="51920"/>
    <cellStyle name="20% - Accent5 4 3 3 2 3" xfId="9945"/>
    <cellStyle name="20% - Accent5 4 3 3 2 4" xfId="9946"/>
    <cellStyle name="20% - Accent5 4 3 3 3" xfId="9947"/>
    <cellStyle name="20% - Accent5 4 3 3 3 2" xfId="9948"/>
    <cellStyle name="20% - Accent5 4 3 3 3 2 2" xfId="9949"/>
    <cellStyle name="20% - Accent5 4 3 3 3 2 3" xfId="51921"/>
    <cellStyle name="20% - Accent5 4 3 3 3 3" xfId="9950"/>
    <cellStyle name="20% - Accent5 4 3 3 3 4" xfId="9951"/>
    <cellStyle name="20% - Accent5 4 3 3 4" xfId="9952"/>
    <cellStyle name="20% - Accent5 4 3 3 4 2" xfId="9953"/>
    <cellStyle name="20% - Accent5 4 3 3 4 3" xfId="51922"/>
    <cellStyle name="20% - Accent5 4 3 3 5" xfId="9954"/>
    <cellStyle name="20% - Accent5 4 3 3 6" xfId="9955"/>
    <cellStyle name="20% - Accent5 4 3 4" xfId="9956"/>
    <cellStyle name="20% - Accent5 4 3 4 2" xfId="9957"/>
    <cellStyle name="20% - Accent5 4 3 4 2 2" xfId="9958"/>
    <cellStyle name="20% - Accent5 4 3 4 2 3" xfId="51923"/>
    <cellStyle name="20% - Accent5 4 3 4 3" xfId="9959"/>
    <cellStyle name="20% - Accent5 4 3 4 4" xfId="9960"/>
    <cellStyle name="20% - Accent5 4 3 5" xfId="9961"/>
    <cellStyle name="20% - Accent5 4 3 5 2" xfId="9962"/>
    <cellStyle name="20% - Accent5 4 3 5 2 2" xfId="9963"/>
    <cellStyle name="20% - Accent5 4 3 5 2 3" xfId="51924"/>
    <cellStyle name="20% - Accent5 4 3 5 3" xfId="9964"/>
    <cellStyle name="20% - Accent5 4 3 5 4" xfId="9965"/>
    <cellStyle name="20% - Accent5 4 3 6" xfId="9966"/>
    <cellStyle name="20% - Accent5 4 3 6 2" xfId="9967"/>
    <cellStyle name="20% - Accent5 4 3 6 3" xfId="51925"/>
    <cellStyle name="20% - Accent5 4 3 7" xfId="9968"/>
    <cellStyle name="20% - Accent5 4 3 8" xfId="9969"/>
    <cellStyle name="20% - Accent5 4 3 9" xfId="60557"/>
    <cellStyle name="20% - Accent5 4 4" xfId="9970"/>
    <cellStyle name="20% - Accent5 4 4 2" xfId="9971"/>
    <cellStyle name="20% - Accent5 4 4 2 2" xfId="9972"/>
    <cellStyle name="20% - Accent5 4 4 2 2 2" xfId="9973"/>
    <cellStyle name="20% - Accent5 4 4 2 2 2 2" xfId="9974"/>
    <cellStyle name="20% - Accent5 4 4 2 2 2 3" xfId="51926"/>
    <cellStyle name="20% - Accent5 4 4 2 2 3" xfId="9975"/>
    <cellStyle name="20% - Accent5 4 4 2 2 4" xfId="9976"/>
    <cellStyle name="20% - Accent5 4 4 2 3" xfId="9977"/>
    <cellStyle name="20% - Accent5 4 4 2 3 2" xfId="9978"/>
    <cellStyle name="20% - Accent5 4 4 2 3 2 2" xfId="9979"/>
    <cellStyle name="20% - Accent5 4 4 2 3 2 3" xfId="51927"/>
    <cellStyle name="20% - Accent5 4 4 2 3 3" xfId="9980"/>
    <cellStyle name="20% - Accent5 4 4 2 3 4" xfId="9981"/>
    <cellStyle name="20% - Accent5 4 4 2 4" xfId="9982"/>
    <cellStyle name="20% - Accent5 4 4 2 4 2" xfId="9983"/>
    <cellStyle name="20% - Accent5 4 4 2 4 3" xfId="51928"/>
    <cellStyle name="20% - Accent5 4 4 2 5" xfId="9984"/>
    <cellStyle name="20% - Accent5 4 4 2 6" xfId="9985"/>
    <cellStyle name="20% - Accent5 4 4 3" xfId="9986"/>
    <cellStyle name="20% - Accent5 4 4 3 2" xfId="9987"/>
    <cellStyle name="20% - Accent5 4 4 3 2 2" xfId="9988"/>
    <cellStyle name="20% - Accent5 4 4 3 2 3" xfId="51929"/>
    <cellStyle name="20% - Accent5 4 4 3 3" xfId="9989"/>
    <cellStyle name="20% - Accent5 4 4 3 4" xfId="9990"/>
    <cellStyle name="20% - Accent5 4 4 4" xfId="9991"/>
    <cellStyle name="20% - Accent5 4 4 4 2" xfId="9992"/>
    <cellStyle name="20% - Accent5 4 4 4 2 2" xfId="9993"/>
    <cellStyle name="20% - Accent5 4 4 4 2 3" xfId="51930"/>
    <cellStyle name="20% - Accent5 4 4 4 3" xfId="9994"/>
    <cellStyle name="20% - Accent5 4 4 4 4" xfId="9995"/>
    <cellStyle name="20% - Accent5 4 4 5" xfId="9996"/>
    <cellStyle name="20% - Accent5 4 4 5 2" xfId="9997"/>
    <cellStyle name="20% - Accent5 4 4 5 3" xfId="51931"/>
    <cellStyle name="20% - Accent5 4 4 6" xfId="9998"/>
    <cellStyle name="20% - Accent5 4 4 7" xfId="9999"/>
    <cellStyle name="20% - Accent5 4 5" xfId="10000"/>
    <cellStyle name="20% - Accent5 4 5 2" xfId="10001"/>
    <cellStyle name="20% - Accent5 4 5 2 2" xfId="10002"/>
    <cellStyle name="20% - Accent5 4 5 2 2 2" xfId="10003"/>
    <cellStyle name="20% - Accent5 4 5 2 2 3" xfId="51932"/>
    <cellStyle name="20% - Accent5 4 5 2 3" xfId="10004"/>
    <cellStyle name="20% - Accent5 4 5 2 4" xfId="10005"/>
    <cellStyle name="20% - Accent5 4 5 3" xfId="10006"/>
    <cellStyle name="20% - Accent5 4 5 3 2" xfId="10007"/>
    <cellStyle name="20% - Accent5 4 5 3 2 2" xfId="10008"/>
    <cellStyle name="20% - Accent5 4 5 3 2 3" xfId="51933"/>
    <cellStyle name="20% - Accent5 4 5 3 3" xfId="10009"/>
    <cellStyle name="20% - Accent5 4 5 3 4" xfId="10010"/>
    <cellStyle name="20% - Accent5 4 5 4" xfId="10011"/>
    <cellStyle name="20% - Accent5 4 5 4 2" xfId="10012"/>
    <cellStyle name="20% - Accent5 4 5 4 3" xfId="51934"/>
    <cellStyle name="20% - Accent5 4 5 5" xfId="10013"/>
    <cellStyle name="20% - Accent5 4 5 6" xfId="10014"/>
    <cellStyle name="20% - Accent5 4 6" xfId="10015"/>
    <cellStyle name="20% - Accent5 4 6 2" xfId="10016"/>
    <cellStyle name="20% - Accent5 4 6 2 2" xfId="10017"/>
    <cellStyle name="20% - Accent5 4 6 2 2 2" xfId="10018"/>
    <cellStyle name="20% - Accent5 4 6 2 2 3" xfId="51935"/>
    <cellStyle name="20% - Accent5 4 6 2 3" xfId="10019"/>
    <cellStyle name="20% - Accent5 4 6 2 4" xfId="10020"/>
    <cellStyle name="20% - Accent5 4 6 3" xfId="10021"/>
    <cellStyle name="20% - Accent5 4 6 3 2" xfId="10022"/>
    <cellStyle name="20% - Accent5 4 6 3 3" xfId="51936"/>
    <cellStyle name="20% - Accent5 4 6 4" xfId="10023"/>
    <cellStyle name="20% - Accent5 4 6 5" xfId="10024"/>
    <cellStyle name="20% - Accent5 4 7" xfId="10025"/>
    <cellStyle name="20% - Accent5 4 7 2" xfId="10026"/>
    <cellStyle name="20% - Accent5 4 7 2 2" xfId="10027"/>
    <cellStyle name="20% - Accent5 4 7 2 3" xfId="51937"/>
    <cellStyle name="20% - Accent5 4 7 3" xfId="10028"/>
    <cellStyle name="20% - Accent5 4 7 4" xfId="10029"/>
    <cellStyle name="20% - Accent5 4 8" xfId="10030"/>
    <cellStyle name="20% - Accent5 4 8 2" xfId="10031"/>
    <cellStyle name="20% - Accent5 4 8 2 2" xfId="10032"/>
    <cellStyle name="20% - Accent5 4 8 2 3" xfId="51938"/>
    <cellStyle name="20% - Accent5 4 8 3" xfId="10033"/>
    <cellStyle name="20% - Accent5 4 8 4" xfId="10034"/>
    <cellStyle name="20% - Accent5 4 9" xfId="10035"/>
    <cellStyle name="20% - Accent5 4 9 2" xfId="10036"/>
    <cellStyle name="20% - Accent5 4 9 3" xfId="51939"/>
    <cellStyle name="20% - Accent5 5" xfId="10037"/>
    <cellStyle name="20% - Accent5 5 10" xfId="10038"/>
    <cellStyle name="20% - Accent5 5 11" xfId="60203"/>
    <cellStyle name="20% - Accent5 5 2" xfId="10039"/>
    <cellStyle name="20% - Accent5 5 2 2" xfId="10040"/>
    <cellStyle name="20% - Accent5 5 2 2 2" xfId="10041"/>
    <cellStyle name="20% - Accent5 5 2 2 2 2" xfId="10042"/>
    <cellStyle name="20% - Accent5 5 2 2 2 2 2" xfId="10043"/>
    <cellStyle name="20% - Accent5 5 2 2 2 2 2 2" xfId="10044"/>
    <cellStyle name="20% - Accent5 5 2 2 2 2 2 3" xfId="51940"/>
    <cellStyle name="20% - Accent5 5 2 2 2 2 3" xfId="10045"/>
    <cellStyle name="20% - Accent5 5 2 2 2 2 4" xfId="10046"/>
    <cellStyle name="20% - Accent5 5 2 2 2 3" xfId="10047"/>
    <cellStyle name="20% - Accent5 5 2 2 2 3 2" xfId="10048"/>
    <cellStyle name="20% - Accent5 5 2 2 2 3 2 2" xfId="10049"/>
    <cellStyle name="20% - Accent5 5 2 2 2 3 2 3" xfId="51941"/>
    <cellStyle name="20% - Accent5 5 2 2 2 3 3" xfId="10050"/>
    <cellStyle name="20% - Accent5 5 2 2 2 3 4" xfId="10051"/>
    <cellStyle name="20% - Accent5 5 2 2 2 4" xfId="10052"/>
    <cellStyle name="20% - Accent5 5 2 2 2 4 2" xfId="10053"/>
    <cellStyle name="20% - Accent5 5 2 2 2 4 3" xfId="51942"/>
    <cellStyle name="20% - Accent5 5 2 2 2 5" xfId="10054"/>
    <cellStyle name="20% - Accent5 5 2 2 2 6" xfId="10055"/>
    <cellStyle name="20% - Accent5 5 2 2 3" xfId="10056"/>
    <cellStyle name="20% - Accent5 5 2 2 3 2" xfId="10057"/>
    <cellStyle name="20% - Accent5 5 2 2 3 2 2" xfId="10058"/>
    <cellStyle name="20% - Accent5 5 2 2 3 2 3" xfId="51943"/>
    <cellStyle name="20% - Accent5 5 2 2 3 3" xfId="10059"/>
    <cellStyle name="20% - Accent5 5 2 2 3 4" xfId="10060"/>
    <cellStyle name="20% - Accent5 5 2 2 4" xfId="10061"/>
    <cellStyle name="20% - Accent5 5 2 2 4 2" xfId="10062"/>
    <cellStyle name="20% - Accent5 5 2 2 4 2 2" xfId="10063"/>
    <cellStyle name="20% - Accent5 5 2 2 4 2 3" xfId="51944"/>
    <cellStyle name="20% - Accent5 5 2 2 4 3" xfId="10064"/>
    <cellStyle name="20% - Accent5 5 2 2 4 4" xfId="10065"/>
    <cellStyle name="20% - Accent5 5 2 2 5" xfId="10066"/>
    <cellStyle name="20% - Accent5 5 2 2 5 2" xfId="10067"/>
    <cellStyle name="20% - Accent5 5 2 2 5 3" xfId="51945"/>
    <cellStyle name="20% - Accent5 5 2 2 6" xfId="10068"/>
    <cellStyle name="20% - Accent5 5 2 2 7" xfId="10069"/>
    <cellStyle name="20% - Accent5 5 2 2 8" xfId="60754"/>
    <cellStyle name="20% - Accent5 5 2 3" xfId="10070"/>
    <cellStyle name="20% - Accent5 5 2 3 2" xfId="10071"/>
    <cellStyle name="20% - Accent5 5 2 3 2 2" xfId="10072"/>
    <cellStyle name="20% - Accent5 5 2 3 2 2 2" xfId="10073"/>
    <cellStyle name="20% - Accent5 5 2 3 2 2 3" xfId="51946"/>
    <cellStyle name="20% - Accent5 5 2 3 2 3" xfId="10074"/>
    <cellStyle name="20% - Accent5 5 2 3 2 4" xfId="10075"/>
    <cellStyle name="20% - Accent5 5 2 3 3" xfId="10076"/>
    <cellStyle name="20% - Accent5 5 2 3 3 2" xfId="10077"/>
    <cellStyle name="20% - Accent5 5 2 3 3 2 2" xfId="10078"/>
    <cellStyle name="20% - Accent5 5 2 3 3 2 3" xfId="51947"/>
    <cellStyle name="20% - Accent5 5 2 3 3 3" xfId="10079"/>
    <cellStyle name="20% - Accent5 5 2 3 3 4" xfId="10080"/>
    <cellStyle name="20% - Accent5 5 2 3 4" xfId="10081"/>
    <cellStyle name="20% - Accent5 5 2 3 4 2" xfId="10082"/>
    <cellStyle name="20% - Accent5 5 2 3 4 3" xfId="51948"/>
    <cellStyle name="20% - Accent5 5 2 3 5" xfId="10083"/>
    <cellStyle name="20% - Accent5 5 2 3 6" xfId="10084"/>
    <cellStyle name="20% - Accent5 5 2 4" xfId="10085"/>
    <cellStyle name="20% - Accent5 5 2 4 2" xfId="10086"/>
    <cellStyle name="20% - Accent5 5 2 4 2 2" xfId="10087"/>
    <cellStyle name="20% - Accent5 5 2 4 2 3" xfId="51949"/>
    <cellStyle name="20% - Accent5 5 2 4 3" xfId="10088"/>
    <cellStyle name="20% - Accent5 5 2 4 4" xfId="10089"/>
    <cellStyle name="20% - Accent5 5 2 5" xfId="10090"/>
    <cellStyle name="20% - Accent5 5 2 5 2" xfId="10091"/>
    <cellStyle name="20% - Accent5 5 2 5 2 2" xfId="10092"/>
    <cellStyle name="20% - Accent5 5 2 5 2 3" xfId="51950"/>
    <cellStyle name="20% - Accent5 5 2 5 3" xfId="10093"/>
    <cellStyle name="20% - Accent5 5 2 5 4" xfId="10094"/>
    <cellStyle name="20% - Accent5 5 2 6" xfId="10095"/>
    <cellStyle name="20% - Accent5 5 2 6 2" xfId="10096"/>
    <cellStyle name="20% - Accent5 5 2 6 3" xfId="51951"/>
    <cellStyle name="20% - Accent5 5 2 7" xfId="10097"/>
    <cellStyle name="20% - Accent5 5 2 8" xfId="10098"/>
    <cellStyle name="20% - Accent5 5 2 9" xfId="60386"/>
    <cellStyle name="20% - Accent5 5 3" xfId="10099"/>
    <cellStyle name="20% - Accent5 5 3 2" xfId="10100"/>
    <cellStyle name="20% - Accent5 5 3 2 2" xfId="10101"/>
    <cellStyle name="20% - Accent5 5 3 2 2 2" xfId="10102"/>
    <cellStyle name="20% - Accent5 5 3 2 2 2 2" xfId="10103"/>
    <cellStyle name="20% - Accent5 5 3 2 2 2 3" xfId="51952"/>
    <cellStyle name="20% - Accent5 5 3 2 2 3" xfId="10104"/>
    <cellStyle name="20% - Accent5 5 3 2 2 4" xfId="10105"/>
    <cellStyle name="20% - Accent5 5 3 2 3" xfId="10106"/>
    <cellStyle name="20% - Accent5 5 3 2 3 2" xfId="10107"/>
    <cellStyle name="20% - Accent5 5 3 2 3 2 2" xfId="10108"/>
    <cellStyle name="20% - Accent5 5 3 2 3 2 3" xfId="51953"/>
    <cellStyle name="20% - Accent5 5 3 2 3 3" xfId="10109"/>
    <cellStyle name="20% - Accent5 5 3 2 3 4" xfId="10110"/>
    <cellStyle name="20% - Accent5 5 3 2 4" xfId="10111"/>
    <cellStyle name="20% - Accent5 5 3 2 4 2" xfId="10112"/>
    <cellStyle name="20% - Accent5 5 3 2 4 3" xfId="51954"/>
    <cellStyle name="20% - Accent5 5 3 2 5" xfId="10113"/>
    <cellStyle name="20% - Accent5 5 3 2 6" xfId="10114"/>
    <cellStyle name="20% - Accent5 5 3 3" xfId="10115"/>
    <cellStyle name="20% - Accent5 5 3 3 2" xfId="10116"/>
    <cellStyle name="20% - Accent5 5 3 3 2 2" xfId="10117"/>
    <cellStyle name="20% - Accent5 5 3 3 2 3" xfId="51955"/>
    <cellStyle name="20% - Accent5 5 3 3 3" xfId="10118"/>
    <cellStyle name="20% - Accent5 5 3 3 4" xfId="10119"/>
    <cellStyle name="20% - Accent5 5 3 4" xfId="10120"/>
    <cellStyle name="20% - Accent5 5 3 4 2" xfId="10121"/>
    <cellStyle name="20% - Accent5 5 3 4 2 2" xfId="10122"/>
    <cellStyle name="20% - Accent5 5 3 4 2 3" xfId="51956"/>
    <cellStyle name="20% - Accent5 5 3 4 3" xfId="10123"/>
    <cellStyle name="20% - Accent5 5 3 4 4" xfId="10124"/>
    <cellStyle name="20% - Accent5 5 3 5" xfId="10125"/>
    <cellStyle name="20% - Accent5 5 3 5 2" xfId="10126"/>
    <cellStyle name="20% - Accent5 5 3 5 3" xfId="51957"/>
    <cellStyle name="20% - Accent5 5 3 6" xfId="10127"/>
    <cellStyle name="20% - Accent5 5 3 7" xfId="10128"/>
    <cellStyle name="20% - Accent5 5 3 8" xfId="60571"/>
    <cellStyle name="20% - Accent5 5 4" xfId="10129"/>
    <cellStyle name="20% - Accent5 5 4 2" xfId="10130"/>
    <cellStyle name="20% - Accent5 5 4 2 2" xfId="10131"/>
    <cellStyle name="20% - Accent5 5 4 2 2 2" xfId="10132"/>
    <cellStyle name="20% - Accent5 5 4 2 2 3" xfId="51958"/>
    <cellStyle name="20% - Accent5 5 4 2 3" xfId="10133"/>
    <cellStyle name="20% - Accent5 5 4 2 4" xfId="10134"/>
    <cellStyle name="20% - Accent5 5 4 3" xfId="10135"/>
    <cellStyle name="20% - Accent5 5 4 3 2" xfId="10136"/>
    <cellStyle name="20% - Accent5 5 4 3 2 2" xfId="10137"/>
    <cellStyle name="20% - Accent5 5 4 3 2 3" xfId="51959"/>
    <cellStyle name="20% - Accent5 5 4 3 3" xfId="10138"/>
    <cellStyle name="20% - Accent5 5 4 3 4" xfId="10139"/>
    <cellStyle name="20% - Accent5 5 4 4" xfId="10140"/>
    <cellStyle name="20% - Accent5 5 4 4 2" xfId="10141"/>
    <cellStyle name="20% - Accent5 5 4 4 3" xfId="51960"/>
    <cellStyle name="20% - Accent5 5 4 5" xfId="10142"/>
    <cellStyle name="20% - Accent5 5 4 6" xfId="10143"/>
    <cellStyle name="20% - Accent5 5 5" xfId="10144"/>
    <cellStyle name="20% - Accent5 5 5 2" xfId="10145"/>
    <cellStyle name="20% - Accent5 5 5 2 2" xfId="10146"/>
    <cellStyle name="20% - Accent5 5 5 2 2 2" xfId="10147"/>
    <cellStyle name="20% - Accent5 5 5 2 2 3" xfId="51961"/>
    <cellStyle name="20% - Accent5 5 5 2 3" xfId="10148"/>
    <cellStyle name="20% - Accent5 5 5 2 4" xfId="10149"/>
    <cellStyle name="20% - Accent5 5 5 3" xfId="10150"/>
    <cellStyle name="20% - Accent5 5 5 3 2" xfId="10151"/>
    <cellStyle name="20% - Accent5 5 5 3 3" xfId="51962"/>
    <cellStyle name="20% - Accent5 5 5 4" xfId="10152"/>
    <cellStyle name="20% - Accent5 5 5 5" xfId="10153"/>
    <cellStyle name="20% - Accent5 5 6" xfId="10154"/>
    <cellStyle name="20% - Accent5 5 6 2" xfId="10155"/>
    <cellStyle name="20% - Accent5 5 6 2 2" xfId="10156"/>
    <cellStyle name="20% - Accent5 5 6 2 3" xfId="51963"/>
    <cellStyle name="20% - Accent5 5 6 3" xfId="10157"/>
    <cellStyle name="20% - Accent5 5 6 4" xfId="10158"/>
    <cellStyle name="20% - Accent5 5 7" xfId="10159"/>
    <cellStyle name="20% - Accent5 5 7 2" xfId="10160"/>
    <cellStyle name="20% - Accent5 5 7 2 2" xfId="10161"/>
    <cellStyle name="20% - Accent5 5 7 2 3" xfId="51964"/>
    <cellStyle name="20% - Accent5 5 7 3" xfId="10162"/>
    <cellStyle name="20% - Accent5 5 7 4" xfId="10163"/>
    <cellStyle name="20% - Accent5 5 8" xfId="10164"/>
    <cellStyle name="20% - Accent5 5 8 2" xfId="10165"/>
    <cellStyle name="20% - Accent5 5 8 3" xfId="51965"/>
    <cellStyle name="20% - Accent5 5 9" xfId="10166"/>
    <cellStyle name="20% - Accent5 6" xfId="10167"/>
    <cellStyle name="20% - Accent5 6 10" xfId="10168"/>
    <cellStyle name="20% - Accent5 6 11" xfId="60217"/>
    <cellStyle name="20% - Accent5 6 2" xfId="10169"/>
    <cellStyle name="20% - Accent5 6 2 2" xfId="10170"/>
    <cellStyle name="20% - Accent5 6 2 2 2" xfId="10171"/>
    <cellStyle name="20% - Accent5 6 2 2 2 2" xfId="10172"/>
    <cellStyle name="20% - Accent5 6 2 2 2 2 2" xfId="10173"/>
    <cellStyle name="20% - Accent5 6 2 2 2 2 2 2" xfId="10174"/>
    <cellStyle name="20% - Accent5 6 2 2 2 2 2 3" xfId="51966"/>
    <cellStyle name="20% - Accent5 6 2 2 2 2 3" xfId="10175"/>
    <cellStyle name="20% - Accent5 6 2 2 2 2 4" xfId="10176"/>
    <cellStyle name="20% - Accent5 6 2 2 2 3" xfId="10177"/>
    <cellStyle name="20% - Accent5 6 2 2 2 3 2" xfId="10178"/>
    <cellStyle name="20% - Accent5 6 2 2 2 3 2 2" xfId="10179"/>
    <cellStyle name="20% - Accent5 6 2 2 2 3 2 3" xfId="51967"/>
    <cellStyle name="20% - Accent5 6 2 2 2 3 3" xfId="10180"/>
    <cellStyle name="20% - Accent5 6 2 2 2 3 4" xfId="10181"/>
    <cellStyle name="20% - Accent5 6 2 2 2 4" xfId="10182"/>
    <cellStyle name="20% - Accent5 6 2 2 2 4 2" xfId="10183"/>
    <cellStyle name="20% - Accent5 6 2 2 2 4 3" xfId="51968"/>
    <cellStyle name="20% - Accent5 6 2 2 2 5" xfId="10184"/>
    <cellStyle name="20% - Accent5 6 2 2 2 6" xfId="10185"/>
    <cellStyle name="20% - Accent5 6 2 2 3" xfId="10186"/>
    <cellStyle name="20% - Accent5 6 2 2 3 2" xfId="10187"/>
    <cellStyle name="20% - Accent5 6 2 2 3 2 2" xfId="10188"/>
    <cellStyle name="20% - Accent5 6 2 2 3 2 3" xfId="51969"/>
    <cellStyle name="20% - Accent5 6 2 2 3 3" xfId="10189"/>
    <cellStyle name="20% - Accent5 6 2 2 3 4" xfId="10190"/>
    <cellStyle name="20% - Accent5 6 2 2 4" xfId="10191"/>
    <cellStyle name="20% - Accent5 6 2 2 4 2" xfId="10192"/>
    <cellStyle name="20% - Accent5 6 2 2 4 2 2" xfId="10193"/>
    <cellStyle name="20% - Accent5 6 2 2 4 2 3" xfId="51970"/>
    <cellStyle name="20% - Accent5 6 2 2 4 3" xfId="10194"/>
    <cellStyle name="20% - Accent5 6 2 2 4 4" xfId="10195"/>
    <cellStyle name="20% - Accent5 6 2 2 5" xfId="10196"/>
    <cellStyle name="20% - Accent5 6 2 2 5 2" xfId="10197"/>
    <cellStyle name="20% - Accent5 6 2 2 5 3" xfId="51971"/>
    <cellStyle name="20% - Accent5 6 2 2 6" xfId="10198"/>
    <cellStyle name="20% - Accent5 6 2 2 7" xfId="10199"/>
    <cellStyle name="20% - Accent5 6 2 2 8" xfId="60768"/>
    <cellStyle name="20% - Accent5 6 2 3" xfId="10200"/>
    <cellStyle name="20% - Accent5 6 2 3 2" xfId="10201"/>
    <cellStyle name="20% - Accent5 6 2 3 2 2" xfId="10202"/>
    <cellStyle name="20% - Accent5 6 2 3 2 2 2" xfId="10203"/>
    <cellStyle name="20% - Accent5 6 2 3 2 2 3" xfId="51972"/>
    <cellStyle name="20% - Accent5 6 2 3 2 3" xfId="10204"/>
    <cellStyle name="20% - Accent5 6 2 3 2 4" xfId="10205"/>
    <cellStyle name="20% - Accent5 6 2 3 3" xfId="10206"/>
    <cellStyle name="20% - Accent5 6 2 3 3 2" xfId="10207"/>
    <cellStyle name="20% - Accent5 6 2 3 3 2 2" xfId="10208"/>
    <cellStyle name="20% - Accent5 6 2 3 3 2 3" xfId="51973"/>
    <cellStyle name="20% - Accent5 6 2 3 3 3" xfId="10209"/>
    <cellStyle name="20% - Accent5 6 2 3 3 4" xfId="10210"/>
    <cellStyle name="20% - Accent5 6 2 3 4" xfId="10211"/>
    <cellStyle name="20% - Accent5 6 2 3 4 2" xfId="10212"/>
    <cellStyle name="20% - Accent5 6 2 3 4 3" xfId="51974"/>
    <cellStyle name="20% - Accent5 6 2 3 5" xfId="10213"/>
    <cellStyle name="20% - Accent5 6 2 3 6" xfId="10214"/>
    <cellStyle name="20% - Accent5 6 2 4" xfId="10215"/>
    <cellStyle name="20% - Accent5 6 2 4 2" xfId="10216"/>
    <cellStyle name="20% - Accent5 6 2 4 2 2" xfId="10217"/>
    <cellStyle name="20% - Accent5 6 2 4 2 3" xfId="51975"/>
    <cellStyle name="20% - Accent5 6 2 4 3" xfId="10218"/>
    <cellStyle name="20% - Accent5 6 2 4 4" xfId="10219"/>
    <cellStyle name="20% - Accent5 6 2 5" xfId="10220"/>
    <cellStyle name="20% - Accent5 6 2 5 2" xfId="10221"/>
    <cellStyle name="20% - Accent5 6 2 5 2 2" xfId="10222"/>
    <cellStyle name="20% - Accent5 6 2 5 2 3" xfId="51976"/>
    <cellStyle name="20% - Accent5 6 2 5 3" xfId="10223"/>
    <cellStyle name="20% - Accent5 6 2 5 4" xfId="10224"/>
    <cellStyle name="20% - Accent5 6 2 6" xfId="10225"/>
    <cellStyle name="20% - Accent5 6 2 6 2" xfId="10226"/>
    <cellStyle name="20% - Accent5 6 2 6 3" xfId="51977"/>
    <cellStyle name="20% - Accent5 6 2 7" xfId="10227"/>
    <cellStyle name="20% - Accent5 6 2 8" xfId="10228"/>
    <cellStyle name="20% - Accent5 6 2 9" xfId="60400"/>
    <cellStyle name="20% - Accent5 6 3" xfId="10229"/>
    <cellStyle name="20% - Accent5 6 3 2" xfId="10230"/>
    <cellStyle name="20% - Accent5 6 3 2 2" xfId="10231"/>
    <cellStyle name="20% - Accent5 6 3 2 2 2" xfId="10232"/>
    <cellStyle name="20% - Accent5 6 3 2 2 2 2" xfId="10233"/>
    <cellStyle name="20% - Accent5 6 3 2 2 2 3" xfId="51978"/>
    <cellStyle name="20% - Accent5 6 3 2 2 3" xfId="10234"/>
    <cellStyle name="20% - Accent5 6 3 2 2 4" xfId="10235"/>
    <cellStyle name="20% - Accent5 6 3 2 3" xfId="10236"/>
    <cellStyle name="20% - Accent5 6 3 2 3 2" xfId="10237"/>
    <cellStyle name="20% - Accent5 6 3 2 3 2 2" xfId="10238"/>
    <cellStyle name="20% - Accent5 6 3 2 3 2 3" xfId="51979"/>
    <cellStyle name="20% - Accent5 6 3 2 3 3" xfId="10239"/>
    <cellStyle name="20% - Accent5 6 3 2 3 4" xfId="10240"/>
    <cellStyle name="20% - Accent5 6 3 2 4" xfId="10241"/>
    <cellStyle name="20% - Accent5 6 3 2 4 2" xfId="10242"/>
    <cellStyle name="20% - Accent5 6 3 2 4 3" xfId="51980"/>
    <cellStyle name="20% - Accent5 6 3 2 5" xfId="10243"/>
    <cellStyle name="20% - Accent5 6 3 2 6" xfId="10244"/>
    <cellStyle name="20% - Accent5 6 3 3" xfId="10245"/>
    <cellStyle name="20% - Accent5 6 3 3 2" xfId="10246"/>
    <cellStyle name="20% - Accent5 6 3 3 2 2" xfId="10247"/>
    <cellStyle name="20% - Accent5 6 3 3 2 3" xfId="51981"/>
    <cellStyle name="20% - Accent5 6 3 3 3" xfId="10248"/>
    <cellStyle name="20% - Accent5 6 3 3 4" xfId="10249"/>
    <cellStyle name="20% - Accent5 6 3 4" xfId="10250"/>
    <cellStyle name="20% - Accent5 6 3 4 2" xfId="10251"/>
    <cellStyle name="20% - Accent5 6 3 4 2 2" xfId="10252"/>
    <cellStyle name="20% - Accent5 6 3 4 2 3" xfId="51982"/>
    <cellStyle name="20% - Accent5 6 3 4 3" xfId="10253"/>
    <cellStyle name="20% - Accent5 6 3 4 4" xfId="10254"/>
    <cellStyle name="20% - Accent5 6 3 5" xfId="10255"/>
    <cellStyle name="20% - Accent5 6 3 5 2" xfId="10256"/>
    <cellStyle name="20% - Accent5 6 3 5 3" xfId="51983"/>
    <cellStyle name="20% - Accent5 6 3 6" xfId="10257"/>
    <cellStyle name="20% - Accent5 6 3 7" xfId="10258"/>
    <cellStyle name="20% - Accent5 6 3 8" xfId="60585"/>
    <cellStyle name="20% - Accent5 6 4" xfId="10259"/>
    <cellStyle name="20% - Accent5 6 4 2" xfId="10260"/>
    <cellStyle name="20% - Accent5 6 4 2 2" xfId="10261"/>
    <cellStyle name="20% - Accent5 6 4 2 2 2" xfId="10262"/>
    <cellStyle name="20% - Accent5 6 4 2 2 3" xfId="51984"/>
    <cellStyle name="20% - Accent5 6 4 2 3" xfId="10263"/>
    <cellStyle name="20% - Accent5 6 4 2 4" xfId="10264"/>
    <cellStyle name="20% - Accent5 6 4 3" xfId="10265"/>
    <cellStyle name="20% - Accent5 6 4 3 2" xfId="10266"/>
    <cellStyle name="20% - Accent5 6 4 3 2 2" xfId="10267"/>
    <cellStyle name="20% - Accent5 6 4 3 2 3" xfId="51985"/>
    <cellStyle name="20% - Accent5 6 4 3 3" xfId="10268"/>
    <cellStyle name="20% - Accent5 6 4 3 4" xfId="10269"/>
    <cellStyle name="20% - Accent5 6 4 4" xfId="10270"/>
    <cellStyle name="20% - Accent5 6 4 4 2" xfId="10271"/>
    <cellStyle name="20% - Accent5 6 4 4 3" xfId="51986"/>
    <cellStyle name="20% - Accent5 6 4 5" xfId="10272"/>
    <cellStyle name="20% - Accent5 6 4 6" xfId="10273"/>
    <cellStyle name="20% - Accent5 6 5" xfId="10274"/>
    <cellStyle name="20% - Accent5 6 5 2" xfId="10275"/>
    <cellStyle name="20% - Accent5 6 5 2 2" xfId="10276"/>
    <cellStyle name="20% - Accent5 6 5 2 2 2" xfId="10277"/>
    <cellStyle name="20% - Accent5 6 5 2 2 3" xfId="51987"/>
    <cellStyle name="20% - Accent5 6 5 2 3" xfId="10278"/>
    <cellStyle name="20% - Accent5 6 5 2 4" xfId="10279"/>
    <cellStyle name="20% - Accent5 6 5 3" xfId="10280"/>
    <cellStyle name="20% - Accent5 6 5 3 2" xfId="10281"/>
    <cellStyle name="20% - Accent5 6 5 3 3" xfId="51988"/>
    <cellStyle name="20% - Accent5 6 5 4" xfId="10282"/>
    <cellStyle name="20% - Accent5 6 5 5" xfId="10283"/>
    <cellStyle name="20% - Accent5 6 6" xfId="10284"/>
    <cellStyle name="20% - Accent5 6 6 2" xfId="10285"/>
    <cellStyle name="20% - Accent5 6 6 2 2" xfId="10286"/>
    <cellStyle name="20% - Accent5 6 6 2 3" xfId="51989"/>
    <cellStyle name="20% - Accent5 6 6 3" xfId="10287"/>
    <cellStyle name="20% - Accent5 6 6 4" xfId="10288"/>
    <cellStyle name="20% - Accent5 6 7" xfId="10289"/>
    <cellStyle name="20% - Accent5 6 7 2" xfId="10290"/>
    <cellStyle name="20% - Accent5 6 7 2 2" xfId="10291"/>
    <cellStyle name="20% - Accent5 6 7 2 3" xfId="51990"/>
    <cellStyle name="20% - Accent5 6 7 3" xfId="10292"/>
    <cellStyle name="20% - Accent5 6 7 4" xfId="10293"/>
    <cellStyle name="20% - Accent5 6 8" xfId="10294"/>
    <cellStyle name="20% - Accent5 6 8 2" xfId="10295"/>
    <cellStyle name="20% - Accent5 6 8 3" xfId="51991"/>
    <cellStyle name="20% - Accent5 6 9" xfId="10296"/>
    <cellStyle name="20% - Accent5 7" xfId="10297"/>
    <cellStyle name="20% - Accent5 7 10" xfId="10298"/>
    <cellStyle name="20% - Accent5 7 11" xfId="60231"/>
    <cellStyle name="20% - Accent5 7 2" xfId="10299"/>
    <cellStyle name="20% - Accent5 7 2 2" xfId="10300"/>
    <cellStyle name="20% - Accent5 7 2 2 2" xfId="10301"/>
    <cellStyle name="20% - Accent5 7 2 2 2 2" xfId="10302"/>
    <cellStyle name="20% - Accent5 7 2 2 2 2 2" xfId="10303"/>
    <cellStyle name="20% - Accent5 7 2 2 2 2 2 2" xfId="10304"/>
    <cellStyle name="20% - Accent5 7 2 2 2 2 2 3" xfId="51992"/>
    <cellStyle name="20% - Accent5 7 2 2 2 2 3" xfId="10305"/>
    <cellStyle name="20% - Accent5 7 2 2 2 2 4" xfId="10306"/>
    <cellStyle name="20% - Accent5 7 2 2 2 3" xfId="10307"/>
    <cellStyle name="20% - Accent5 7 2 2 2 3 2" xfId="10308"/>
    <cellStyle name="20% - Accent5 7 2 2 2 3 2 2" xfId="10309"/>
    <cellStyle name="20% - Accent5 7 2 2 2 3 2 3" xfId="51993"/>
    <cellStyle name="20% - Accent5 7 2 2 2 3 3" xfId="10310"/>
    <cellStyle name="20% - Accent5 7 2 2 2 3 4" xfId="10311"/>
    <cellStyle name="20% - Accent5 7 2 2 2 4" xfId="10312"/>
    <cellStyle name="20% - Accent5 7 2 2 2 4 2" xfId="10313"/>
    <cellStyle name="20% - Accent5 7 2 2 2 4 3" xfId="51994"/>
    <cellStyle name="20% - Accent5 7 2 2 2 5" xfId="10314"/>
    <cellStyle name="20% - Accent5 7 2 2 2 6" xfId="10315"/>
    <cellStyle name="20% - Accent5 7 2 2 3" xfId="10316"/>
    <cellStyle name="20% - Accent5 7 2 2 3 2" xfId="10317"/>
    <cellStyle name="20% - Accent5 7 2 2 3 2 2" xfId="10318"/>
    <cellStyle name="20% - Accent5 7 2 2 3 2 3" xfId="51995"/>
    <cellStyle name="20% - Accent5 7 2 2 3 3" xfId="10319"/>
    <cellStyle name="20% - Accent5 7 2 2 3 4" xfId="10320"/>
    <cellStyle name="20% - Accent5 7 2 2 4" xfId="10321"/>
    <cellStyle name="20% - Accent5 7 2 2 4 2" xfId="10322"/>
    <cellStyle name="20% - Accent5 7 2 2 4 2 2" xfId="10323"/>
    <cellStyle name="20% - Accent5 7 2 2 4 2 3" xfId="51996"/>
    <cellStyle name="20% - Accent5 7 2 2 4 3" xfId="10324"/>
    <cellStyle name="20% - Accent5 7 2 2 4 4" xfId="10325"/>
    <cellStyle name="20% - Accent5 7 2 2 5" xfId="10326"/>
    <cellStyle name="20% - Accent5 7 2 2 5 2" xfId="10327"/>
    <cellStyle name="20% - Accent5 7 2 2 5 3" xfId="51997"/>
    <cellStyle name="20% - Accent5 7 2 2 6" xfId="10328"/>
    <cellStyle name="20% - Accent5 7 2 2 7" xfId="10329"/>
    <cellStyle name="20% - Accent5 7 2 2 8" xfId="60782"/>
    <cellStyle name="20% - Accent5 7 2 3" xfId="10330"/>
    <cellStyle name="20% - Accent5 7 2 3 2" xfId="10331"/>
    <cellStyle name="20% - Accent5 7 2 3 2 2" xfId="10332"/>
    <cellStyle name="20% - Accent5 7 2 3 2 2 2" xfId="10333"/>
    <cellStyle name="20% - Accent5 7 2 3 2 2 3" xfId="51998"/>
    <cellStyle name="20% - Accent5 7 2 3 2 3" xfId="10334"/>
    <cellStyle name="20% - Accent5 7 2 3 2 4" xfId="10335"/>
    <cellStyle name="20% - Accent5 7 2 3 3" xfId="10336"/>
    <cellStyle name="20% - Accent5 7 2 3 3 2" xfId="10337"/>
    <cellStyle name="20% - Accent5 7 2 3 3 2 2" xfId="10338"/>
    <cellStyle name="20% - Accent5 7 2 3 3 2 3" xfId="51999"/>
    <cellStyle name="20% - Accent5 7 2 3 3 3" xfId="10339"/>
    <cellStyle name="20% - Accent5 7 2 3 3 4" xfId="10340"/>
    <cellStyle name="20% - Accent5 7 2 3 4" xfId="10341"/>
    <cellStyle name="20% - Accent5 7 2 3 4 2" xfId="10342"/>
    <cellStyle name="20% - Accent5 7 2 3 4 3" xfId="52000"/>
    <cellStyle name="20% - Accent5 7 2 3 5" xfId="10343"/>
    <cellStyle name="20% - Accent5 7 2 3 6" xfId="10344"/>
    <cellStyle name="20% - Accent5 7 2 4" xfId="10345"/>
    <cellStyle name="20% - Accent5 7 2 4 2" xfId="10346"/>
    <cellStyle name="20% - Accent5 7 2 4 2 2" xfId="10347"/>
    <cellStyle name="20% - Accent5 7 2 4 2 3" xfId="52001"/>
    <cellStyle name="20% - Accent5 7 2 4 3" xfId="10348"/>
    <cellStyle name="20% - Accent5 7 2 4 4" xfId="10349"/>
    <cellStyle name="20% - Accent5 7 2 5" xfId="10350"/>
    <cellStyle name="20% - Accent5 7 2 5 2" xfId="10351"/>
    <cellStyle name="20% - Accent5 7 2 5 2 2" xfId="10352"/>
    <cellStyle name="20% - Accent5 7 2 5 2 3" xfId="52002"/>
    <cellStyle name="20% - Accent5 7 2 5 3" xfId="10353"/>
    <cellStyle name="20% - Accent5 7 2 5 4" xfId="10354"/>
    <cellStyle name="20% - Accent5 7 2 6" xfId="10355"/>
    <cellStyle name="20% - Accent5 7 2 6 2" xfId="10356"/>
    <cellStyle name="20% - Accent5 7 2 6 3" xfId="52003"/>
    <cellStyle name="20% - Accent5 7 2 7" xfId="10357"/>
    <cellStyle name="20% - Accent5 7 2 8" xfId="10358"/>
    <cellStyle name="20% - Accent5 7 2 9" xfId="60414"/>
    <cellStyle name="20% - Accent5 7 3" xfId="10359"/>
    <cellStyle name="20% - Accent5 7 3 2" xfId="10360"/>
    <cellStyle name="20% - Accent5 7 3 2 2" xfId="10361"/>
    <cellStyle name="20% - Accent5 7 3 2 2 2" xfId="10362"/>
    <cellStyle name="20% - Accent5 7 3 2 2 2 2" xfId="10363"/>
    <cellStyle name="20% - Accent5 7 3 2 2 2 3" xfId="52004"/>
    <cellStyle name="20% - Accent5 7 3 2 2 3" xfId="10364"/>
    <cellStyle name="20% - Accent5 7 3 2 2 4" xfId="10365"/>
    <cellStyle name="20% - Accent5 7 3 2 3" xfId="10366"/>
    <cellStyle name="20% - Accent5 7 3 2 3 2" xfId="10367"/>
    <cellStyle name="20% - Accent5 7 3 2 3 2 2" xfId="10368"/>
    <cellStyle name="20% - Accent5 7 3 2 3 2 3" xfId="52005"/>
    <cellStyle name="20% - Accent5 7 3 2 3 3" xfId="10369"/>
    <cellStyle name="20% - Accent5 7 3 2 3 4" xfId="10370"/>
    <cellStyle name="20% - Accent5 7 3 2 4" xfId="10371"/>
    <cellStyle name="20% - Accent5 7 3 2 4 2" xfId="10372"/>
    <cellStyle name="20% - Accent5 7 3 2 4 3" xfId="52006"/>
    <cellStyle name="20% - Accent5 7 3 2 5" xfId="10373"/>
    <cellStyle name="20% - Accent5 7 3 2 6" xfId="10374"/>
    <cellStyle name="20% - Accent5 7 3 3" xfId="10375"/>
    <cellStyle name="20% - Accent5 7 3 3 2" xfId="10376"/>
    <cellStyle name="20% - Accent5 7 3 3 2 2" xfId="10377"/>
    <cellStyle name="20% - Accent5 7 3 3 2 3" xfId="52007"/>
    <cellStyle name="20% - Accent5 7 3 3 3" xfId="10378"/>
    <cellStyle name="20% - Accent5 7 3 3 4" xfId="10379"/>
    <cellStyle name="20% - Accent5 7 3 4" xfId="10380"/>
    <cellStyle name="20% - Accent5 7 3 4 2" xfId="10381"/>
    <cellStyle name="20% - Accent5 7 3 4 2 2" xfId="10382"/>
    <cellStyle name="20% - Accent5 7 3 4 2 3" xfId="52008"/>
    <cellStyle name="20% - Accent5 7 3 4 3" xfId="10383"/>
    <cellStyle name="20% - Accent5 7 3 4 4" xfId="10384"/>
    <cellStyle name="20% - Accent5 7 3 5" xfId="10385"/>
    <cellStyle name="20% - Accent5 7 3 5 2" xfId="10386"/>
    <cellStyle name="20% - Accent5 7 3 5 3" xfId="52009"/>
    <cellStyle name="20% - Accent5 7 3 6" xfId="10387"/>
    <cellStyle name="20% - Accent5 7 3 7" xfId="10388"/>
    <cellStyle name="20% - Accent5 7 3 8" xfId="60599"/>
    <cellStyle name="20% - Accent5 7 4" xfId="10389"/>
    <cellStyle name="20% - Accent5 7 4 2" xfId="10390"/>
    <cellStyle name="20% - Accent5 7 4 2 2" xfId="10391"/>
    <cellStyle name="20% - Accent5 7 4 2 2 2" xfId="10392"/>
    <cellStyle name="20% - Accent5 7 4 2 2 3" xfId="52010"/>
    <cellStyle name="20% - Accent5 7 4 2 3" xfId="10393"/>
    <cellStyle name="20% - Accent5 7 4 2 4" xfId="10394"/>
    <cellStyle name="20% - Accent5 7 4 3" xfId="10395"/>
    <cellStyle name="20% - Accent5 7 4 3 2" xfId="10396"/>
    <cellStyle name="20% - Accent5 7 4 3 2 2" xfId="10397"/>
    <cellStyle name="20% - Accent5 7 4 3 2 3" xfId="52011"/>
    <cellStyle name="20% - Accent5 7 4 3 3" xfId="10398"/>
    <cellStyle name="20% - Accent5 7 4 3 4" xfId="10399"/>
    <cellStyle name="20% - Accent5 7 4 4" xfId="10400"/>
    <cellStyle name="20% - Accent5 7 4 4 2" xfId="10401"/>
    <cellStyle name="20% - Accent5 7 4 4 3" xfId="52012"/>
    <cellStyle name="20% - Accent5 7 4 5" xfId="10402"/>
    <cellStyle name="20% - Accent5 7 4 6" xfId="10403"/>
    <cellStyle name="20% - Accent5 7 5" xfId="10404"/>
    <cellStyle name="20% - Accent5 7 5 2" xfId="10405"/>
    <cellStyle name="20% - Accent5 7 5 2 2" xfId="10406"/>
    <cellStyle name="20% - Accent5 7 5 2 2 2" xfId="10407"/>
    <cellStyle name="20% - Accent5 7 5 2 2 3" xfId="52013"/>
    <cellStyle name="20% - Accent5 7 5 2 3" xfId="10408"/>
    <cellStyle name="20% - Accent5 7 5 2 4" xfId="10409"/>
    <cellStyle name="20% - Accent5 7 5 3" xfId="10410"/>
    <cellStyle name="20% - Accent5 7 5 3 2" xfId="10411"/>
    <cellStyle name="20% - Accent5 7 5 3 3" xfId="52014"/>
    <cellStyle name="20% - Accent5 7 5 4" xfId="10412"/>
    <cellStyle name="20% - Accent5 7 5 5" xfId="10413"/>
    <cellStyle name="20% - Accent5 7 6" xfId="10414"/>
    <cellStyle name="20% - Accent5 7 6 2" xfId="10415"/>
    <cellStyle name="20% - Accent5 7 6 2 2" xfId="10416"/>
    <cellStyle name="20% - Accent5 7 6 2 3" xfId="52015"/>
    <cellStyle name="20% - Accent5 7 6 3" xfId="10417"/>
    <cellStyle name="20% - Accent5 7 6 4" xfId="10418"/>
    <cellStyle name="20% - Accent5 7 7" xfId="10419"/>
    <cellStyle name="20% - Accent5 7 7 2" xfId="10420"/>
    <cellStyle name="20% - Accent5 7 7 2 2" xfId="10421"/>
    <cellStyle name="20% - Accent5 7 7 2 3" xfId="52016"/>
    <cellStyle name="20% - Accent5 7 7 3" xfId="10422"/>
    <cellStyle name="20% - Accent5 7 7 4" xfId="10423"/>
    <cellStyle name="20% - Accent5 7 8" xfId="10424"/>
    <cellStyle name="20% - Accent5 7 8 2" xfId="10425"/>
    <cellStyle name="20% - Accent5 7 8 3" xfId="52017"/>
    <cellStyle name="20% - Accent5 7 9" xfId="10426"/>
    <cellStyle name="20% - Accent5 8" xfId="10427"/>
    <cellStyle name="20% - Accent5 8 2" xfId="10428"/>
    <cellStyle name="20% - Accent5 8 2 2" xfId="10429"/>
    <cellStyle name="20% - Accent5 8 2 2 2" xfId="10430"/>
    <cellStyle name="20% - Accent5 8 2 2 2 2" xfId="10431"/>
    <cellStyle name="20% - Accent5 8 2 2 2 2 2" xfId="10432"/>
    <cellStyle name="20% - Accent5 8 2 2 2 2 3" xfId="52018"/>
    <cellStyle name="20% - Accent5 8 2 2 2 3" xfId="10433"/>
    <cellStyle name="20% - Accent5 8 2 2 2 4" xfId="10434"/>
    <cellStyle name="20% - Accent5 8 2 2 3" xfId="10435"/>
    <cellStyle name="20% - Accent5 8 2 2 3 2" xfId="10436"/>
    <cellStyle name="20% - Accent5 8 2 2 3 2 2" xfId="10437"/>
    <cellStyle name="20% - Accent5 8 2 2 3 2 3" xfId="52019"/>
    <cellStyle name="20% - Accent5 8 2 2 3 3" xfId="10438"/>
    <cellStyle name="20% - Accent5 8 2 2 3 4" xfId="10439"/>
    <cellStyle name="20% - Accent5 8 2 2 4" xfId="10440"/>
    <cellStyle name="20% - Accent5 8 2 2 4 2" xfId="10441"/>
    <cellStyle name="20% - Accent5 8 2 2 4 3" xfId="52020"/>
    <cellStyle name="20% - Accent5 8 2 2 5" xfId="10442"/>
    <cellStyle name="20% - Accent5 8 2 2 6" xfId="10443"/>
    <cellStyle name="20% - Accent5 8 2 2 7" xfId="60796"/>
    <cellStyle name="20% - Accent5 8 2 3" xfId="10444"/>
    <cellStyle name="20% - Accent5 8 2 3 2" xfId="10445"/>
    <cellStyle name="20% - Accent5 8 2 3 2 2" xfId="10446"/>
    <cellStyle name="20% - Accent5 8 2 3 2 3" xfId="52021"/>
    <cellStyle name="20% - Accent5 8 2 3 3" xfId="10447"/>
    <cellStyle name="20% - Accent5 8 2 3 4" xfId="10448"/>
    <cellStyle name="20% - Accent5 8 2 4" xfId="10449"/>
    <cellStyle name="20% - Accent5 8 2 4 2" xfId="10450"/>
    <cellStyle name="20% - Accent5 8 2 4 2 2" xfId="10451"/>
    <cellStyle name="20% - Accent5 8 2 4 2 3" xfId="52022"/>
    <cellStyle name="20% - Accent5 8 2 4 3" xfId="10452"/>
    <cellStyle name="20% - Accent5 8 2 4 4" xfId="10453"/>
    <cellStyle name="20% - Accent5 8 2 5" xfId="10454"/>
    <cellStyle name="20% - Accent5 8 2 5 2" xfId="10455"/>
    <cellStyle name="20% - Accent5 8 2 5 3" xfId="52023"/>
    <cellStyle name="20% - Accent5 8 2 6" xfId="10456"/>
    <cellStyle name="20% - Accent5 8 2 7" xfId="10457"/>
    <cellStyle name="20% - Accent5 8 2 8" xfId="60428"/>
    <cellStyle name="20% - Accent5 8 3" xfId="10458"/>
    <cellStyle name="20% - Accent5 8 3 2" xfId="10459"/>
    <cellStyle name="20% - Accent5 8 3 2 2" xfId="10460"/>
    <cellStyle name="20% - Accent5 8 3 2 2 2" xfId="10461"/>
    <cellStyle name="20% - Accent5 8 3 2 2 3" xfId="52024"/>
    <cellStyle name="20% - Accent5 8 3 2 3" xfId="10462"/>
    <cellStyle name="20% - Accent5 8 3 2 4" xfId="10463"/>
    <cellStyle name="20% - Accent5 8 3 3" xfId="10464"/>
    <cellStyle name="20% - Accent5 8 3 3 2" xfId="10465"/>
    <cellStyle name="20% - Accent5 8 3 3 2 2" xfId="10466"/>
    <cellStyle name="20% - Accent5 8 3 3 2 3" xfId="52025"/>
    <cellStyle name="20% - Accent5 8 3 3 3" xfId="10467"/>
    <cellStyle name="20% - Accent5 8 3 3 4" xfId="10468"/>
    <cellStyle name="20% - Accent5 8 3 4" xfId="10469"/>
    <cellStyle name="20% - Accent5 8 3 4 2" xfId="10470"/>
    <cellStyle name="20% - Accent5 8 3 4 3" xfId="52026"/>
    <cellStyle name="20% - Accent5 8 3 5" xfId="10471"/>
    <cellStyle name="20% - Accent5 8 3 6" xfId="10472"/>
    <cellStyle name="20% - Accent5 8 3 7" xfId="60613"/>
    <cellStyle name="20% - Accent5 8 4" xfId="10473"/>
    <cellStyle name="20% - Accent5 8 4 2" xfId="10474"/>
    <cellStyle name="20% - Accent5 8 4 2 2" xfId="10475"/>
    <cellStyle name="20% - Accent5 8 4 2 3" xfId="52027"/>
    <cellStyle name="20% - Accent5 8 4 3" xfId="10476"/>
    <cellStyle name="20% - Accent5 8 4 4" xfId="10477"/>
    <cellStyle name="20% - Accent5 8 5" xfId="10478"/>
    <cellStyle name="20% - Accent5 8 5 2" xfId="10479"/>
    <cellStyle name="20% - Accent5 8 5 2 2" xfId="10480"/>
    <cellStyle name="20% - Accent5 8 5 2 3" xfId="52028"/>
    <cellStyle name="20% - Accent5 8 5 3" xfId="10481"/>
    <cellStyle name="20% - Accent5 8 5 4" xfId="10482"/>
    <cellStyle name="20% - Accent5 8 6" xfId="10483"/>
    <cellStyle name="20% - Accent5 8 6 2" xfId="10484"/>
    <cellStyle name="20% - Accent5 8 6 3" xfId="52029"/>
    <cellStyle name="20% - Accent5 8 7" xfId="10485"/>
    <cellStyle name="20% - Accent5 8 8" xfId="10486"/>
    <cellStyle name="20% - Accent5 8 9" xfId="60245"/>
    <cellStyle name="20% - Accent5 9" xfId="10487"/>
    <cellStyle name="20% - Accent5 9 2" xfId="10488"/>
    <cellStyle name="20% - Accent5 9 2 2" xfId="10489"/>
    <cellStyle name="20% - Accent5 9 2 2 2" xfId="10490"/>
    <cellStyle name="20% - Accent5 9 2 2 2 2" xfId="10491"/>
    <cellStyle name="20% - Accent5 9 2 2 2 3" xfId="52030"/>
    <cellStyle name="20% - Accent5 9 2 2 3" xfId="10492"/>
    <cellStyle name="20% - Accent5 9 2 2 4" xfId="10493"/>
    <cellStyle name="20% - Accent5 9 2 2 5" xfId="60810"/>
    <cellStyle name="20% - Accent5 9 2 3" xfId="10494"/>
    <cellStyle name="20% - Accent5 9 2 3 2" xfId="10495"/>
    <cellStyle name="20% - Accent5 9 2 3 2 2" xfId="10496"/>
    <cellStyle name="20% - Accent5 9 2 3 2 3" xfId="52031"/>
    <cellStyle name="20% - Accent5 9 2 3 3" xfId="10497"/>
    <cellStyle name="20% - Accent5 9 2 3 4" xfId="10498"/>
    <cellStyle name="20% - Accent5 9 2 4" xfId="10499"/>
    <cellStyle name="20% - Accent5 9 2 4 2" xfId="10500"/>
    <cellStyle name="20% - Accent5 9 2 4 3" xfId="52032"/>
    <cellStyle name="20% - Accent5 9 2 5" xfId="10501"/>
    <cellStyle name="20% - Accent5 9 2 6" xfId="10502"/>
    <cellStyle name="20% - Accent5 9 2 7" xfId="60442"/>
    <cellStyle name="20% - Accent5 9 3" xfId="10503"/>
    <cellStyle name="20% - Accent5 9 3 2" xfId="10504"/>
    <cellStyle name="20% - Accent5 9 3 2 2" xfId="10505"/>
    <cellStyle name="20% - Accent5 9 3 2 3" xfId="52033"/>
    <cellStyle name="20% - Accent5 9 3 3" xfId="10506"/>
    <cellStyle name="20% - Accent5 9 3 4" xfId="10507"/>
    <cellStyle name="20% - Accent5 9 3 5" xfId="60627"/>
    <cellStyle name="20% - Accent5 9 4" xfId="10508"/>
    <cellStyle name="20% - Accent5 9 4 2" xfId="10509"/>
    <cellStyle name="20% - Accent5 9 4 2 2" xfId="10510"/>
    <cellStyle name="20% - Accent5 9 4 2 3" xfId="52034"/>
    <cellStyle name="20% - Accent5 9 4 3" xfId="10511"/>
    <cellStyle name="20% - Accent5 9 4 4" xfId="10512"/>
    <cellStyle name="20% - Accent5 9 5" xfId="10513"/>
    <cellStyle name="20% - Accent5 9 5 2" xfId="10514"/>
    <cellStyle name="20% - Accent5 9 5 3" xfId="52035"/>
    <cellStyle name="20% - Accent5 9 6" xfId="10515"/>
    <cellStyle name="20% - Accent5 9 7" xfId="10516"/>
    <cellStyle name="20% - Accent5 9 8" xfId="60259"/>
    <cellStyle name="20% - Accent6 10" xfId="10517"/>
    <cellStyle name="20% - Accent6 10 2" xfId="10518"/>
    <cellStyle name="20% - Accent6 10 2 2" xfId="10519"/>
    <cellStyle name="20% - Accent6 10 2 2 2" xfId="10520"/>
    <cellStyle name="20% - Accent6 10 2 2 3" xfId="52036"/>
    <cellStyle name="20% - Accent6 10 2 2 4" xfId="60826"/>
    <cellStyle name="20% - Accent6 10 2 3" xfId="10521"/>
    <cellStyle name="20% - Accent6 10 2 4" xfId="10522"/>
    <cellStyle name="20% - Accent6 10 2 5" xfId="60458"/>
    <cellStyle name="20% - Accent6 10 3" xfId="10523"/>
    <cellStyle name="20% - Accent6 10 3 2" xfId="10524"/>
    <cellStyle name="20% - Accent6 10 3 2 2" xfId="10525"/>
    <cellStyle name="20% - Accent6 10 3 2 3" xfId="52037"/>
    <cellStyle name="20% - Accent6 10 3 3" xfId="10526"/>
    <cellStyle name="20% - Accent6 10 3 4" xfId="10527"/>
    <cellStyle name="20% - Accent6 10 3 5" xfId="60643"/>
    <cellStyle name="20% - Accent6 10 4" xfId="10528"/>
    <cellStyle name="20% - Accent6 10 4 2" xfId="10529"/>
    <cellStyle name="20% - Accent6 10 4 3" xfId="52038"/>
    <cellStyle name="20% - Accent6 10 5" xfId="10530"/>
    <cellStyle name="20% - Accent6 10 6" xfId="10531"/>
    <cellStyle name="20% - Accent6 10 7" xfId="60275"/>
    <cellStyle name="20% - Accent6 11" xfId="10532"/>
    <cellStyle name="20% - Accent6 11 2" xfId="10533"/>
    <cellStyle name="20% - Accent6 11 2 2" xfId="10534"/>
    <cellStyle name="20% - Accent6 11 2 2 2" xfId="10535"/>
    <cellStyle name="20% - Accent6 11 2 2 3" xfId="52039"/>
    <cellStyle name="20% - Accent6 11 2 2 4" xfId="60840"/>
    <cellStyle name="20% - Accent6 11 2 3" xfId="10536"/>
    <cellStyle name="20% - Accent6 11 2 4" xfId="10537"/>
    <cellStyle name="20% - Accent6 11 2 5" xfId="60472"/>
    <cellStyle name="20% - Accent6 11 3" xfId="10538"/>
    <cellStyle name="20% - Accent6 11 3 2" xfId="10539"/>
    <cellStyle name="20% - Accent6 11 3 3" xfId="52040"/>
    <cellStyle name="20% - Accent6 11 3 4" xfId="60657"/>
    <cellStyle name="20% - Accent6 11 4" xfId="10540"/>
    <cellStyle name="20% - Accent6 11 5" xfId="10541"/>
    <cellStyle name="20% - Accent6 11 6" xfId="60289"/>
    <cellStyle name="20% - Accent6 12" xfId="10542"/>
    <cellStyle name="20% - Accent6 12 2" xfId="10543"/>
    <cellStyle name="20% - Accent6 12 2 2" xfId="10544"/>
    <cellStyle name="20% - Accent6 12 2 2 2" xfId="60854"/>
    <cellStyle name="20% - Accent6 12 2 3" xfId="52041"/>
    <cellStyle name="20% - Accent6 12 2 4" xfId="60486"/>
    <cellStyle name="20% - Accent6 12 3" xfId="10545"/>
    <cellStyle name="20% - Accent6 12 3 2" xfId="60671"/>
    <cellStyle name="20% - Accent6 12 4" xfId="10546"/>
    <cellStyle name="20% - Accent6 12 5" xfId="60303"/>
    <cellStyle name="20% - Accent6 13" xfId="10547"/>
    <cellStyle name="20% - Accent6 13 2" xfId="10548"/>
    <cellStyle name="20% - Accent6 13 2 2" xfId="10549"/>
    <cellStyle name="20% - Accent6 13 2 2 2" xfId="60868"/>
    <cellStyle name="20% - Accent6 13 2 3" xfId="52042"/>
    <cellStyle name="20% - Accent6 13 2 4" xfId="60500"/>
    <cellStyle name="20% - Accent6 13 3" xfId="10550"/>
    <cellStyle name="20% - Accent6 13 3 2" xfId="60685"/>
    <cellStyle name="20% - Accent6 13 4" xfId="10551"/>
    <cellStyle name="20% - Accent6 13 5" xfId="60317"/>
    <cellStyle name="20% - Accent6 14" xfId="10552"/>
    <cellStyle name="20% - Accent6 14 2" xfId="10553"/>
    <cellStyle name="20% - Accent6 14 2 2" xfId="60698"/>
    <cellStyle name="20% - Accent6 14 3" xfId="52043"/>
    <cellStyle name="20% - Accent6 14 4" xfId="60330"/>
    <cellStyle name="20% - Accent6 15" xfId="10554"/>
    <cellStyle name="20% - Accent6 15 2" xfId="60515"/>
    <cellStyle name="20% - Accent6 16" xfId="10555"/>
    <cellStyle name="20% - Accent6 16 2" xfId="60882"/>
    <cellStyle name="20% - Accent6 17" xfId="52044"/>
    <cellStyle name="20% - Accent6 17 2" xfId="60896"/>
    <cellStyle name="20% - Accent6 18" xfId="52045"/>
    <cellStyle name="20% - Accent6 18 2" xfId="60910"/>
    <cellStyle name="20% - Accent6 19" xfId="60145"/>
    <cellStyle name="20% - Accent6 2" xfId="10556"/>
    <cellStyle name="20% - Accent6 2 10" xfId="10557"/>
    <cellStyle name="20% - Accent6 2 10 2" xfId="10558"/>
    <cellStyle name="20% - Accent6 2 10 2 2" xfId="10559"/>
    <cellStyle name="20% - Accent6 2 10 2 2 2" xfId="10560"/>
    <cellStyle name="20% - Accent6 2 10 2 2 3" xfId="52046"/>
    <cellStyle name="20% - Accent6 2 10 2 3" xfId="10561"/>
    <cellStyle name="20% - Accent6 2 10 2 4" xfId="10562"/>
    <cellStyle name="20% - Accent6 2 10 3" xfId="10563"/>
    <cellStyle name="20% - Accent6 2 10 3 2" xfId="10564"/>
    <cellStyle name="20% - Accent6 2 10 3 3" xfId="52047"/>
    <cellStyle name="20% - Accent6 2 10 4" xfId="10565"/>
    <cellStyle name="20% - Accent6 2 10 5" xfId="10566"/>
    <cellStyle name="20% - Accent6 2 11" xfId="10567"/>
    <cellStyle name="20% - Accent6 2 11 2" xfId="10568"/>
    <cellStyle name="20% - Accent6 2 11 2 2" xfId="10569"/>
    <cellStyle name="20% - Accent6 2 11 2 3" xfId="52048"/>
    <cellStyle name="20% - Accent6 2 11 3" xfId="10570"/>
    <cellStyle name="20% - Accent6 2 11 4" xfId="10571"/>
    <cellStyle name="20% - Accent6 2 12" xfId="10572"/>
    <cellStyle name="20% - Accent6 2 12 2" xfId="10573"/>
    <cellStyle name="20% - Accent6 2 12 2 2" xfId="10574"/>
    <cellStyle name="20% - Accent6 2 12 2 3" xfId="52049"/>
    <cellStyle name="20% - Accent6 2 12 3" xfId="10575"/>
    <cellStyle name="20% - Accent6 2 12 4" xfId="10576"/>
    <cellStyle name="20% - Accent6 2 13" xfId="10577"/>
    <cellStyle name="20% - Accent6 2 13 2" xfId="10578"/>
    <cellStyle name="20% - Accent6 2 13 3" xfId="52050"/>
    <cellStyle name="20% - Accent6 2 14" xfId="10579"/>
    <cellStyle name="20% - Accent6 2 15" xfId="10580"/>
    <cellStyle name="20% - Accent6 2 16" xfId="60162"/>
    <cellStyle name="20% - Accent6 2 2" xfId="10581"/>
    <cellStyle name="20% - Accent6 2 2 10" xfId="10582"/>
    <cellStyle name="20% - Accent6 2 2 11" xfId="10583"/>
    <cellStyle name="20% - Accent6 2 2 12" xfId="60346"/>
    <cellStyle name="20% - Accent6 2 2 2" xfId="10584"/>
    <cellStyle name="20% - Accent6 2 2 2 10" xfId="10585"/>
    <cellStyle name="20% - Accent6 2 2 2 11" xfId="60714"/>
    <cellStyle name="20% - Accent6 2 2 2 2" xfId="10586"/>
    <cellStyle name="20% - Accent6 2 2 2 2 2" xfId="10587"/>
    <cellStyle name="20% - Accent6 2 2 2 2 2 2" xfId="10588"/>
    <cellStyle name="20% - Accent6 2 2 2 2 2 2 2" xfId="10589"/>
    <cellStyle name="20% - Accent6 2 2 2 2 2 2 2 2" xfId="10590"/>
    <cellStyle name="20% - Accent6 2 2 2 2 2 2 2 2 2" xfId="10591"/>
    <cellStyle name="20% - Accent6 2 2 2 2 2 2 2 2 3" xfId="52051"/>
    <cellStyle name="20% - Accent6 2 2 2 2 2 2 2 3" xfId="10592"/>
    <cellStyle name="20% - Accent6 2 2 2 2 2 2 2 4" xfId="10593"/>
    <cellStyle name="20% - Accent6 2 2 2 2 2 2 3" xfId="10594"/>
    <cellStyle name="20% - Accent6 2 2 2 2 2 2 3 2" xfId="10595"/>
    <cellStyle name="20% - Accent6 2 2 2 2 2 2 3 2 2" xfId="10596"/>
    <cellStyle name="20% - Accent6 2 2 2 2 2 2 3 2 3" xfId="52052"/>
    <cellStyle name="20% - Accent6 2 2 2 2 2 2 3 3" xfId="10597"/>
    <cellStyle name="20% - Accent6 2 2 2 2 2 2 3 4" xfId="10598"/>
    <cellStyle name="20% - Accent6 2 2 2 2 2 2 4" xfId="10599"/>
    <cellStyle name="20% - Accent6 2 2 2 2 2 2 4 2" xfId="10600"/>
    <cellStyle name="20% - Accent6 2 2 2 2 2 2 4 3" xfId="52053"/>
    <cellStyle name="20% - Accent6 2 2 2 2 2 2 5" xfId="10601"/>
    <cellStyle name="20% - Accent6 2 2 2 2 2 2 6" xfId="10602"/>
    <cellStyle name="20% - Accent6 2 2 2 2 2 3" xfId="10603"/>
    <cellStyle name="20% - Accent6 2 2 2 2 2 3 2" xfId="10604"/>
    <cellStyle name="20% - Accent6 2 2 2 2 2 3 2 2" xfId="10605"/>
    <cellStyle name="20% - Accent6 2 2 2 2 2 3 2 3" xfId="52054"/>
    <cellStyle name="20% - Accent6 2 2 2 2 2 3 3" xfId="10606"/>
    <cellStyle name="20% - Accent6 2 2 2 2 2 3 4" xfId="10607"/>
    <cellStyle name="20% - Accent6 2 2 2 2 2 4" xfId="10608"/>
    <cellStyle name="20% - Accent6 2 2 2 2 2 4 2" xfId="10609"/>
    <cellStyle name="20% - Accent6 2 2 2 2 2 4 2 2" xfId="10610"/>
    <cellStyle name="20% - Accent6 2 2 2 2 2 4 2 3" xfId="52055"/>
    <cellStyle name="20% - Accent6 2 2 2 2 2 4 3" xfId="10611"/>
    <cellStyle name="20% - Accent6 2 2 2 2 2 4 4" xfId="10612"/>
    <cellStyle name="20% - Accent6 2 2 2 2 2 5" xfId="10613"/>
    <cellStyle name="20% - Accent6 2 2 2 2 2 5 2" xfId="10614"/>
    <cellStyle name="20% - Accent6 2 2 2 2 2 5 3" xfId="52056"/>
    <cellStyle name="20% - Accent6 2 2 2 2 2 6" xfId="10615"/>
    <cellStyle name="20% - Accent6 2 2 2 2 2 7" xfId="10616"/>
    <cellStyle name="20% - Accent6 2 2 2 2 3" xfId="10617"/>
    <cellStyle name="20% - Accent6 2 2 2 2 3 2" xfId="10618"/>
    <cellStyle name="20% - Accent6 2 2 2 2 3 2 2" xfId="10619"/>
    <cellStyle name="20% - Accent6 2 2 2 2 3 2 2 2" xfId="10620"/>
    <cellStyle name="20% - Accent6 2 2 2 2 3 2 2 3" xfId="52057"/>
    <cellStyle name="20% - Accent6 2 2 2 2 3 2 3" xfId="10621"/>
    <cellStyle name="20% - Accent6 2 2 2 2 3 2 4" xfId="10622"/>
    <cellStyle name="20% - Accent6 2 2 2 2 3 3" xfId="10623"/>
    <cellStyle name="20% - Accent6 2 2 2 2 3 3 2" xfId="10624"/>
    <cellStyle name="20% - Accent6 2 2 2 2 3 3 2 2" xfId="10625"/>
    <cellStyle name="20% - Accent6 2 2 2 2 3 3 2 3" xfId="52058"/>
    <cellStyle name="20% - Accent6 2 2 2 2 3 3 3" xfId="10626"/>
    <cellStyle name="20% - Accent6 2 2 2 2 3 3 4" xfId="10627"/>
    <cellStyle name="20% - Accent6 2 2 2 2 3 4" xfId="10628"/>
    <cellStyle name="20% - Accent6 2 2 2 2 3 4 2" xfId="10629"/>
    <cellStyle name="20% - Accent6 2 2 2 2 3 4 3" xfId="52059"/>
    <cellStyle name="20% - Accent6 2 2 2 2 3 5" xfId="10630"/>
    <cellStyle name="20% - Accent6 2 2 2 2 3 6" xfId="10631"/>
    <cellStyle name="20% - Accent6 2 2 2 2 4" xfId="10632"/>
    <cellStyle name="20% - Accent6 2 2 2 2 4 2" xfId="10633"/>
    <cellStyle name="20% - Accent6 2 2 2 2 4 2 2" xfId="10634"/>
    <cellStyle name="20% - Accent6 2 2 2 2 4 2 3" xfId="52060"/>
    <cellStyle name="20% - Accent6 2 2 2 2 4 3" xfId="10635"/>
    <cellStyle name="20% - Accent6 2 2 2 2 4 4" xfId="10636"/>
    <cellStyle name="20% - Accent6 2 2 2 2 5" xfId="10637"/>
    <cellStyle name="20% - Accent6 2 2 2 2 5 2" xfId="10638"/>
    <cellStyle name="20% - Accent6 2 2 2 2 5 2 2" xfId="10639"/>
    <cellStyle name="20% - Accent6 2 2 2 2 5 2 3" xfId="52061"/>
    <cellStyle name="20% - Accent6 2 2 2 2 5 3" xfId="10640"/>
    <cellStyle name="20% - Accent6 2 2 2 2 5 4" xfId="10641"/>
    <cellStyle name="20% - Accent6 2 2 2 2 6" xfId="10642"/>
    <cellStyle name="20% - Accent6 2 2 2 2 6 2" xfId="10643"/>
    <cellStyle name="20% - Accent6 2 2 2 2 6 3" xfId="52062"/>
    <cellStyle name="20% - Accent6 2 2 2 2 7" xfId="10644"/>
    <cellStyle name="20% - Accent6 2 2 2 2 8" xfId="10645"/>
    <cellStyle name="20% - Accent6 2 2 2 3" xfId="10646"/>
    <cellStyle name="20% - Accent6 2 2 2 3 2" xfId="10647"/>
    <cellStyle name="20% - Accent6 2 2 2 3 2 2" xfId="10648"/>
    <cellStyle name="20% - Accent6 2 2 2 3 2 2 2" xfId="10649"/>
    <cellStyle name="20% - Accent6 2 2 2 3 2 2 2 2" xfId="10650"/>
    <cellStyle name="20% - Accent6 2 2 2 3 2 2 2 3" xfId="52063"/>
    <cellStyle name="20% - Accent6 2 2 2 3 2 2 3" xfId="10651"/>
    <cellStyle name="20% - Accent6 2 2 2 3 2 2 4" xfId="10652"/>
    <cellStyle name="20% - Accent6 2 2 2 3 2 3" xfId="10653"/>
    <cellStyle name="20% - Accent6 2 2 2 3 2 3 2" xfId="10654"/>
    <cellStyle name="20% - Accent6 2 2 2 3 2 3 2 2" xfId="10655"/>
    <cellStyle name="20% - Accent6 2 2 2 3 2 3 2 3" xfId="52064"/>
    <cellStyle name="20% - Accent6 2 2 2 3 2 3 3" xfId="10656"/>
    <cellStyle name="20% - Accent6 2 2 2 3 2 3 4" xfId="10657"/>
    <cellStyle name="20% - Accent6 2 2 2 3 2 4" xfId="10658"/>
    <cellStyle name="20% - Accent6 2 2 2 3 2 4 2" xfId="10659"/>
    <cellStyle name="20% - Accent6 2 2 2 3 2 4 3" xfId="52065"/>
    <cellStyle name="20% - Accent6 2 2 2 3 2 5" xfId="10660"/>
    <cellStyle name="20% - Accent6 2 2 2 3 2 6" xfId="10661"/>
    <cellStyle name="20% - Accent6 2 2 2 3 3" xfId="10662"/>
    <cellStyle name="20% - Accent6 2 2 2 3 3 2" xfId="10663"/>
    <cellStyle name="20% - Accent6 2 2 2 3 3 2 2" xfId="10664"/>
    <cellStyle name="20% - Accent6 2 2 2 3 3 2 3" xfId="52066"/>
    <cellStyle name="20% - Accent6 2 2 2 3 3 3" xfId="10665"/>
    <cellStyle name="20% - Accent6 2 2 2 3 3 4" xfId="10666"/>
    <cellStyle name="20% - Accent6 2 2 2 3 4" xfId="10667"/>
    <cellStyle name="20% - Accent6 2 2 2 3 4 2" xfId="10668"/>
    <cellStyle name="20% - Accent6 2 2 2 3 4 2 2" xfId="10669"/>
    <cellStyle name="20% - Accent6 2 2 2 3 4 2 3" xfId="52067"/>
    <cellStyle name="20% - Accent6 2 2 2 3 4 3" xfId="10670"/>
    <cellStyle name="20% - Accent6 2 2 2 3 4 4" xfId="10671"/>
    <cellStyle name="20% - Accent6 2 2 2 3 5" xfId="10672"/>
    <cellStyle name="20% - Accent6 2 2 2 3 5 2" xfId="10673"/>
    <cellStyle name="20% - Accent6 2 2 2 3 5 3" xfId="52068"/>
    <cellStyle name="20% - Accent6 2 2 2 3 6" xfId="10674"/>
    <cellStyle name="20% - Accent6 2 2 2 3 7" xfId="10675"/>
    <cellStyle name="20% - Accent6 2 2 2 4" xfId="10676"/>
    <cellStyle name="20% - Accent6 2 2 2 4 2" xfId="10677"/>
    <cellStyle name="20% - Accent6 2 2 2 4 2 2" xfId="10678"/>
    <cellStyle name="20% - Accent6 2 2 2 4 2 2 2" xfId="10679"/>
    <cellStyle name="20% - Accent6 2 2 2 4 2 2 3" xfId="52069"/>
    <cellStyle name="20% - Accent6 2 2 2 4 2 3" xfId="10680"/>
    <cellStyle name="20% - Accent6 2 2 2 4 2 4" xfId="10681"/>
    <cellStyle name="20% - Accent6 2 2 2 4 3" xfId="10682"/>
    <cellStyle name="20% - Accent6 2 2 2 4 3 2" xfId="10683"/>
    <cellStyle name="20% - Accent6 2 2 2 4 3 2 2" xfId="10684"/>
    <cellStyle name="20% - Accent6 2 2 2 4 3 2 3" xfId="52070"/>
    <cellStyle name="20% - Accent6 2 2 2 4 3 3" xfId="10685"/>
    <cellStyle name="20% - Accent6 2 2 2 4 3 4" xfId="10686"/>
    <cellStyle name="20% - Accent6 2 2 2 4 4" xfId="10687"/>
    <cellStyle name="20% - Accent6 2 2 2 4 4 2" xfId="10688"/>
    <cellStyle name="20% - Accent6 2 2 2 4 4 3" xfId="52071"/>
    <cellStyle name="20% - Accent6 2 2 2 4 5" xfId="10689"/>
    <cellStyle name="20% - Accent6 2 2 2 4 6" xfId="10690"/>
    <cellStyle name="20% - Accent6 2 2 2 5" xfId="10691"/>
    <cellStyle name="20% - Accent6 2 2 2 5 2" xfId="10692"/>
    <cellStyle name="20% - Accent6 2 2 2 5 2 2" xfId="10693"/>
    <cellStyle name="20% - Accent6 2 2 2 5 2 2 2" xfId="10694"/>
    <cellStyle name="20% - Accent6 2 2 2 5 2 2 3" xfId="52072"/>
    <cellStyle name="20% - Accent6 2 2 2 5 2 3" xfId="10695"/>
    <cellStyle name="20% - Accent6 2 2 2 5 2 4" xfId="10696"/>
    <cellStyle name="20% - Accent6 2 2 2 5 3" xfId="10697"/>
    <cellStyle name="20% - Accent6 2 2 2 5 3 2" xfId="10698"/>
    <cellStyle name="20% - Accent6 2 2 2 5 3 3" xfId="52073"/>
    <cellStyle name="20% - Accent6 2 2 2 5 4" xfId="10699"/>
    <cellStyle name="20% - Accent6 2 2 2 5 5" xfId="10700"/>
    <cellStyle name="20% - Accent6 2 2 2 6" xfId="10701"/>
    <cellStyle name="20% - Accent6 2 2 2 6 2" xfId="10702"/>
    <cellStyle name="20% - Accent6 2 2 2 6 2 2" xfId="10703"/>
    <cellStyle name="20% - Accent6 2 2 2 6 2 3" xfId="52074"/>
    <cellStyle name="20% - Accent6 2 2 2 6 3" xfId="10704"/>
    <cellStyle name="20% - Accent6 2 2 2 6 4" xfId="10705"/>
    <cellStyle name="20% - Accent6 2 2 2 7" xfId="10706"/>
    <cellStyle name="20% - Accent6 2 2 2 7 2" xfId="10707"/>
    <cellStyle name="20% - Accent6 2 2 2 7 2 2" xfId="10708"/>
    <cellStyle name="20% - Accent6 2 2 2 7 2 3" xfId="52075"/>
    <cellStyle name="20% - Accent6 2 2 2 7 3" xfId="10709"/>
    <cellStyle name="20% - Accent6 2 2 2 7 4" xfId="10710"/>
    <cellStyle name="20% - Accent6 2 2 2 8" xfId="10711"/>
    <cellStyle name="20% - Accent6 2 2 2 8 2" xfId="10712"/>
    <cellStyle name="20% - Accent6 2 2 2 8 3" xfId="52076"/>
    <cellStyle name="20% - Accent6 2 2 2 9" xfId="10713"/>
    <cellStyle name="20% - Accent6 2 2 3" xfId="10714"/>
    <cellStyle name="20% - Accent6 2 2 3 2" xfId="10715"/>
    <cellStyle name="20% - Accent6 2 2 3 2 2" xfId="10716"/>
    <cellStyle name="20% - Accent6 2 2 3 2 2 2" xfId="10717"/>
    <cellStyle name="20% - Accent6 2 2 3 2 2 2 2" xfId="10718"/>
    <cellStyle name="20% - Accent6 2 2 3 2 2 2 2 2" xfId="10719"/>
    <cellStyle name="20% - Accent6 2 2 3 2 2 2 2 3" xfId="52077"/>
    <cellStyle name="20% - Accent6 2 2 3 2 2 2 3" xfId="10720"/>
    <cellStyle name="20% - Accent6 2 2 3 2 2 2 4" xfId="10721"/>
    <cellStyle name="20% - Accent6 2 2 3 2 2 3" xfId="10722"/>
    <cellStyle name="20% - Accent6 2 2 3 2 2 3 2" xfId="10723"/>
    <cellStyle name="20% - Accent6 2 2 3 2 2 3 2 2" xfId="10724"/>
    <cellStyle name="20% - Accent6 2 2 3 2 2 3 2 3" xfId="52078"/>
    <cellStyle name="20% - Accent6 2 2 3 2 2 3 3" xfId="10725"/>
    <cellStyle name="20% - Accent6 2 2 3 2 2 3 4" xfId="10726"/>
    <cellStyle name="20% - Accent6 2 2 3 2 2 4" xfId="10727"/>
    <cellStyle name="20% - Accent6 2 2 3 2 2 4 2" xfId="10728"/>
    <cellStyle name="20% - Accent6 2 2 3 2 2 4 3" xfId="52079"/>
    <cellStyle name="20% - Accent6 2 2 3 2 2 5" xfId="10729"/>
    <cellStyle name="20% - Accent6 2 2 3 2 2 6" xfId="10730"/>
    <cellStyle name="20% - Accent6 2 2 3 2 3" xfId="10731"/>
    <cellStyle name="20% - Accent6 2 2 3 2 3 2" xfId="10732"/>
    <cellStyle name="20% - Accent6 2 2 3 2 3 2 2" xfId="10733"/>
    <cellStyle name="20% - Accent6 2 2 3 2 3 2 3" xfId="52080"/>
    <cellStyle name="20% - Accent6 2 2 3 2 3 3" xfId="10734"/>
    <cellStyle name="20% - Accent6 2 2 3 2 3 4" xfId="10735"/>
    <cellStyle name="20% - Accent6 2 2 3 2 4" xfId="10736"/>
    <cellStyle name="20% - Accent6 2 2 3 2 4 2" xfId="10737"/>
    <cellStyle name="20% - Accent6 2 2 3 2 4 2 2" xfId="10738"/>
    <cellStyle name="20% - Accent6 2 2 3 2 4 2 3" xfId="52081"/>
    <cellStyle name="20% - Accent6 2 2 3 2 4 3" xfId="10739"/>
    <cellStyle name="20% - Accent6 2 2 3 2 4 4" xfId="10740"/>
    <cellStyle name="20% - Accent6 2 2 3 2 5" xfId="10741"/>
    <cellStyle name="20% - Accent6 2 2 3 2 5 2" xfId="10742"/>
    <cellStyle name="20% - Accent6 2 2 3 2 5 3" xfId="52082"/>
    <cellStyle name="20% - Accent6 2 2 3 2 6" xfId="10743"/>
    <cellStyle name="20% - Accent6 2 2 3 2 7" xfId="10744"/>
    <cellStyle name="20% - Accent6 2 2 3 3" xfId="10745"/>
    <cellStyle name="20% - Accent6 2 2 3 3 2" xfId="10746"/>
    <cellStyle name="20% - Accent6 2 2 3 3 2 2" xfId="10747"/>
    <cellStyle name="20% - Accent6 2 2 3 3 2 2 2" xfId="10748"/>
    <cellStyle name="20% - Accent6 2 2 3 3 2 2 3" xfId="52083"/>
    <cellStyle name="20% - Accent6 2 2 3 3 2 3" xfId="10749"/>
    <cellStyle name="20% - Accent6 2 2 3 3 2 4" xfId="10750"/>
    <cellStyle name="20% - Accent6 2 2 3 3 3" xfId="10751"/>
    <cellStyle name="20% - Accent6 2 2 3 3 3 2" xfId="10752"/>
    <cellStyle name="20% - Accent6 2 2 3 3 3 2 2" xfId="10753"/>
    <cellStyle name="20% - Accent6 2 2 3 3 3 2 3" xfId="52084"/>
    <cellStyle name="20% - Accent6 2 2 3 3 3 3" xfId="10754"/>
    <cellStyle name="20% - Accent6 2 2 3 3 3 4" xfId="10755"/>
    <cellStyle name="20% - Accent6 2 2 3 3 4" xfId="10756"/>
    <cellStyle name="20% - Accent6 2 2 3 3 4 2" xfId="10757"/>
    <cellStyle name="20% - Accent6 2 2 3 3 4 3" xfId="52085"/>
    <cellStyle name="20% - Accent6 2 2 3 3 5" xfId="10758"/>
    <cellStyle name="20% - Accent6 2 2 3 3 6" xfId="10759"/>
    <cellStyle name="20% - Accent6 2 2 3 4" xfId="10760"/>
    <cellStyle name="20% - Accent6 2 2 3 4 2" xfId="10761"/>
    <cellStyle name="20% - Accent6 2 2 3 4 2 2" xfId="10762"/>
    <cellStyle name="20% - Accent6 2 2 3 4 2 2 2" xfId="10763"/>
    <cellStyle name="20% - Accent6 2 2 3 4 2 2 3" xfId="52086"/>
    <cellStyle name="20% - Accent6 2 2 3 4 2 3" xfId="10764"/>
    <cellStyle name="20% - Accent6 2 2 3 4 2 4" xfId="10765"/>
    <cellStyle name="20% - Accent6 2 2 3 4 3" xfId="10766"/>
    <cellStyle name="20% - Accent6 2 2 3 4 3 2" xfId="10767"/>
    <cellStyle name="20% - Accent6 2 2 3 4 3 3" xfId="52087"/>
    <cellStyle name="20% - Accent6 2 2 3 4 4" xfId="10768"/>
    <cellStyle name="20% - Accent6 2 2 3 4 5" xfId="10769"/>
    <cellStyle name="20% - Accent6 2 2 3 5" xfId="10770"/>
    <cellStyle name="20% - Accent6 2 2 3 5 2" xfId="10771"/>
    <cellStyle name="20% - Accent6 2 2 3 5 2 2" xfId="10772"/>
    <cellStyle name="20% - Accent6 2 2 3 5 2 3" xfId="52088"/>
    <cellStyle name="20% - Accent6 2 2 3 5 3" xfId="10773"/>
    <cellStyle name="20% - Accent6 2 2 3 5 4" xfId="10774"/>
    <cellStyle name="20% - Accent6 2 2 3 6" xfId="10775"/>
    <cellStyle name="20% - Accent6 2 2 3 6 2" xfId="10776"/>
    <cellStyle name="20% - Accent6 2 2 3 6 2 2" xfId="10777"/>
    <cellStyle name="20% - Accent6 2 2 3 6 2 3" xfId="52089"/>
    <cellStyle name="20% - Accent6 2 2 3 6 3" xfId="10778"/>
    <cellStyle name="20% - Accent6 2 2 3 6 4" xfId="10779"/>
    <cellStyle name="20% - Accent6 2 2 3 7" xfId="10780"/>
    <cellStyle name="20% - Accent6 2 2 3 7 2" xfId="10781"/>
    <cellStyle name="20% - Accent6 2 2 3 7 3" xfId="52090"/>
    <cellStyle name="20% - Accent6 2 2 3 8" xfId="10782"/>
    <cellStyle name="20% - Accent6 2 2 3 9" xfId="10783"/>
    <cellStyle name="20% - Accent6 2 2 4" xfId="10784"/>
    <cellStyle name="20% - Accent6 2 2 4 2" xfId="10785"/>
    <cellStyle name="20% - Accent6 2 2 4 2 2" xfId="10786"/>
    <cellStyle name="20% - Accent6 2 2 4 2 2 2" xfId="10787"/>
    <cellStyle name="20% - Accent6 2 2 4 2 2 2 2" xfId="10788"/>
    <cellStyle name="20% - Accent6 2 2 4 2 2 2 3" xfId="52091"/>
    <cellStyle name="20% - Accent6 2 2 4 2 2 3" xfId="10789"/>
    <cellStyle name="20% - Accent6 2 2 4 2 2 4" xfId="10790"/>
    <cellStyle name="20% - Accent6 2 2 4 2 3" xfId="10791"/>
    <cellStyle name="20% - Accent6 2 2 4 2 3 2" xfId="10792"/>
    <cellStyle name="20% - Accent6 2 2 4 2 3 2 2" xfId="10793"/>
    <cellStyle name="20% - Accent6 2 2 4 2 3 2 3" xfId="52092"/>
    <cellStyle name="20% - Accent6 2 2 4 2 3 3" xfId="10794"/>
    <cellStyle name="20% - Accent6 2 2 4 2 3 4" xfId="10795"/>
    <cellStyle name="20% - Accent6 2 2 4 2 4" xfId="10796"/>
    <cellStyle name="20% - Accent6 2 2 4 2 4 2" xfId="10797"/>
    <cellStyle name="20% - Accent6 2 2 4 2 4 3" xfId="52093"/>
    <cellStyle name="20% - Accent6 2 2 4 2 5" xfId="10798"/>
    <cellStyle name="20% - Accent6 2 2 4 2 6" xfId="10799"/>
    <cellStyle name="20% - Accent6 2 2 4 3" xfId="10800"/>
    <cellStyle name="20% - Accent6 2 2 4 3 2" xfId="10801"/>
    <cellStyle name="20% - Accent6 2 2 4 3 2 2" xfId="10802"/>
    <cellStyle name="20% - Accent6 2 2 4 3 2 3" xfId="52094"/>
    <cellStyle name="20% - Accent6 2 2 4 3 3" xfId="10803"/>
    <cellStyle name="20% - Accent6 2 2 4 3 4" xfId="10804"/>
    <cellStyle name="20% - Accent6 2 2 4 4" xfId="10805"/>
    <cellStyle name="20% - Accent6 2 2 4 4 2" xfId="10806"/>
    <cellStyle name="20% - Accent6 2 2 4 4 2 2" xfId="10807"/>
    <cellStyle name="20% - Accent6 2 2 4 4 2 3" xfId="52095"/>
    <cellStyle name="20% - Accent6 2 2 4 4 3" xfId="10808"/>
    <cellStyle name="20% - Accent6 2 2 4 4 4" xfId="10809"/>
    <cellStyle name="20% - Accent6 2 2 4 5" xfId="10810"/>
    <cellStyle name="20% - Accent6 2 2 4 5 2" xfId="10811"/>
    <cellStyle name="20% - Accent6 2 2 4 5 3" xfId="52096"/>
    <cellStyle name="20% - Accent6 2 2 4 6" xfId="10812"/>
    <cellStyle name="20% - Accent6 2 2 4 7" xfId="10813"/>
    <cellStyle name="20% - Accent6 2 2 5" xfId="10814"/>
    <cellStyle name="20% - Accent6 2 2 5 2" xfId="10815"/>
    <cellStyle name="20% - Accent6 2 2 5 2 2" xfId="10816"/>
    <cellStyle name="20% - Accent6 2 2 5 2 2 2" xfId="10817"/>
    <cellStyle name="20% - Accent6 2 2 5 2 2 3" xfId="52097"/>
    <cellStyle name="20% - Accent6 2 2 5 2 3" xfId="10818"/>
    <cellStyle name="20% - Accent6 2 2 5 2 4" xfId="10819"/>
    <cellStyle name="20% - Accent6 2 2 5 3" xfId="10820"/>
    <cellStyle name="20% - Accent6 2 2 5 3 2" xfId="10821"/>
    <cellStyle name="20% - Accent6 2 2 5 3 2 2" xfId="10822"/>
    <cellStyle name="20% - Accent6 2 2 5 3 2 3" xfId="52098"/>
    <cellStyle name="20% - Accent6 2 2 5 3 3" xfId="10823"/>
    <cellStyle name="20% - Accent6 2 2 5 3 4" xfId="10824"/>
    <cellStyle name="20% - Accent6 2 2 5 4" xfId="10825"/>
    <cellStyle name="20% - Accent6 2 2 5 4 2" xfId="10826"/>
    <cellStyle name="20% - Accent6 2 2 5 4 3" xfId="52099"/>
    <cellStyle name="20% - Accent6 2 2 5 5" xfId="10827"/>
    <cellStyle name="20% - Accent6 2 2 5 6" xfId="10828"/>
    <cellStyle name="20% - Accent6 2 2 6" xfId="10829"/>
    <cellStyle name="20% - Accent6 2 2 6 2" xfId="10830"/>
    <cellStyle name="20% - Accent6 2 2 6 2 2" xfId="10831"/>
    <cellStyle name="20% - Accent6 2 2 6 2 2 2" xfId="10832"/>
    <cellStyle name="20% - Accent6 2 2 6 2 2 3" xfId="52100"/>
    <cellStyle name="20% - Accent6 2 2 6 2 3" xfId="10833"/>
    <cellStyle name="20% - Accent6 2 2 6 2 4" xfId="10834"/>
    <cellStyle name="20% - Accent6 2 2 6 3" xfId="10835"/>
    <cellStyle name="20% - Accent6 2 2 6 3 2" xfId="10836"/>
    <cellStyle name="20% - Accent6 2 2 6 3 3" xfId="52101"/>
    <cellStyle name="20% - Accent6 2 2 6 4" xfId="10837"/>
    <cellStyle name="20% - Accent6 2 2 6 5" xfId="10838"/>
    <cellStyle name="20% - Accent6 2 2 7" xfId="10839"/>
    <cellStyle name="20% - Accent6 2 2 7 2" xfId="10840"/>
    <cellStyle name="20% - Accent6 2 2 7 2 2" xfId="10841"/>
    <cellStyle name="20% - Accent6 2 2 7 2 3" xfId="52102"/>
    <cellStyle name="20% - Accent6 2 2 7 3" xfId="10842"/>
    <cellStyle name="20% - Accent6 2 2 7 4" xfId="10843"/>
    <cellStyle name="20% - Accent6 2 2 8" xfId="10844"/>
    <cellStyle name="20% - Accent6 2 2 8 2" xfId="10845"/>
    <cellStyle name="20% - Accent6 2 2 8 2 2" xfId="10846"/>
    <cellStyle name="20% - Accent6 2 2 8 2 3" xfId="52103"/>
    <cellStyle name="20% - Accent6 2 2 8 3" xfId="10847"/>
    <cellStyle name="20% - Accent6 2 2 8 4" xfId="10848"/>
    <cellStyle name="20% - Accent6 2 2 9" xfId="10849"/>
    <cellStyle name="20% - Accent6 2 2 9 2" xfId="10850"/>
    <cellStyle name="20% - Accent6 2 2 9 3" xfId="52104"/>
    <cellStyle name="20% - Accent6 2 3" xfId="10851"/>
    <cellStyle name="20% - Accent6 2 3 10" xfId="10852"/>
    <cellStyle name="20% - Accent6 2 3 11" xfId="10853"/>
    <cellStyle name="20% - Accent6 2 3 12" xfId="60531"/>
    <cellStyle name="20% - Accent6 2 3 2" xfId="10854"/>
    <cellStyle name="20% - Accent6 2 3 2 10" xfId="10855"/>
    <cellStyle name="20% - Accent6 2 3 2 2" xfId="10856"/>
    <cellStyle name="20% - Accent6 2 3 2 2 2" xfId="10857"/>
    <cellStyle name="20% - Accent6 2 3 2 2 2 2" xfId="10858"/>
    <cellStyle name="20% - Accent6 2 3 2 2 2 2 2" xfId="10859"/>
    <cellStyle name="20% - Accent6 2 3 2 2 2 2 2 2" xfId="10860"/>
    <cellStyle name="20% - Accent6 2 3 2 2 2 2 2 2 2" xfId="10861"/>
    <cellStyle name="20% - Accent6 2 3 2 2 2 2 2 2 3" xfId="52105"/>
    <cellStyle name="20% - Accent6 2 3 2 2 2 2 2 3" xfId="10862"/>
    <cellStyle name="20% - Accent6 2 3 2 2 2 2 2 4" xfId="10863"/>
    <cellStyle name="20% - Accent6 2 3 2 2 2 2 3" xfId="10864"/>
    <cellStyle name="20% - Accent6 2 3 2 2 2 2 3 2" xfId="10865"/>
    <cellStyle name="20% - Accent6 2 3 2 2 2 2 3 2 2" xfId="10866"/>
    <cellStyle name="20% - Accent6 2 3 2 2 2 2 3 2 3" xfId="52106"/>
    <cellStyle name="20% - Accent6 2 3 2 2 2 2 3 3" xfId="10867"/>
    <cellStyle name="20% - Accent6 2 3 2 2 2 2 3 4" xfId="10868"/>
    <cellStyle name="20% - Accent6 2 3 2 2 2 2 4" xfId="10869"/>
    <cellStyle name="20% - Accent6 2 3 2 2 2 2 4 2" xfId="10870"/>
    <cellStyle name="20% - Accent6 2 3 2 2 2 2 4 3" xfId="52107"/>
    <cellStyle name="20% - Accent6 2 3 2 2 2 2 5" xfId="10871"/>
    <cellStyle name="20% - Accent6 2 3 2 2 2 2 6" xfId="10872"/>
    <cellStyle name="20% - Accent6 2 3 2 2 2 3" xfId="10873"/>
    <cellStyle name="20% - Accent6 2 3 2 2 2 3 2" xfId="10874"/>
    <cellStyle name="20% - Accent6 2 3 2 2 2 3 2 2" xfId="10875"/>
    <cellStyle name="20% - Accent6 2 3 2 2 2 3 2 3" xfId="52108"/>
    <cellStyle name="20% - Accent6 2 3 2 2 2 3 3" xfId="10876"/>
    <cellStyle name="20% - Accent6 2 3 2 2 2 3 4" xfId="10877"/>
    <cellStyle name="20% - Accent6 2 3 2 2 2 4" xfId="10878"/>
    <cellStyle name="20% - Accent6 2 3 2 2 2 4 2" xfId="10879"/>
    <cellStyle name="20% - Accent6 2 3 2 2 2 4 2 2" xfId="10880"/>
    <cellStyle name="20% - Accent6 2 3 2 2 2 4 2 3" xfId="52109"/>
    <cellStyle name="20% - Accent6 2 3 2 2 2 4 3" xfId="10881"/>
    <cellStyle name="20% - Accent6 2 3 2 2 2 4 4" xfId="10882"/>
    <cellStyle name="20% - Accent6 2 3 2 2 2 5" xfId="10883"/>
    <cellStyle name="20% - Accent6 2 3 2 2 2 5 2" xfId="10884"/>
    <cellStyle name="20% - Accent6 2 3 2 2 2 5 3" xfId="52110"/>
    <cellStyle name="20% - Accent6 2 3 2 2 2 6" xfId="10885"/>
    <cellStyle name="20% - Accent6 2 3 2 2 2 7" xfId="10886"/>
    <cellStyle name="20% - Accent6 2 3 2 2 3" xfId="10887"/>
    <cellStyle name="20% - Accent6 2 3 2 2 3 2" xfId="10888"/>
    <cellStyle name="20% - Accent6 2 3 2 2 3 2 2" xfId="10889"/>
    <cellStyle name="20% - Accent6 2 3 2 2 3 2 2 2" xfId="10890"/>
    <cellStyle name="20% - Accent6 2 3 2 2 3 2 2 3" xfId="52111"/>
    <cellStyle name="20% - Accent6 2 3 2 2 3 2 3" xfId="10891"/>
    <cellStyle name="20% - Accent6 2 3 2 2 3 2 4" xfId="10892"/>
    <cellStyle name="20% - Accent6 2 3 2 2 3 3" xfId="10893"/>
    <cellStyle name="20% - Accent6 2 3 2 2 3 3 2" xfId="10894"/>
    <cellStyle name="20% - Accent6 2 3 2 2 3 3 2 2" xfId="10895"/>
    <cellStyle name="20% - Accent6 2 3 2 2 3 3 2 3" xfId="52112"/>
    <cellStyle name="20% - Accent6 2 3 2 2 3 3 3" xfId="10896"/>
    <cellStyle name="20% - Accent6 2 3 2 2 3 3 4" xfId="10897"/>
    <cellStyle name="20% - Accent6 2 3 2 2 3 4" xfId="10898"/>
    <cellStyle name="20% - Accent6 2 3 2 2 3 4 2" xfId="10899"/>
    <cellStyle name="20% - Accent6 2 3 2 2 3 4 3" xfId="52113"/>
    <cellStyle name="20% - Accent6 2 3 2 2 3 5" xfId="10900"/>
    <cellStyle name="20% - Accent6 2 3 2 2 3 6" xfId="10901"/>
    <cellStyle name="20% - Accent6 2 3 2 2 4" xfId="10902"/>
    <cellStyle name="20% - Accent6 2 3 2 2 4 2" xfId="10903"/>
    <cellStyle name="20% - Accent6 2 3 2 2 4 2 2" xfId="10904"/>
    <cellStyle name="20% - Accent6 2 3 2 2 4 2 3" xfId="52114"/>
    <cellStyle name="20% - Accent6 2 3 2 2 4 3" xfId="10905"/>
    <cellStyle name="20% - Accent6 2 3 2 2 4 4" xfId="10906"/>
    <cellStyle name="20% - Accent6 2 3 2 2 5" xfId="10907"/>
    <cellStyle name="20% - Accent6 2 3 2 2 5 2" xfId="10908"/>
    <cellStyle name="20% - Accent6 2 3 2 2 5 2 2" xfId="10909"/>
    <cellStyle name="20% - Accent6 2 3 2 2 5 2 3" xfId="52115"/>
    <cellStyle name="20% - Accent6 2 3 2 2 5 3" xfId="10910"/>
    <cellStyle name="20% - Accent6 2 3 2 2 5 4" xfId="10911"/>
    <cellStyle name="20% - Accent6 2 3 2 2 6" xfId="10912"/>
    <cellStyle name="20% - Accent6 2 3 2 2 6 2" xfId="10913"/>
    <cellStyle name="20% - Accent6 2 3 2 2 6 3" xfId="52116"/>
    <cellStyle name="20% - Accent6 2 3 2 2 7" xfId="10914"/>
    <cellStyle name="20% - Accent6 2 3 2 2 8" xfId="10915"/>
    <cellStyle name="20% - Accent6 2 3 2 3" xfId="10916"/>
    <cellStyle name="20% - Accent6 2 3 2 3 2" xfId="10917"/>
    <cellStyle name="20% - Accent6 2 3 2 3 2 2" xfId="10918"/>
    <cellStyle name="20% - Accent6 2 3 2 3 2 2 2" xfId="10919"/>
    <cellStyle name="20% - Accent6 2 3 2 3 2 2 2 2" xfId="10920"/>
    <cellStyle name="20% - Accent6 2 3 2 3 2 2 2 3" xfId="52117"/>
    <cellStyle name="20% - Accent6 2 3 2 3 2 2 3" xfId="10921"/>
    <cellStyle name="20% - Accent6 2 3 2 3 2 2 4" xfId="10922"/>
    <cellStyle name="20% - Accent6 2 3 2 3 2 3" xfId="10923"/>
    <cellStyle name="20% - Accent6 2 3 2 3 2 3 2" xfId="10924"/>
    <cellStyle name="20% - Accent6 2 3 2 3 2 3 2 2" xfId="10925"/>
    <cellStyle name="20% - Accent6 2 3 2 3 2 3 2 3" xfId="52118"/>
    <cellStyle name="20% - Accent6 2 3 2 3 2 3 3" xfId="10926"/>
    <cellStyle name="20% - Accent6 2 3 2 3 2 3 4" xfId="10927"/>
    <cellStyle name="20% - Accent6 2 3 2 3 2 4" xfId="10928"/>
    <cellStyle name="20% - Accent6 2 3 2 3 2 4 2" xfId="10929"/>
    <cellStyle name="20% - Accent6 2 3 2 3 2 4 3" xfId="52119"/>
    <cellStyle name="20% - Accent6 2 3 2 3 2 5" xfId="10930"/>
    <cellStyle name="20% - Accent6 2 3 2 3 2 6" xfId="10931"/>
    <cellStyle name="20% - Accent6 2 3 2 3 3" xfId="10932"/>
    <cellStyle name="20% - Accent6 2 3 2 3 3 2" xfId="10933"/>
    <cellStyle name="20% - Accent6 2 3 2 3 3 2 2" xfId="10934"/>
    <cellStyle name="20% - Accent6 2 3 2 3 3 2 3" xfId="52120"/>
    <cellStyle name="20% - Accent6 2 3 2 3 3 3" xfId="10935"/>
    <cellStyle name="20% - Accent6 2 3 2 3 3 4" xfId="10936"/>
    <cellStyle name="20% - Accent6 2 3 2 3 4" xfId="10937"/>
    <cellStyle name="20% - Accent6 2 3 2 3 4 2" xfId="10938"/>
    <cellStyle name="20% - Accent6 2 3 2 3 4 2 2" xfId="10939"/>
    <cellStyle name="20% - Accent6 2 3 2 3 4 2 3" xfId="52121"/>
    <cellStyle name="20% - Accent6 2 3 2 3 4 3" xfId="10940"/>
    <cellStyle name="20% - Accent6 2 3 2 3 4 4" xfId="10941"/>
    <cellStyle name="20% - Accent6 2 3 2 3 5" xfId="10942"/>
    <cellStyle name="20% - Accent6 2 3 2 3 5 2" xfId="10943"/>
    <cellStyle name="20% - Accent6 2 3 2 3 5 3" xfId="52122"/>
    <cellStyle name="20% - Accent6 2 3 2 3 6" xfId="10944"/>
    <cellStyle name="20% - Accent6 2 3 2 3 7" xfId="10945"/>
    <cellStyle name="20% - Accent6 2 3 2 4" xfId="10946"/>
    <cellStyle name="20% - Accent6 2 3 2 4 2" xfId="10947"/>
    <cellStyle name="20% - Accent6 2 3 2 4 2 2" xfId="10948"/>
    <cellStyle name="20% - Accent6 2 3 2 4 2 2 2" xfId="10949"/>
    <cellStyle name="20% - Accent6 2 3 2 4 2 2 3" xfId="52123"/>
    <cellStyle name="20% - Accent6 2 3 2 4 2 3" xfId="10950"/>
    <cellStyle name="20% - Accent6 2 3 2 4 2 4" xfId="10951"/>
    <cellStyle name="20% - Accent6 2 3 2 4 3" xfId="10952"/>
    <cellStyle name="20% - Accent6 2 3 2 4 3 2" xfId="10953"/>
    <cellStyle name="20% - Accent6 2 3 2 4 3 2 2" xfId="10954"/>
    <cellStyle name="20% - Accent6 2 3 2 4 3 2 3" xfId="52124"/>
    <cellStyle name="20% - Accent6 2 3 2 4 3 3" xfId="10955"/>
    <cellStyle name="20% - Accent6 2 3 2 4 3 4" xfId="10956"/>
    <cellStyle name="20% - Accent6 2 3 2 4 4" xfId="10957"/>
    <cellStyle name="20% - Accent6 2 3 2 4 4 2" xfId="10958"/>
    <cellStyle name="20% - Accent6 2 3 2 4 4 3" xfId="52125"/>
    <cellStyle name="20% - Accent6 2 3 2 4 5" xfId="10959"/>
    <cellStyle name="20% - Accent6 2 3 2 4 6" xfId="10960"/>
    <cellStyle name="20% - Accent6 2 3 2 5" xfId="10961"/>
    <cellStyle name="20% - Accent6 2 3 2 5 2" xfId="10962"/>
    <cellStyle name="20% - Accent6 2 3 2 5 2 2" xfId="10963"/>
    <cellStyle name="20% - Accent6 2 3 2 5 2 2 2" xfId="10964"/>
    <cellStyle name="20% - Accent6 2 3 2 5 2 2 3" xfId="52126"/>
    <cellStyle name="20% - Accent6 2 3 2 5 2 3" xfId="10965"/>
    <cellStyle name="20% - Accent6 2 3 2 5 2 4" xfId="10966"/>
    <cellStyle name="20% - Accent6 2 3 2 5 3" xfId="10967"/>
    <cellStyle name="20% - Accent6 2 3 2 5 3 2" xfId="10968"/>
    <cellStyle name="20% - Accent6 2 3 2 5 3 3" xfId="52127"/>
    <cellStyle name="20% - Accent6 2 3 2 5 4" xfId="10969"/>
    <cellStyle name="20% - Accent6 2 3 2 5 5" xfId="10970"/>
    <cellStyle name="20% - Accent6 2 3 2 6" xfId="10971"/>
    <cellStyle name="20% - Accent6 2 3 2 6 2" xfId="10972"/>
    <cellStyle name="20% - Accent6 2 3 2 6 2 2" xfId="10973"/>
    <cellStyle name="20% - Accent6 2 3 2 6 2 3" xfId="52128"/>
    <cellStyle name="20% - Accent6 2 3 2 6 3" xfId="10974"/>
    <cellStyle name="20% - Accent6 2 3 2 6 4" xfId="10975"/>
    <cellStyle name="20% - Accent6 2 3 2 7" xfId="10976"/>
    <cellStyle name="20% - Accent6 2 3 2 7 2" xfId="10977"/>
    <cellStyle name="20% - Accent6 2 3 2 7 2 2" xfId="10978"/>
    <cellStyle name="20% - Accent6 2 3 2 7 2 3" xfId="52129"/>
    <cellStyle name="20% - Accent6 2 3 2 7 3" xfId="10979"/>
    <cellStyle name="20% - Accent6 2 3 2 7 4" xfId="10980"/>
    <cellStyle name="20% - Accent6 2 3 2 8" xfId="10981"/>
    <cellStyle name="20% - Accent6 2 3 2 8 2" xfId="10982"/>
    <cellStyle name="20% - Accent6 2 3 2 8 3" xfId="52130"/>
    <cellStyle name="20% - Accent6 2 3 2 9" xfId="10983"/>
    <cellStyle name="20% - Accent6 2 3 3" xfId="10984"/>
    <cellStyle name="20% - Accent6 2 3 3 2" xfId="10985"/>
    <cellStyle name="20% - Accent6 2 3 3 2 2" xfId="10986"/>
    <cellStyle name="20% - Accent6 2 3 3 2 2 2" xfId="10987"/>
    <cellStyle name="20% - Accent6 2 3 3 2 2 2 2" xfId="10988"/>
    <cellStyle name="20% - Accent6 2 3 3 2 2 2 2 2" xfId="10989"/>
    <cellStyle name="20% - Accent6 2 3 3 2 2 2 2 3" xfId="52131"/>
    <cellStyle name="20% - Accent6 2 3 3 2 2 2 3" xfId="10990"/>
    <cellStyle name="20% - Accent6 2 3 3 2 2 2 4" xfId="10991"/>
    <cellStyle name="20% - Accent6 2 3 3 2 2 3" xfId="10992"/>
    <cellStyle name="20% - Accent6 2 3 3 2 2 3 2" xfId="10993"/>
    <cellStyle name="20% - Accent6 2 3 3 2 2 3 2 2" xfId="10994"/>
    <cellStyle name="20% - Accent6 2 3 3 2 2 3 2 3" xfId="52132"/>
    <cellStyle name="20% - Accent6 2 3 3 2 2 3 3" xfId="10995"/>
    <cellStyle name="20% - Accent6 2 3 3 2 2 3 4" xfId="10996"/>
    <cellStyle name="20% - Accent6 2 3 3 2 2 4" xfId="10997"/>
    <cellStyle name="20% - Accent6 2 3 3 2 2 4 2" xfId="10998"/>
    <cellStyle name="20% - Accent6 2 3 3 2 2 4 3" xfId="52133"/>
    <cellStyle name="20% - Accent6 2 3 3 2 2 5" xfId="10999"/>
    <cellStyle name="20% - Accent6 2 3 3 2 2 6" xfId="11000"/>
    <cellStyle name="20% - Accent6 2 3 3 2 3" xfId="11001"/>
    <cellStyle name="20% - Accent6 2 3 3 2 3 2" xfId="11002"/>
    <cellStyle name="20% - Accent6 2 3 3 2 3 2 2" xfId="11003"/>
    <cellStyle name="20% - Accent6 2 3 3 2 3 2 3" xfId="52134"/>
    <cellStyle name="20% - Accent6 2 3 3 2 3 3" xfId="11004"/>
    <cellStyle name="20% - Accent6 2 3 3 2 3 4" xfId="11005"/>
    <cellStyle name="20% - Accent6 2 3 3 2 4" xfId="11006"/>
    <cellStyle name="20% - Accent6 2 3 3 2 4 2" xfId="11007"/>
    <cellStyle name="20% - Accent6 2 3 3 2 4 2 2" xfId="11008"/>
    <cellStyle name="20% - Accent6 2 3 3 2 4 2 3" xfId="52135"/>
    <cellStyle name="20% - Accent6 2 3 3 2 4 3" xfId="11009"/>
    <cellStyle name="20% - Accent6 2 3 3 2 4 4" xfId="11010"/>
    <cellStyle name="20% - Accent6 2 3 3 2 5" xfId="11011"/>
    <cellStyle name="20% - Accent6 2 3 3 2 5 2" xfId="11012"/>
    <cellStyle name="20% - Accent6 2 3 3 2 5 3" xfId="52136"/>
    <cellStyle name="20% - Accent6 2 3 3 2 6" xfId="11013"/>
    <cellStyle name="20% - Accent6 2 3 3 2 7" xfId="11014"/>
    <cellStyle name="20% - Accent6 2 3 3 3" xfId="11015"/>
    <cellStyle name="20% - Accent6 2 3 3 3 2" xfId="11016"/>
    <cellStyle name="20% - Accent6 2 3 3 3 2 2" xfId="11017"/>
    <cellStyle name="20% - Accent6 2 3 3 3 2 2 2" xfId="11018"/>
    <cellStyle name="20% - Accent6 2 3 3 3 2 2 3" xfId="52137"/>
    <cellStyle name="20% - Accent6 2 3 3 3 2 3" xfId="11019"/>
    <cellStyle name="20% - Accent6 2 3 3 3 2 4" xfId="11020"/>
    <cellStyle name="20% - Accent6 2 3 3 3 3" xfId="11021"/>
    <cellStyle name="20% - Accent6 2 3 3 3 3 2" xfId="11022"/>
    <cellStyle name="20% - Accent6 2 3 3 3 3 2 2" xfId="11023"/>
    <cellStyle name="20% - Accent6 2 3 3 3 3 2 3" xfId="52138"/>
    <cellStyle name="20% - Accent6 2 3 3 3 3 3" xfId="11024"/>
    <cellStyle name="20% - Accent6 2 3 3 3 3 4" xfId="11025"/>
    <cellStyle name="20% - Accent6 2 3 3 3 4" xfId="11026"/>
    <cellStyle name="20% - Accent6 2 3 3 3 4 2" xfId="11027"/>
    <cellStyle name="20% - Accent6 2 3 3 3 4 3" xfId="52139"/>
    <cellStyle name="20% - Accent6 2 3 3 3 5" xfId="11028"/>
    <cellStyle name="20% - Accent6 2 3 3 3 6" xfId="11029"/>
    <cellStyle name="20% - Accent6 2 3 3 4" xfId="11030"/>
    <cellStyle name="20% - Accent6 2 3 3 4 2" xfId="11031"/>
    <cellStyle name="20% - Accent6 2 3 3 4 2 2" xfId="11032"/>
    <cellStyle name="20% - Accent6 2 3 3 4 2 3" xfId="52140"/>
    <cellStyle name="20% - Accent6 2 3 3 4 3" xfId="11033"/>
    <cellStyle name="20% - Accent6 2 3 3 4 4" xfId="11034"/>
    <cellStyle name="20% - Accent6 2 3 3 5" xfId="11035"/>
    <cellStyle name="20% - Accent6 2 3 3 5 2" xfId="11036"/>
    <cellStyle name="20% - Accent6 2 3 3 5 2 2" xfId="11037"/>
    <cellStyle name="20% - Accent6 2 3 3 5 2 3" xfId="52141"/>
    <cellStyle name="20% - Accent6 2 3 3 5 3" xfId="11038"/>
    <cellStyle name="20% - Accent6 2 3 3 5 4" xfId="11039"/>
    <cellStyle name="20% - Accent6 2 3 3 6" xfId="11040"/>
    <cellStyle name="20% - Accent6 2 3 3 6 2" xfId="11041"/>
    <cellStyle name="20% - Accent6 2 3 3 6 3" xfId="52142"/>
    <cellStyle name="20% - Accent6 2 3 3 7" xfId="11042"/>
    <cellStyle name="20% - Accent6 2 3 3 8" xfId="11043"/>
    <cellStyle name="20% - Accent6 2 3 4" xfId="11044"/>
    <cellStyle name="20% - Accent6 2 3 4 2" xfId="11045"/>
    <cellStyle name="20% - Accent6 2 3 4 2 2" xfId="11046"/>
    <cellStyle name="20% - Accent6 2 3 4 2 2 2" xfId="11047"/>
    <cellStyle name="20% - Accent6 2 3 4 2 2 2 2" xfId="11048"/>
    <cellStyle name="20% - Accent6 2 3 4 2 2 2 3" xfId="52143"/>
    <cellStyle name="20% - Accent6 2 3 4 2 2 3" xfId="11049"/>
    <cellStyle name="20% - Accent6 2 3 4 2 2 4" xfId="11050"/>
    <cellStyle name="20% - Accent6 2 3 4 2 3" xfId="11051"/>
    <cellStyle name="20% - Accent6 2 3 4 2 3 2" xfId="11052"/>
    <cellStyle name="20% - Accent6 2 3 4 2 3 2 2" xfId="11053"/>
    <cellStyle name="20% - Accent6 2 3 4 2 3 2 3" xfId="52144"/>
    <cellStyle name="20% - Accent6 2 3 4 2 3 3" xfId="11054"/>
    <cellStyle name="20% - Accent6 2 3 4 2 3 4" xfId="11055"/>
    <cellStyle name="20% - Accent6 2 3 4 2 4" xfId="11056"/>
    <cellStyle name="20% - Accent6 2 3 4 2 4 2" xfId="11057"/>
    <cellStyle name="20% - Accent6 2 3 4 2 4 3" xfId="52145"/>
    <cellStyle name="20% - Accent6 2 3 4 2 5" xfId="11058"/>
    <cellStyle name="20% - Accent6 2 3 4 2 6" xfId="11059"/>
    <cellStyle name="20% - Accent6 2 3 4 3" xfId="11060"/>
    <cellStyle name="20% - Accent6 2 3 4 3 2" xfId="11061"/>
    <cellStyle name="20% - Accent6 2 3 4 3 2 2" xfId="11062"/>
    <cellStyle name="20% - Accent6 2 3 4 3 2 3" xfId="52146"/>
    <cellStyle name="20% - Accent6 2 3 4 3 3" xfId="11063"/>
    <cellStyle name="20% - Accent6 2 3 4 3 4" xfId="11064"/>
    <cellStyle name="20% - Accent6 2 3 4 4" xfId="11065"/>
    <cellStyle name="20% - Accent6 2 3 4 4 2" xfId="11066"/>
    <cellStyle name="20% - Accent6 2 3 4 4 2 2" xfId="11067"/>
    <cellStyle name="20% - Accent6 2 3 4 4 2 3" xfId="52147"/>
    <cellStyle name="20% - Accent6 2 3 4 4 3" xfId="11068"/>
    <cellStyle name="20% - Accent6 2 3 4 4 4" xfId="11069"/>
    <cellStyle name="20% - Accent6 2 3 4 5" xfId="11070"/>
    <cellStyle name="20% - Accent6 2 3 4 5 2" xfId="11071"/>
    <cellStyle name="20% - Accent6 2 3 4 5 3" xfId="52148"/>
    <cellStyle name="20% - Accent6 2 3 4 6" xfId="11072"/>
    <cellStyle name="20% - Accent6 2 3 4 7" xfId="11073"/>
    <cellStyle name="20% - Accent6 2 3 5" xfId="11074"/>
    <cellStyle name="20% - Accent6 2 3 5 2" xfId="11075"/>
    <cellStyle name="20% - Accent6 2 3 5 2 2" xfId="11076"/>
    <cellStyle name="20% - Accent6 2 3 5 2 2 2" xfId="11077"/>
    <cellStyle name="20% - Accent6 2 3 5 2 2 3" xfId="52149"/>
    <cellStyle name="20% - Accent6 2 3 5 2 3" xfId="11078"/>
    <cellStyle name="20% - Accent6 2 3 5 2 4" xfId="11079"/>
    <cellStyle name="20% - Accent6 2 3 5 3" xfId="11080"/>
    <cellStyle name="20% - Accent6 2 3 5 3 2" xfId="11081"/>
    <cellStyle name="20% - Accent6 2 3 5 3 2 2" xfId="11082"/>
    <cellStyle name="20% - Accent6 2 3 5 3 2 3" xfId="52150"/>
    <cellStyle name="20% - Accent6 2 3 5 3 3" xfId="11083"/>
    <cellStyle name="20% - Accent6 2 3 5 3 4" xfId="11084"/>
    <cellStyle name="20% - Accent6 2 3 5 4" xfId="11085"/>
    <cellStyle name="20% - Accent6 2 3 5 4 2" xfId="11086"/>
    <cellStyle name="20% - Accent6 2 3 5 4 3" xfId="52151"/>
    <cellStyle name="20% - Accent6 2 3 5 5" xfId="11087"/>
    <cellStyle name="20% - Accent6 2 3 5 6" xfId="11088"/>
    <cellStyle name="20% - Accent6 2 3 6" xfId="11089"/>
    <cellStyle name="20% - Accent6 2 3 6 2" xfId="11090"/>
    <cellStyle name="20% - Accent6 2 3 6 2 2" xfId="11091"/>
    <cellStyle name="20% - Accent6 2 3 6 2 2 2" xfId="11092"/>
    <cellStyle name="20% - Accent6 2 3 6 2 2 3" xfId="52152"/>
    <cellStyle name="20% - Accent6 2 3 6 2 3" xfId="11093"/>
    <cellStyle name="20% - Accent6 2 3 6 2 4" xfId="11094"/>
    <cellStyle name="20% - Accent6 2 3 6 3" xfId="11095"/>
    <cellStyle name="20% - Accent6 2 3 6 3 2" xfId="11096"/>
    <cellStyle name="20% - Accent6 2 3 6 3 3" xfId="52153"/>
    <cellStyle name="20% - Accent6 2 3 6 4" xfId="11097"/>
    <cellStyle name="20% - Accent6 2 3 6 5" xfId="11098"/>
    <cellStyle name="20% - Accent6 2 3 7" xfId="11099"/>
    <cellStyle name="20% - Accent6 2 3 7 2" xfId="11100"/>
    <cellStyle name="20% - Accent6 2 3 7 2 2" xfId="11101"/>
    <cellStyle name="20% - Accent6 2 3 7 2 3" xfId="52154"/>
    <cellStyle name="20% - Accent6 2 3 7 3" xfId="11102"/>
    <cellStyle name="20% - Accent6 2 3 7 4" xfId="11103"/>
    <cellStyle name="20% - Accent6 2 3 8" xfId="11104"/>
    <cellStyle name="20% - Accent6 2 3 8 2" xfId="11105"/>
    <cellStyle name="20% - Accent6 2 3 8 2 2" xfId="11106"/>
    <cellStyle name="20% - Accent6 2 3 8 2 3" xfId="52155"/>
    <cellStyle name="20% - Accent6 2 3 8 3" xfId="11107"/>
    <cellStyle name="20% - Accent6 2 3 8 4" xfId="11108"/>
    <cellStyle name="20% - Accent6 2 3 9" xfId="11109"/>
    <cellStyle name="20% - Accent6 2 3 9 2" xfId="11110"/>
    <cellStyle name="20% - Accent6 2 3 9 3" xfId="52156"/>
    <cellStyle name="20% - Accent6 2 4" xfId="11111"/>
    <cellStyle name="20% - Accent6 2 4 10" xfId="11112"/>
    <cellStyle name="20% - Accent6 2 4 2" xfId="11113"/>
    <cellStyle name="20% - Accent6 2 4 2 2" xfId="11114"/>
    <cellStyle name="20% - Accent6 2 4 2 2 2" xfId="11115"/>
    <cellStyle name="20% - Accent6 2 4 2 2 2 2" xfId="11116"/>
    <cellStyle name="20% - Accent6 2 4 2 2 2 2 2" xfId="11117"/>
    <cellStyle name="20% - Accent6 2 4 2 2 2 2 2 2" xfId="11118"/>
    <cellStyle name="20% - Accent6 2 4 2 2 2 2 2 3" xfId="52157"/>
    <cellStyle name="20% - Accent6 2 4 2 2 2 2 3" xfId="11119"/>
    <cellStyle name="20% - Accent6 2 4 2 2 2 2 4" xfId="11120"/>
    <cellStyle name="20% - Accent6 2 4 2 2 2 3" xfId="11121"/>
    <cellStyle name="20% - Accent6 2 4 2 2 2 3 2" xfId="11122"/>
    <cellStyle name="20% - Accent6 2 4 2 2 2 3 2 2" xfId="11123"/>
    <cellStyle name="20% - Accent6 2 4 2 2 2 3 2 3" xfId="52158"/>
    <cellStyle name="20% - Accent6 2 4 2 2 2 3 3" xfId="11124"/>
    <cellStyle name="20% - Accent6 2 4 2 2 2 3 4" xfId="11125"/>
    <cellStyle name="20% - Accent6 2 4 2 2 2 4" xfId="11126"/>
    <cellStyle name="20% - Accent6 2 4 2 2 2 4 2" xfId="11127"/>
    <cellStyle name="20% - Accent6 2 4 2 2 2 4 3" xfId="52159"/>
    <cellStyle name="20% - Accent6 2 4 2 2 2 5" xfId="11128"/>
    <cellStyle name="20% - Accent6 2 4 2 2 2 6" xfId="11129"/>
    <cellStyle name="20% - Accent6 2 4 2 2 3" xfId="11130"/>
    <cellStyle name="20% - Accent6 2 4 2 2 3 2" xfId="11131"/>
    <cellStyle name="20% - Accent6 2 4 2 2 3 2 2" xfId="11132"/>
    <cellStyle name="20% - Accent6 2 4 2 2 3 2 3" xfId="52160"/>
    <cellStyle name="20% - Accent6 2 4 2 2 3 3" xfId="11133"/>
    <cellStyle name="20% - Accent6 2 4 2 2 3 4" xfId="11134"/>
    <cellStyle name="20% - Accent6 2 4 2 2 4" xfId="11135"/>
    <cellStyle name="20% - Accent6 2 4 2 2 4 2" xfId="11136"/>
    <cellStyle name="20% - Accent6 2 4 2 2 4 2 2" xfId="11137"/>
    <cellStyle name="20% - Accent6 2 4 2 2 4 2 3" xfId="52161"/>
    <cellStyle name="20% - Accent6 2 4 2 2 4 3" xfId="11138"/>
    <cellStyle name="20% - Accent6 2 4 2 2 4 4" xfId="11139"/>
    <cellStyle name="20% - Accent6 2 4 2 2 5" xfId="11140"/>
    <cellStyle name="20% - Accent6 2 4 2 2 5 2" xfId="11141"/>
    <cellStyle name="20% - Accent6 2 4 2 2 5 3" xfId="52162"/>
    <cellStyle name="20% - Accent6 2 4 2 2 6" xfId="11142"/>
    <cellStyle name="20% - Accent6 2 4 2 2 7" xfId="11143"/>
    <cellStyle name="20% - Accent6 2 4 2 3" xfId="11144"/>
    <cellStyle name="20% - Accent6 2 4 2 3 2" xfId="11145"/>
    <cellStyle name="20% - Accent6 2 4 2 3 2 2" xfId="11146"/>
    <cellStyle name="20% - Accent6 2 4 2 3 2 2 2" xfId="11147"/>
    <cellStyle name="20% - Accent6 2 4 2 3 2 2 3" xfId="52163"/>
    <cellStyle name="20% - Accent6 2 4 2 3 2 3" xfId="11148"/>
    <cellStyle name="20% - Accent6 2 4 2 3 2 4" xfId="11149"/>
    <cellStyle name="20% - Accent6 2 4 2 3 3" xfId="11150"/>
    <cellStyle name="20% - Accent6 2 4 2 3 3 2" xfId="11151"/>
    <cellStyle name="20% - Accent6 2 4 2 3 3 2 2" xfId="11152"/>
    <cellStyle name="20% - Accent6 2 4 2 3 3 2 3" xfId="52164"/>
    <cellStyle name="20% - Accent6 2 4 2 3 3 3" xfId="11153"/>
    <cellStyle name="20% - Accent6 2 4 2 3 3 4" xfId="11154"/>
    <cellStyle name="20% - Accent6 2 4 2 3 4" xfId="11155"/>
    <cellStyle name="20% - Accent6 2 4 2 3 4 2" xfId="11156"/>
    <cellStyle name="20% - Accent6 2 4 2 3 4 3" xfId="52165"/>
    <cellStyle name="20% - Accent6 2 4 2 3 5" xfId="11157"/>
    <cellStyle name="20% - Accent6 2 4 2 3 6" xfId="11158"/>
    <cellStyle name="20% - Accent6 2 4 2 4" xfId="11159"/>
    <cellStyle name="20% - Accent6 2 4 2 4 2" xfId="11160"/>
    <cellStyle name="20% - Accent6 2 4 2 4 2 2" xfId="11161"/>
    <cellStyle name="20% - Accent6 2 4 2 4 2 3" xfId="52166"/>
    <cellStyle name="20% - Accent6 2 4 2 4 3" xfId="11162"/>
    <cellStyle name="20% - Accent6 2 4 2 4 4" xfId="11163"/>
    <cellStyle name="20% - Accent6 2 4 2 5" xfId="11164"/>
    <cellStyle name="20% - Accent6 2 4 2 5 2" xfId="11165"/>
    <cellStyle name="20% - Accent6 2 4 2 5 2 2" xfId="11166"/>
    <cellStyle name="20% - Accent6 2 4 2 5 2 3" xfId="52167"/>
    <cellStyle name="20% - Accent6 2 4 2 5 3" xfId="11167"/>
    <cellStyle name="20% - Accent6 2 4 2 5 4" xfId="11168"/>
    <cellStyle name="20% - Accent6 2 4 2 6" xfId="11169"/>
    <cellStyle name="20% - Accent6 2 4 2 6 2" xfId="11170"/>
    <cellStyle name="20% - Accent6 2 4 2 6 3" xfId="52168"/>
    <cellStyle name="20% - Accent6 2 4 2 7" xfId="11171"/>
    <cellStyle name="20% - Accent6 2 4 2 8" xfId="11172"/>
    <cellStyle name="20% - Accent6 2 4 3" xfId="11173"/>
    <cellStyle name="20% - Accent6 2 4 3 2" xfId="11174"/>
    <cellStyle name="20% - Accent6 2 4 3 2 2" xfId="11175"/>
    <cellStyle name="20% - Accent6 2 4 3 2 2 2" xfId="11176"/>
    <cellStyle name="20% - Accent6 2 4 3 2 2 2 2" xfId="11177"/>
    <cellStyle name="20% - Accent6 2 4 3 2 2 2 3" xfId="52169"/>
    <cellStyle name="20% - Accent6 2 4 3 2 2 3" xfId="11178"/>
    <cellStyle name="20% - Accent6 2 4 3 2 2 4" xfId="11179"/>
    <cellStyle name="20% - Accent6 2 4 3 2 3" xfId="11180"/>
    <cellStyle name="20% - Accent6 2 4 3 2 3 2" xfId="11181"/>
    <cellStyle name="20% - Accent6 2 4 3 2 3 2 2" xfId="11182"/>
    <cellStyle name="20% - Accent6 2 4 3 2 3 2 3" xfId="52170"/>
    <cellStyle name="20% - Accent6 2 4 3 2 3 3" xfId="11183"/>
    <cellStyle name="20% - Accent6 2 4 3 2 3 4" xfId="11184"/>
    <cellStyle name="20% - Accent6 2 4 3 2 4" xfId="11185"/>
    <cellStyle name="20% - Accent6 2 4 3 2 4 2" xfId="11186"/>
    <cellStyle name="20% - Accent6 2 4 3 2 4 3" xfId="52171"/>
    <cellStyle name="20% - Accent6 2 4 3 2 5" xfId="11187"/>
    <cellStyle name="20% - Accent6 2 4 3 2 6" xfId="11188"/>
    <cellStyle name="20% - Accent6 2 4 3 3" xfId="11189"/>
    <cellStyle name="20% - Accent6 2 4 3 3 2" xfId="11190"/>
    <cellStyle name="20% - Accent6 2 4 3 3 2 2" xfId="11191"/>
    <cellStyle name="20% - Accent6 2 4 3 3 2 3" xfId="52172"/>
    <cellStyle name="20% - Accent6 2 4 3 3 3" xfId="11192"/>
    <cellStyle name="20% - Accent6 2 4 3 3 4" xfId="11193"/>
    <cellStyle name="20% - Accent6 2 4 3 4" xfId="11194"/>
    <cellStyle name="20% - Accent6 2 4 3 4 2" xfId="11195"/>
    <cellStyle name="20% - Accent6 2 4 3 4 2 2" xfId="11196"/>
    <cellStyle name="20% - Accent6 2 4 3 4 2 3" xfId="52173"/>
    <cellStyle name="20% - Accent6 2 4 3 4 3" xfId="11197"/>
    <cellStyle name="20% - Accent6 2 4 3 4 4" xfId="11198"/>
    <cellStyle name="20% - Accent6 2 4 3 5" xfId="11199"/>
    <cellStyle name="20% - Accent6 2 4 3 5 2" xfId="11200"/>
    <cellStyle name="20% - Accent6 2 4 3 5 3" xfId="52174"/>
    <cellStyle name="20% - Accent6 2 4 3 6" xfId="11201"/>
    <cellStyle name="20% - Accent6 2 4 3 7" xfId="11202"/>
    <cellStyle name="20% - Accent6 2 4 4" xfId="11203"/>
    <cellStyle name="20% - Accent6 2 4 4 2" xfId="11204"/>
    <cellStyle name="20% - Accent6 2 4 4 2 2" xfId="11205"/>
    <cellStyle name="20% - Accent6 2 4 4 2 2 2" xfId="11206"/>
    <cellStyle name="20% - Accent6 2 4 4 2 2 3" xfId="52175"/>
    <cellStyle name="20% - Accent6 2 4 4 2 3" xfId="11207"/>
    <cellStyle name="20% - Accent6 2 4 4 2 4" xfId="11208"/>
    <cellStyle name="20% - Accent6 2 4 4 3" xfId="11209"/>
    <cellStyle name="20% - Accent6 2 4 4 3 2" xfId="11210"/>
    <cellStyle name="20% - Accent6 2 4 4 3 2 2" xfId="11211"/>
    <cellStyle name="20% - Accent6 2 4 4 3 2 3" xfId="52176"/>
    <cellStyle name="20% - Accent6 2 4 4 3 3" xfId="11212"/>
    <cellStyle name="20% - Accent6 2 4 4 3 4" xfId="11213"/>
    <cellStyle name="20% - Accent6 2 4 4 4" xfId="11214"/>
    <cellStyle name="20% - Accent6 2 4 4 4 2" xfId="11215"/>
    <cellStyle name="20% - Accent6 2 4 4 4 3" xfId="52177"/>
    <cellStyle name="20% - Accent6 2 4 4 5" xfId="11216"/>
    <cellStyle name="20% - Accent6 2 4 4 6" xfId="11217"/>
    <cellStyle name="20% - Accent6 2 4 5" xfId="11218"/>
    <cellStyle name="20% - Accent6 2 4 5 2" xfId="11219"/>
    <cellStyle name="20% - Accent6 2 4 5 2 2" xfId="11220"/>
    <cellStyle name="20% - Accent6 2 4 5 2 2 2" xfId="11221"/>
    <cellStyle name="20% - Accent6 2 4 5 2 2 3" xfId="52178"/>
    <cellStyle name="20% - Accent6 2 4 5 2 3" xfId="11222"/>
    <cellStyle name="20% - Accent6 2 4 5 2 4" xfId="11223"/>
    <cellStyle name="20% - Accent6 2 4 5 3" xfId="11224"/>
    <cellStyle name="20% - Accent6 2 4 5 3 2" xfId="11225"/>
    <cellStyle name="20% - Accent6 2 4 5 3 3" xfId="52179"/>
    <cellStyle name="20% - Accent6 2 4 5 4" xfId="11226"/>
    <cellStyle name="20% - Accent6 2 4 5 5" xfId="11227"/>
    <cellStyle name="20% - Accent6 2 4 6" xfId="11228"/>
    <cellStyle name="20% - Accent6 2 4 6 2" xfId="11229"/>
    <cellStyle name="20% - Accent6 2 4 6 2 2" xfId="11230"/>
    <cellStyle name="20% - Accent6 2 4 6 2 3" xfId="52180"/>
    <cellStyle name="20% - Accent6 2 4 6 3" xfId="11231"/>
    <cellStyle name="20% - Accent6 2 4 6 4" xfId="11232"/>
    <cellStyle name="20% - Accent6 2 4 7" xfId="11233"/>
    <cellStyle name="20% - Accent6 2 4 7 2" xfId="11234"/>
    <cellStyle name="20% - Accent6 2 4 7 2 2" xfId="11235"/>
    <cellStyle name="20% - Accent6 2 4 7 2 3" xfId="52181"/>
    <cellStyle name="20% - Accent6 2 4 7 3" xfId="11236"/>
    <cellStyle name="20% - Accent6 2 4 7 4" xfId="11237"/>
    <cellStyle name="20% - Accent6 2 4 8" xfId="11238"/>
    <cellStyle name="20% - Accent6 2 4 8 2" xfId="11239"/>
    <cellStyle name="20% - Accent6 2 4 8 3" xfId="52182"/>
    <cellStyle name="20% - Accent6 2 4 9" xfId="11240"/>
    <cellStyle name="20% - Accent6 2 5" xfId="11241"/>
    <cellStyle name="20% - Accent6 2 5 10" xfId="11242"/>
    <cellStyle name="20% - Accent6 2 5 2" xfId="11243"/>
    <cellStyle name="20% - Accent6 2 5 2 2" xfId="11244"/>
    <cellStyle name="20% - Accent6 2 5 2 2 2" xfId="11245"/>
    <cellStyle name="20% - Accent6 2 5 2 2 2 2" xfId="11246"/>
    <cellStyle name="20% - Accent6 2 5 2 2 2 2 2" xfId="11247"/>
    <cellStyle name="20% - Accent6 2 5 2 2 2 2 2 2" xfId="11248"/>
    <cellStyle name="20% - Accent6 2 5 2 2 2 2 2 3" xfId="52183"/>
    <cellStyle name="20% - Accent6 2 5 2 2 2 2 3" xfId="11249"/>
    <cellStyle name="20% - Accent6 2 5 2 2 2 2 4" xfId="11250"/>
    <cellStyle name="20% - Accent6 2 5 2 2 2 3" xfId="11251"/>
    <cellStyle name="20% - Accent6 2 5 2 2 2 3 2" xfId="11252"/>
    <cellStyle name="20% - Accent6 2 5 2 2 2 3 2 2" xfId="11253"/>
    <cellStyle name="20% - Accent6 2 5 2 2 2 3 2 3" xfId="52184"/>
    <cellStyle name="20% - Accent6 2 5 2 2 2 3 3" xfId="11254"/>
    <cellStyle name="20% - Accent6 2 5 2 2 2 3 4" xfId="11255"/>
    <cellStyle name="20% - Accent6 2 5 2 2 2 4" xfId="11256"/>
    <cellStyle name="20% - Accent6 2 5 2 2 2 4 2" xfId="11257"/>
    <cellStyle name="20% - Accent6 2 5 2 2 2 4 3" xfId="52185"/>
    <cellStyle name="20% - Accent6 2 5 2 2 2 5" xfId="11258"/>
    <cellStyle name="20% - Accent6 2 5 2 2 2 6" xfId="11259"/>
    <cellStyle name="20% - Accent6 2 5 2 2 3" xfId="11260"/>
    <cellStyle name="20% - Accent6 2 5 2 2 3 2" xfId="11261"/>
    <cellStyle name="20% - Accent6 2 5 2 2 3 2 2" xfId="11262"/>
    <cellStyle name="20% - Accent6 2 5 2 2 3 2 3" xfId="52186"/>
    <cellStyle name="20% - Accent6 2 5 2 2 3 3" xfId="11263"/>
    <cellStyle name="20% - Accent6 2 5 2 2 3 4" xfId="11264"/>
    <cellStyle name="20% - Accent6 2 5 2 2 4" xfId="11265"/>
    <cellStyle name="20% - Accent6 2 5 2 2 4 2" xfId="11266"/>
    <cellStyle name="20% - Accent6 2 5 2 2 4 2 2" xfId="11267"/>
    <cellStyle name="20% - Accent6 2 5 2 2 4 2 3" xfId="52187"/>
    <cellStyle name="20% - Accent6 2 5 2 2 4 3" xfId="11268"/>
    <cellStyle name="20% - Accent6 2 5 2 2 4 4" xfId="11269"/>
    <cellStyle name="20% - Accent6 2 5 2 2 5" xfId="11270"/>
    <cellStyle name="20% - Accent6 2 5 2 2 5 2" xfId="11271"/>
    <cellStyle name="20% - Accent6 2 5 2 2 5 3" xfId="52188"/>
    <cellStyle name="20% - Accent6 2 5 2 2 6" xfId="11272"/>
    <cellStyle name="20% - Accent6 2 5 2 2 7" xfId="11273"/>
    <cellStyle name="20% - Accent6 2 5 2 3" xfId="11274"/>
    <cellStyle name="20% - Accent6 2 5 2 3 2" xfId="11275"/>
    <cellStyle name="20% - Accent6 2 5 2 3 2 2" xfId="11276"/>
    <cellStyle name="20% - Accent6 2 5 2 3 2 2 2" xfId="11277"/>
    <cellStyle name="20% - Accent6 2 5 2 3 2 2 3" xfId="52189"/>
    <cellStyle name="20% - Accent6 2 5 2 3 2 3" xfId="11278"/>
    <cellStyle name="20% - Accent6 2 5 2 3 2 4" xfId="11279"/>
    <cellStyle name="20% - Accent6 2 5 2 3 3" xfId="11280"/>
    <cellStyle name="20% - Accent6 2 5 2 3 3 2" xfId="11281"/>
    <cellStyle name="20% - Accent6 2 5 2 3 3 2 2" xfId="11282"/>
    <cellStyle name="20% - Accent6 2 5 2 3 3 2 3" xfId="52190"/>
    <cellStyle name="20% - Accent6 2 5 2 3 3 3" xfId="11283"/>
    <cellStyle name="20% - Accent6 2 5 2 3 3 4" xfId="11284"/>
    <cellStyle name="20% - Accent6 2 5 2 3 4" xfId="11285"/>
    <cellStyle name="20% - Accent6 2 5 2 3 4 2" xfId="11286"/>
    <cellStyle name="20% - Accent6 2 5 2 3 4 3" xfId="52191"/>
    <cellStyle name="20% - Accent6 2 5 2 3 5" xfId="11287"/>
    <cellStyle name="20% - Accent6 2 5 2 3 6" xfId="11288"/>
    <cellStyle name="20% - Accent6 2 5 2 4" xfId="11289"/>
    <cellStyle name="20% - Accent6 2 5 2 4 2" xfId="11290"/>
    <cellStyle name="20% - Accent6 2 5 2 4 2 2" xfId="11291"/>
    <cellStyle name="20% - Accent6 2 5 2 4 2 3" xfId="52192"/>
    <cellStyle name="20% - Accent6 2 5 2 4 3" xfId="11292"/>
    <cellStyle name="20% - Accent6 2 5 2 4 4" xfId="11293"/>
    <cellStyle name="20% - Accent6 2 5 2 5" xfId="11294"/>
    <cellStyle name="20% - Accent6 2 5 2 5 2" xfId="11295"/>
    <cellStyle name="20% - Accent6 2 5 2 5 2 2" xfId="11296"/>
    <cellStyle name="20% - Accent6 2 5 2 5 2 3" xfId="52193"/>
    <cellStyle name="20% - Accent6 2 5 2 5 3" xfId="11297"/>
    <cellStyle name="20% - Accent6 2 5 2 5 4" xfId="11298"/>
    <cellStyle name="20% - Accent6 2 5 2 6" xfId="11299"/>
    <cellStyle name="20% - Accent6 2 5 2 6 2" xfId="11300"/>
    <cellStyle name="20% - Accent6 2 5 2 6 3" xfId="52194"/>
    <cellStyle name="20% - Accent6 2 5 2 7" xfId="11301"/>
    <cellStyle name="20% - Accent6 2 5 2 8" xfId="11302"/>
    <cellStyle name="20% - Accent6 2 5 3" xfId="11303"/>
    <cellStyle name="20% - Accent6 2 5 3 2" xfId="11304"/>
    <cellStyle name="20% - Accent6 2 5 3 2 2" xfId="11305"/>
    <cellStyle name="20% - Accent6 2 5 3 2 2 2" xfId="11306"/>
    <cellStyle name="20% - Accent6 2 5 3 2 2 2 2" xfId="11307"/>
    <cellStyle name="20% - Accent6 2 5 3 2 2 2 3" xfId="52195"/>
    <cellStyle name="20% - Accent6 2 5 3 2 2 3" xfId="11308"/>
    <cellStyle name="20% - Accent6 2 5 3 2 2 4" xfId="11309"/>
    <cellStyle name="20% - Accent6 2 5 3 2 3" xfId="11310"/>
    <cellStyle name="20% - Accent6 2 5 3 2 3 2" xfId="11311"/>
    <cellStyle name="20% - Accent6 2 5 3 2 3 2 2" xfId="11312"/>
    <cellStyle name="20% - Accent6 2 5 3 2 3 2 3" xfId="52196"/>
    <cellStyle name="20% - Accent6 2 5 3 2 3 3" xfId="11313"/>
    <cellStyle name="20% - Accent6 2 5 3 2 3 4" xfId="11314"/>
    <cellStyle name="20% - Accent6 2 5 3 2 4" xfId="11315"/>
    <cellStyle name="20% - Accent6 2 5 3 2 4 2" xfId="11316"/>
    <cellStyle name="20% - Accent6 2 5 3 2 4 3" xfId="52197"/>
    <cellStyle name="20% - Accent6 2 5 3 2 5" xfId="11317"/>
    <cellStyle name="20% - Accent6 2 5 3 2 6" xfId="11318"/>
    <cellStyle name="20% - Accent6 2 5 3 3" xfId="11319"/>
    <cellStyle name="20% - Accent6 2 5 3 3 2" xfId="11320"/>
    <cellStyle name="20% - Accent6 2 5 3 3 2 2" xfId="11321"/>
    <cellStyle name="20% - Accent6 2 5 3 3 2 3" xfId="52198"/>
    <cellStyle name="20% - Accent6 2 5 3 3 3" xfId="11322"/>
    <cellStyle name="20% - Accent6 2 5 3 3 4" xfId="11323"/>
    <cellStyle name="20% - Accent6 2 5 3 4" xfId="11324"/>
    <cellStyle name="20% - Accent6 2 5 3 4 2" xfId="11325"/>
    <cellStyle name="20% - Accent6 2 5 3 4 2 2" xfId="11326"/>
    <cellStyle name="20% - Accent6 2 5 3 4 2 3" xfId="52199"/>
    <cellStyle name="20% - Accent6 2 5 3 4 3" xfId="11327"/>
    <cellStyle name="20% - Accent6 2 5 3 4 4" xfId="11328"/>
    <cellStyle name="20% - Accent6 2 5 3 5" xfId="11329"/>
    <cellStyle name="20% - Accent6 2 5 3 5 2" xfId="11330"/>
    <cellStyle name="20% - Accent6 2 5 3 5 3" xfId="52200"/>
    <cellStyle name="20% - Accent6 2 5 3 6" xfId="11331"/>
    <cellStyle name="20% - Accent6 2 5 3 7" xfId="11332"/>
    <cellStyle name="20% - Accent6 2 5 4" xfId="11333"/>
    <cellStyle name="20% - Accent6 2 5 4 2" xfId="11334"/>
    <cellStyle name="20% - Accent6 2 5 4 2 2" xfId="11335"/>
    <cellStyle name="20% - Accent6 2 5 4 2 2 2" xfId="11336"/>
    <cellStyle name="20% - Accent6 2 5 4 2 2 3" xfId="52201"/>
    <cellStyle name="20% - Accent6 2 5 4 2 3" xfId="11337"/>
    <cellStyle name="20% - Accent6 2 5 4 2 4" xfId="11338"/>
    <cellStyle name="20% - Accent6 2 5 4 3" xfId="11339"/>
    <cellStyle name="20% - Accent6 2 5 4 3 2" xfId="11340"/>
    <cellStyle name="20% - Accent6 2 5 4 3 2 2" xfId="11341"/>
    <cellStyle name="20% - Accent6 2 5 4 3 2 3" xfId="52202"/>
    <cellStyle name="20% - Accent6 2 5 4 3 3" xfId="11342"/>
    <cellStyle name="20% - Accent6 2 5 4 3 4" xfId="11343"/>
    <cellStyle name="20% - Accent6 2 5 4 4" xfId="11344"/>
    <cellStyle name="20% - Accent6 2 5 4 4 2" xfId="11345"/>
    <cellStyle name="20% - Accent6 2 5 4 4 3" xfId="52203"/>
    <cellStyle name="20% - Accent6 2 5 4 5" xfId="11346"/>
    <cellStyle name="20% - Accent6 2 5 4 6" xfId="11347"/>
    <cellStyle name="20% - Accent6 2 5 5" xfId="11348"/>
    <cellStyle name="20% - Accent6 2 5 5 2" xfId="11349"/>
    <cellStyle name="20% - Accent6 2 5 5 2 2" xfId="11350"/>
    <cellStyle name="20% - Accent6 2 5 5 2 2 2" xfId="11351"/>
    <cellStyle name="20% - Accent6 2 5 5 2 2 3" xfId="52204"/>
    <cellStyle name="20% - Accent6 2 5 5 2 3" xfId="11352"/>
    <cellStyle name="20% - Accent6 2 5 5 2 4" xfId="11353"/>
    <cellStyle name="20% - Accent6 2 5 5 3" xfId="11354"/>
    <cellStyle name="20% - Accent6 2 5 5 3 2" xfId="11355"/>
    <cellStyle name="20% - Accent6 2 5 5 3 3" xfId="52205"/>
    <cellStyle name="20% - Accent6 2 5 5 4" xfId="11356"/>
    <cellStyle name="20% - Accent6 2 5 5 5" xfId="11357"/>
    <cellStyle name="20% - Accent6 2 5 6" xfId="11358"/>
    <cellStyle name="20% - Accent6 2 5 6 2" xfId="11359"/>
    <cellStyle name="20% - Accent6 2 5 6 2 2" xfId="11360"/>
    <cellStyle name="20% - Accent6 2 5 6 2 3" xfId="52206"/>
    <cellStyle name="20% - Accent6 2 5 6 3" xfId="11361"/>
    <cellStyle name="20% - Accent6 2 5 6 4" xfId="11362"/>
    <cellStyle name="20% - Accent6 2 5 7" xfId="11363"/>
    <cellStyle name="20% - Accent6 2 5 7 2" xfId="11364"/>
    <cellStyle name="20% - Accent6 2 5 7 2 2" xfId="11365"/>
    <cellStyle name="20% - Accent6 2 5 7 2 3" xfId="52207"/>
    <cellStyle name="20% - Accent6 2 5 7 3" xfId="11366"/>
    <cellStyle name="20% - Accent6 2 5 7 4" xfId="11367"/>
    <cellStyle name="20% - Accent6 2 5 8" xfId="11368"/>
    <cellStyle name="20% - Accent6 2 5 8 2" xfId="11369"/>
    <cellStyle name="20% - Accent6 2 5 8 3" xfId="52208"/>
    <cellStyle name="20% - Accent6 2 5 9" xfId="11370"/>
    <cellStyle name="20% - Accent6 2 6" xfId="11371"/>
    <cellStyle name="20% - Accent6 2 6 10" xfId="11372"/>
    <cellStyle name="20% - Accent6 2 6 2" xfId="11373"/>
    <cellStyle name="20% - Accent6 2 6 2 2" xfId="11374"/>
    <cellStyle name="20% - Accent6 2 6 2 2 2" xfId="11375"/>
    <cellStyle name="20% - Accent6 2 6 2 2 2 2" xfId="11376"/>
    <cellStyle name="20% - Accent6 2 6 2 2 2 2 2" xfId="11377"/>
    <cellStyle name="20% - Accent6 2 6 2 2 2 2 2 2" xfId="11378"/>
    <cellStyle name="20% - Accent6 2 6 2 2 2 2 2 3" xfId="52209"/>
    <cellStyle name="20% - Accent6 2 6 2 2 2 2 3" xfId="11379"/>
    <cellStyle name="20% - Accent6 2 6 2 2 2 2 4" xfId="11380"/>
    <cellStyle name="20% - Accent6 2 6 2 2 2 3" xfId="11381"/>
    <cellStyle name="20% - Accent6 2 6 2 2 2 3 2" xfId="11382"/>
    <cellStyle name="20% - Accent6 2 6 2 2 2 3 2 2" xfId="11383"/>
    <cellStyle name="20% - Accent6 2 6 2 2 2 3 2 3" xfId="52210"/>
    <cellStyle name="20% - Accent6 2 6 2 2 2 3 3" xfId="11384"/>
    <cellStyle name="20% - Accent6 2 6 2 2 2 3 4" xfId="11385"/>
    <cellStyle name="20% - Accent6 2 6 2 2 2 4" xfId="11386"/>
    <cellStyle name="20% - Accent6 2 6 2 2 2 4 2" xfId="11387"/>
    <cellStyle name="20% - Accent6 2 6 2 2 2 4 3" xfId="52211"/>
    <cellStyle name="20% - Accent6 2 6 2 2 2 5" xfId="11388"/>
    <cellStyle name="20% - Accent6 2 6 2 2 2 6" xfId="11389"/>
    <cellStyle name="20% - Accent6 2 6 2 2 3" xfId="11390"/>
    <cellStyle name="20% - Accent6 2 6 2 2 3 2" xfId="11391"/>
    <cellStyle name="20% - Accent6 2 6 2 2 3 2 2" xfId="11392"/>
    <cellStyle name="20% - Accent6 2 6 2 2 3 2 3" xfId="52212"/>
    <cellStyle name="20% - Accent6 2 6 2 2 3 3" xfId="11393"/>
    <cellStyle name="20% - Accent6 2 6 2 2 3 4" xfId="11394"/>
    <cellStyle name="20% - Accent6 2 6 2 2 4" xfId="11395"/>
    <cellStyle name="20% - Accent6 2 6 2 2 4 2" xfId="11396"/>
    <cellStyle name="20% - Accent6 2 6 2 2 4 2 2" xfId="11397"/>
    <cellStyle name="20% - Accent6 2 6 2 2 4 2 3" xfId="52213"/>
    <cellStyle name="20% - Accent6 2 6 2 2 4 3" xfId="11398"/>
    <cellStyle name="20% - Accent6 2 6 2 2 4 4" xfId="11399"/>
    <cellStyle name="20% - Accent6 2 6 2 2 5" xfId="11400"/>
    <cellStyle name="20% - Accent6 2 6 2 2 5 2" xfId="11401"/>
    <cellStyle name="20% - Accent6 2 6 2 2 5 3" xfId="52214"/>
    <cellStyle name="20% - Accent6 2 6 2 2 6" xfId="11402"/>
    <cellStyle name="20% - Accent6 2 6 2 2 7" xfId="11403"/>
    <cellStyle name="20% - Accent6 2 6 2 3" xfId="11404"/>
    <cellStyle name="20% - Accent6 2 6 2 3 2" xfId="11405"/>
    <cellStyle name="20% - Accent6 2 6 2 3 2 2" xfId="11406"/>
    <cellStyle name="20% - Accent6 2 6 2 3 2 2 2" xfId="11407"/>
    <cellStyle name="20% - Accent6 2 6 2 3 2 2 3" xfId="52215"/>
    <cellStyle name="20% - Accent6 2 6 2 3 2 3" xfId="11408"/>
    <cellStyle name="20% - Accent6 2 6 2 3 2 4" xfId="11409"/>
    <cellStyle name="20% - Accent6 2 6 2 3 3" xfId="11410"/>
    <cellStyle name="20% - Accent6 2 6 2 3 3 2" xfId="11411"/>
    <cellStyle name="20% - Accent6 2 6 2 3 3 2 2" xfId="11412"/>
    <cellStyle name="20% - Accent6 2 6 2 3 3 2 3" xfId="52216"/>
    <cellStyle name="20% - Accent6 2 6 2 3 3 3" xfId="11413"/>
    <cellStyle name="20% - Accent6 2 6 2 3 3 4" xfId="11414"/>
    <cellStyle name="20% - Accent6 2 6 2 3 4" xfId="11415"/>
    <cellStyle name="20% - Accent6 2 6 2 3 4 2" xfId="11416"/>
    <cellStyle name="20% - Accent6 2 6 2 3 4 3" xfId="52217"/>
    <cellStyle name="20% - Accent6 2 6 2 3 5" xfId="11417"/>
    <cellStyle name="20% - Accent6 2 6 2 3 6" xfId="11418"/>
    <cellStyle name="20% - Accent6 2 6 2 4" xfId="11419"/>
    <cellStyle name="20% - Accent6 2 6 2 4 2" xfId="11420"/>
    <cellStyle name="20% - Accent6 2 6 2 4 2 2" xfId="11421"/>
    <cellStyle name="20% - Accent6 2 6 2 4 2 3" xfId="52218"/>
    <cellStyle name="20% - Accent6 2 6 2 4 3" xfId="11422"/>
    <cellStyle name="20% - Accent6 2 6 2 4 4" xfId="11423"/>
    <cellStyle name="20% - Accent6 2 6 2 5" xfId="11424"/>
    <cellStyle name="20% - Accent6 2 6 2 5 2" xfId="11425"/>
    <cellStyle name="20% - Accent6 2 6 2 5 2 2" xfId="11426"/>
    <cellStyle name="20% - Accent6 2 6 2 5 2 3" xfId="52219"/>
    <cellStyle name="20% - Accent6 2 6 2 5 3" xfId="11427"/>
    <cellStyle name="20% - Accent6 2 6 2 5 4" xfId="11428"/>
    <cellStyle name="20% - Accent6 2 6 2 6" xfId="11429"/>
    <cellStyle name="20% - Accent6 2 6 2 6 2" xfId="11430"/>
    <cellStyle name="20% - Accent6 2 6 2 6 3" xfId="52220"/>
    <cellStyle name="20% - Accent6 2 6 2 7" xfId="11431"/>
    <cellStyle name="20% - Accent6 2 6 2 8" xfId="11432"/>
    <cellStyle name="20% - Accent6 2 6 3" xfId="11433"/>
    <cellStyle name="20% - Accent6 2 6 3 2" xfId="11434"/>
    <cellStyle name="20% - Accent6 2 6 3 2 2" xfId="11435"/>
    <cellStyle name="20% - Accent6 2 6 3 2 2 2" xfId="11436"/>
    <cellStyle name="20% - Accent6 2 6 3 2 2 2 2" xfId="11437"/>
    <cellStyle name="20% - Accent6 2 6 3 2 2 2 3" xfId="52221"/>
    <cellStyle name="20% - Accent6 2 6 3 2 2 3" xfId="11438"/>
    <cellStyle name="20% - Accent6 2 6 3 2 2 4" xfId="11439"/>
    <cellStyle name="20% - Accent6 2 6 3 2 3" xfId="11440"/>
    <cellStyle name="20% - Accent6 2 6 3 2 3 2" xfId="11441"/>
    <cellStyle name="20% - Accent6 2 6 3 2 3 2 2" xfId="11442"/>
    <cellStyle name="20% - Accent6 2 6 3 2 3 2 3" xfId="52222"/>
    <cellStyle name="20% - Accent6 2 6 3 2 3 3" xfId="11443"/>
    <cellStyle name="20% - Accent6 2 6 3 2 3 4" xfId="11444"/>
    <cellStyle name="20% - Accent6 2 6 3 2 4" xfId="11445"/>
    <cellStyle name="20% - Accent6 2 6 3 2 4 2" xfId="11446"/>
    <cellStyle name="20% - Accent6 2 6 3 2 4 3" xfId="52223"/>
    <cellStyle name="20% - Accent6 2 6 3 2 5" xfId="11447"/>
    <cellStyle name="20% - Accent6 2 6 3 2 6" xfId="11448"/>
    <cellStyle name="20% - Accent6 2 6 3 3" xfId="11449"/>
    <cellStyle name="20% - Accent6 2 6 3 3 2" xfId="11450"/>
    <cellStyle name="20% - Accent6 2 6 3 3 2 2" xfId="11451"/>
    <cellStyle name="20% - Accent6 2 6 3 3 2 3" xfId="52224"/>
    <cellStyle name="20% - Accent6 2 6 3 3 3" xfId="11452"/>
    <cellStyle name="20% - Accent6 2 6 3 3 4" xfId="11453"/>
    <cellStyle name="20% - Accent6 2 6 3 4" xfId="11454"/>
    <cellStyle name="20% - Accent6 2 6 3 4 2" xfId="11455"/>
    <cellStyle name="20% - Accent6 2 6 3 4 2 2" xfId="11456"/>
    <cellStyle name="20% - Accent6 2 6 3 4 2 3" xfId="52225"/>
    <cellStyle name="20% - Accent6 2 6 3 4 3" xfId="11457"/>
    <cellStyle name="20% - Accent6 2 6 3 4 4" xfId="11458"/>
    <cellStyle name="20% - Accent6 2 6 3 5" xfId="11459"/>
    <cellStyle name="20% - Accent6 2 6 3 5 2" xfId="11460"/>
    <cellStyle name="20% - Accent6 2 6 3 5 3" xfId="52226"/>
    <cellStyle name="20% - Accent6 2 6 3 6" xfId="11461"/>
    <cellStyle name="20% - Accent6 2 6 3 7" xfId="11462"/>
    <cellStyle name="20% - Accent6 2 6 4" xfId="11463"/>
    <cellStyle name="20% - Accent6 2 6 4 2" xfId="11464"/>
    <cellStyle name="20% - Accent6 2 6 4 2 2" xfId="11465"/>
    <cellStyle name="20% - Accent6 2 6 4 2 2 2" xfId="11466"/>
    <cellStyle name="20% - Accent6 2 6 4 2 2 3" xfId="52227"/>
    <cellStyle name="20% - Accent6 2 6 4 2 3" xfId="11467"/>
    <cellStyle name="20% - Accent6 2 6 4 2 4" xfId="11468"/>
    <cellStyle name="20% - Accent6 2 6 4 3" xfId="11469"/>
    <cellStyle name="20% - Accent6 2 6 4 3 2" xfId="11470"/>
    <cellStyle name="20% - Accent6 2 6 4 3 2 2" xfId="11471"/>
    <cellStyle name="20% - Accent6 2 6 4 3 2 3" xfId="52228"/>
    <cellStyle name="20% - Accent6 2 6 4 3 3" xfId="11472"/>
    <cellStyle name="20% - Accent6 2 6 4 3 4" xfId="11473"/>
    <cellStyle name="20% - Accent6 2 6 4 4" xfId="11474"/>
    <cellStyle name="20% - Accent6 2 6 4 4 2" xfId="11475"/>
    <cellStyle name="20% - Accent6 2 6 4 4 3" xfId="52229"/>
    <cellStyle name="20% - Accent6 2 6 4 5" xfId="11476"/>
    <cellStyle name="20% - Accent6 2 6 4 6" xfId="11477"/>
    <cellStyle name="20% - Accent6 2 6 5" xfId="11478"/>
    <cellStyle name="20% - Accent6 2 6 5 2" xfId="11479"/>
    <cellStyle name="20% - Accent6 2 6 5 2 2" xfId="11480"/>
    <cellStyle name="20% - Accent6 2 6 5 2 2 2" xfId="11481"/>
    <cellStyle name="20% - Accent6 2 6 5 2 2 3" xfId="52230"/>
    <cellStyle name="20% - Accent6 2 6 5 2 3" xfId="11482"/>
    <cellStyle name="20% - Accent6 2 6 5 2 4" xfId="11483"/>
    <cellStyle name="20% - Accent6 2 6 5 3" xfId="11484"/>
    <cellStyle name="20% - Accent6 2 6 5 3 2" xfId="11485"/>
    <cellStyle name="20% - Accent6 2 6 5 3 3" xfId="52231"/>
    <cellStyle name="20% - Accent6 2 6 5 4" xfId="11486"/>
    <cellStyle name="20% - Accent6 2 6 5 5" xfId="11487"/>
    <cellStyle name="20% - Accent6 2 6 6" xfId="11488"/>
    <cellStyle name="20% - Accent6 2 6 6 2" xfId="11489"/>
    <cellStyle name="20% - Accent6 2 6 6 2 2" xfId="11490"/>
    <cellStyle name="20% - Accent6 2 6 6 2 3" xfId="52232"/>
    <cellStyle name="20% - Accent6 2 6 6 3" xfId="11491"/>
    <cellStyle name="20% - Accent6 2 6 6 4" xfId="11492"/>
    <cellStyle name="20% - Accent6 2 6 7" xfId="11493"/>
    <cellStyle name="20% - Accent6 2 6 7 2" xfId="11494"/>
    <cellStyle name="20% - Accent6 2 6 7 2 2" xfId="11495"/>
    <cellStyle name="20% - Accent6 2 6 7 2 3" xfId="52233"/>
    <cellStyle name="20% - Accent6 2 6 7 3" xfId="11496"/>
    <cellStyle name="20% - Accent6 2 6 7 4" xfId="11497"/>
    <cellStyle name="20% - Accent6 2 6 8" xfId="11498"/>
    <cellStyle name="20% - Accent6 2 6 8 2" xfId="11499"/>
    <cellStyle name="20% - Accent6 2 6 8 3" xfId="52234"/>
    <cellStyle name="20% - Accent6 2 6 9" xfId="11500"/>
    <cellStyle name="20% - Accent6 2 7" xfId="11501"/>
    <cellStyle name="20% - Accent6 2 7 2" xfId="11502"/>
    <cellStyle name="20% - Accent6 2 7 2 2" xfId="11503"/>
    <cellStyle name="20% - Accent6 2 7 2 2 2" xfId="11504"/>
    <cellStyle name="20% - Accent6 2 7 2 2 2 2" xfId="11505"/>
    <cellStyle name="20% - Accent6 2 7 2 2 2 2 2" xfId="11506"/>
    <cellStyle name="20% - Accent6 2 7 2 2 2 2 3" xfId="52235"/>
    <cellStyle name="20% - Accent6 2 7 2 2 2 3" xfId="11507"/>
    <cellStyle name="20% - Accent6 2 7 2 2 2 4" xfId="11508"/>
    <cellStyle name="20% - Accent6 2 7 2 2 3" xfId="11509"/>
    <cellStyle name="20% - Accent6 2 7 2 2 3 2" xfId="11510"/>
    <cellStyle name="20% - Accent6 2 7 2 2 3 2 2" xfId="11511"/>
    <cellStyle name="20% - Accent6 2 7 2 2 3 2 3" xfId="52236"/>
    <cellStyle name="20% - Accent6 2 7 2 2 3 3" xfId="11512"/>
    <cellStyle name="20% - Accent6 2 7 2 2 3 4" xfId="11513"/>
    <cellStyle name="20% - Accent6 2 7 2 2 4" xfId="11514"/>
    <cellStyle name="20% - Accent6 2 7 2 2 4 2" xfId="11515"/>
    <cellStyle name="20% - Accent6 2 7 2 2 4 3" xfId="52237"/>
    <cellStyle name="20% - Accent6 2 7 2 2 5" xfId="11516"/>
    <cellStyle name="20% - Accent6 2 7 2 2 6" xfId="11517"/>
    <cellStyle name="20% - Accent6 2 7 2 3" xfId="11518"/>
    <cellStyle name="20% - Accent6 2 7 2 3 2" xfId="11519"/>
    <cellStyle name="20% - Accent6 2 7 2 3 2 2" xfId="11520"/>
    <cellStyle name="20% - Accent6 2 7 2 3 2 3" xfId="52238"/>
    <cellStyle name="20% - Accent6 2 7 2 3 3" xfId="11521"/>
    <cellStyle name="20% - Accent6 2 7 2 3 4" xfId="11522"/>
    <cellStyle name="20% - Accent6 2 7 2 4" xfId="11523"/>
    <cellStyle name="20% - Accent6 2 7 2 4 2" xfId="11524"/>
    <cellStyle name="20% - Accent6 2 7 2 4 2 2" xfId="11525"/>
    <cellStyle name="20% - Accent6 2 7 2 4 2 3" xfId="52239"/>
    <cellStyle name="20% - Accent6 2 7 2 4 3" xfId="11526"/>
    <cellStyle name="20% - Accent6 2 7 2 4 4" xfId="11527"/>
    <cellStyle name="20% - Accent6 2 7 2 5" xfId="11528"/>
    <cellStyle name="20% - Accent6 2 7 2 5 2" xfId="11529"/>
    <cellStyle name="20% - Accent6 2 7 2 5 3" xfId="52240"/>
    <cellStyle name="20% - Accent6 2 7 2 6" xfId="11530"/>
    <cellStyle name="20% - Accent6 2 7 2 7" xfId="11531"/>
    <cellStyle name="20% - Accent6 2 7 3" xfId="11532"/>
    <cellStyle name="20% - Accent6 2 7 3 2" xfId="11533"/>
    <cellStyle name="20% - Accent6 2 7 3 2 2" xfId="11534"/>
    <cellStyle name="20% - Accent6 2 7 3 2 2 2" xfId="11535"/>
    <cellStyle name="20% - Accent6 2 7 3 2 2 3" xfId="52241"/>
    <cellStyle name="20% - Accent6 2 7 3 2 3" xfId="11536"/>
    <cellStyle name="20% - Accent6 2 7 3 2 4" xfId="11537"/>
    <cellStyle name="20% - Accent6 2 7 3 3" xfId="11538"/>
    <cellStyle name="20% - Accent6 2 7 3 3 2" xfId="11539"/>
    <cellStyle name="20% - Accent6 2 7 3 3 2 2" xfId="11540"/>
    <cellStyle name="20% - Accent6 2 7 3 3 2 3" xfId="52242"/>
    <cellStyle name="20% - Accent6 2 7 3 3 3" xfId="11541"/>
    <cellStyle name="20% - Accent6 2 7 3 3 4" xfId="11542"/>
    <cellStyle name="20% - Accent6 2 7 3 4" xfId="11543"/>
    <cellStyle name="20% - Accent6 2 7 3 4 2" xfId="11544"/>
    <cellStyle name="20% - Accent6 2 7 3 4 3" xfId="52243"/>
    <cellStyle name="20% - Accent6 2 7 3 5" xfId="11545"/>
    <cellStyle name="20% - Accent6 2 7 3 6" xfId="11546"/>
    <cellStyle name="20% - Accent6 2 7 4" xfId="11547"/>
    <cellStyle name="20% - Accent6 2 7 4 2" xfId="11548"/>
    <cellStyle name="20% - Accent6 2 7 4 2 2" xfId="11549"/>
    <cellStyle name="20% - Accent6 2 7 4 2 3" xfId="52244"/>
    <cellStyle name="20% - Accent6 2 7 4 3" xfId="11550"/>
    <cellStyle name="20% - Accent6 2 7 4 4" xfId="11551"/>
    <cellStyle name="20% - Accent6 2 7 5" xfId="11552"/>
    <cellStyle name="20% - Accent6 2 7 5 2" xfId="11553"/>
    <cellStyle name="20% - Accent6 2 7 5 2 2" xfId="11554"/>
    <cellStyle name="20% - Accent6 2 7 5 2 3" xfId="52245"/>
    <cellStyle name="20% - Accent6 2 7 5 3" xfId="11555"/>
    <cellStyle name="20% - Accent6 2 7 5 4" xfId="11556"/>
    <cellStyle name="20% - Accent6 2 7 6" xfId="11557"/>
    <cellStyle name="20% - Accent6 2 7 6 2" xfId="11558"/>
    <cellStyle name="20% - Accent6 2 7 6 3" xfId="52246"/>
    <cellStyle name="20% - Accent6 2 7 7" xfId="11559"/>
    <cellStyle name="20% - Accent6 2 7 8" xfId="11560"/>
    <cellStyle name="20% - Accent6 2 8" xfId="11561"/>
    <cellStyle name="20% - Accent6 2 8 2" xfId="11562"/>
    <cellStyle name="20% - Accent6 2 8 2 2" xfId="11563"/>
    <cellStyle name="20% - Accent6 2 8 2 2 2" xfId="11564"/>
    <cellStyle name="20% - Accent6 2 8 2 2 2 2" xfId="11565"/>
    <cellStyle name="20% - Accent6 2 8 2 2 2 3" xfId="52247"/>
    <cellStyle name="20% - Accent6 2 8 2 2 3" xfId="11566"/>
    <cellStyle name="20% - Accent6 2 8 2 2 4" xfId="11567"/>
    <cellStyle name="20% - Accent6 2 8 2 3" xfId="11568"/>
    <cellStyle name="20% - Accent6 2 8 2 3 2" xfId="11569"/>
    <cellStyle name="20% - Accent6 2 8 2 3 2 2" xfId="11570"/>
    <cellStyle name="20% - Accent6 2 8 2 3 2 3" xfId="52248"/>
    <cellStyle name="20% - Accent6 2 8 2 3 3" xfId="11571"/>
    <cellStyle name="20% - Accent6 2 8 2 3 4" xfId="11572"/>
    <cellStyle name="20% - Accent6 2 8 2 4" xfId="11573"/>
    <cellStyle name="20% - Accent6 2 8 2 4 2" xfId="11574"/>
    <cellStyle name="20% - Accent6 2 8 2 4 3" xfId="52249"/>
    <cellStyle name="20% - Accent6 2 8 2 5" xfId="11575"/>
    <cellStyle name="20% - Accent6 2 8 2 6" xfId="11576"/>
    <cellStyle name="20% - Accent6 2 8 3" xfId="11577"/>
    <cellStyle name="20% - Accent6 2 8 3 2" xfId="11578"/>
    <cellStyle name="20% - Accent6 2 8 3 2 2" xfId="11579"/>
    <cellStyle name="20% - Accent6 2 8 3 2 3" xfId="52250"/>
    <cellStyle name="20% - Accent6 2 8 3 3" xfId="11580"/>
    <cellStyle name="20% - Accent6 2 8 3 4" xfId="11581"/>
    <cellStyle name="20% - Accent6 2 8 4" xfId="11582"/>
    <cellStyle name="20% - Accent6 2 8 4 2" xfId="11583"/>
    <cellStyle name="20% - Accent6 2 8 4 2 2" xfId="11584"/>
    <cellStyle name="20% - Accent6 2 8 4 2 3" xfId="52251"/>
    <cellStyle name="20% - Accent6 2 8 4 3" xfId="11585"/>
    <cellStyle name="20% - Accent6 2 8 4 4" xfId="11586"/>
    <cellStyle name="20% - Accent6 2 8 5" xfId="11587"/>
    <cellStyle name="20% - Accent6 2 8 5 2" xfId="11588"/>
    <cellStyle name="20% - Accent6 2 8 5 3" xfId="52252"/>
    <cellStyle name="20% - Accent6 2 8 6" xfId="11589"/>
    <cellStyle name="20% - Accent6 2 8 7" xfId="11590"/>
    <cellStyle name="20% - Accent6 2 9" xfId="11591"/>
    <cellStyle name="20% - Accent6 2 9 2" xfId="11592"/>
    <cellStyle name="20% - Accent6 2 9 2 2" xfId="11593"/>
    <cellStyle name="20% - Accent6 2 9 2 2 2" xfId="11594"/>
    <cellStyle name="20% - Accent6 2 9 2 2 3" xfId="52253"/>
    <cellStyle name="20% - Accent6 2 9 2 3" xfId="11595"/>
    <cellStyle name="20% - Accent6 2 9 2 4" xfId="11596"/>
    <cellStyle name="20% - Accent6 2 9 3" xfId="11597"/>
    <cellStyle name="20% - Accent6 2 9 3 2" xfId="11598"/>
    <cellStyle name="20% - Accent6 2 9 3 2 2" xfId="11599"/>
    <cellStyle name="20% - Accent6 2 9 3 2 3" xfId="52254"/>
    <cellStyle name="20% - Accent6 2 9 3 3" xfId="11600"/>
    <cellStyle name="20% - Accent6 2 9 3 4" xfId="11601"/>
    <cellStyle name="20% - Accent6 2 9 4" xfId="11602"/>
    <cellStyle name="20% - Accent6 2 9 4 2" xfId="11603"/>
    <cellStyle name="20% - Accent6 2 9 4 3" xfId="52255"/>
    <cellStyle name="20% - Accent6 2 9 5" xfId="11604"/>
    <cellStyle name="20% - Accent6 2 9 6" xfId="11605"/>
    <cellStyle name="20% - Accent6 3" xfId="11606"/>
    <cellStyle name="20% - Accent6 3 10" xfId="11607"/>
    <cellStyle name="20% - Accent6 3 11" xfId="11608"/>
    <cellStyle name="20% - Accent6 3 12" xfId="60177"/>
    <cellStyle name="20% - Accent6 3 2" xfId="11609"/>
    <cellStyle name="20% - Accent6 3 2 10" xfId="11610"/>
    <cellStyle name="20% - Accent6 3 2 11" xfId="60360"/>
    <cellStyle name="20% - Accent6 3 2 2" xfId="11611"/>
    <cellStyle name="20% - Accent6 3 2 2 2" xfId="11612"/>
    <cellStyle name="20% - Accent6 3 2 2 2 2" xfId="11613"/>
    <cellStyle name="20% - Accent6 3 2 2 2 2 2" xfId="11614"/>
    <cellStyle name="20% - Accent6 3 2 2 2 2 2 2" xfId="11615"/>
    <cellStyle name="20% - Accent6 3 2 2 2 2 2 2 2" xfId="11616"/>
    <cellStyle name="20% - Accent6 3 2 2 2 2 2 2 3" xfId="52256"/>
    <cellStyle name="20% - Accent6 3 2 2 2 2 2 3" xfId="11617"/>
    <cellStyle name="20% - Accent6 3 2 2 2 2 2 4" xfId="11618"/>
    <cellStyle name="20% - Accent6 3 2 2 2 2 3" xfId="11619"/>
    <cellStyle name="20% - Accent6 3 2 2 2 2 3 2" xfId="11620"/>
    <cellStyle name="20% - Accent6 3 2 2 2 2 3 2 2" xfId="11621"/>
    <cellStyle name="20% - Accent6 3 2 2 2 2 3 2 3" xfId="52257"/>
    <cellStyle name="20% - Accent6 3 2 2 2 2 3 3" xfId="11622"/>
    <cellStyle name="20% - Accent6 3 2 2 2 2 3 4" xfId="11623"/>
    <cellStyle name="20% - Accent6 3 2 2 2 2 4" xfId="11624"/>
    <cellStyle name="20% - Accent6 3 2 2 2 2 4 2" xfId="11625"/>
    <cellStyle name="20% - Accent6 3 2 2 2 2 4 3" xfId="52258"/>
    <cellStyle name="20% - Accent6 3 2 2 2 2 5" xfId="11626"/>
    <cellStyle name="20% - Accent6 3 2 2 2 2 6" xfId="11627"/>
    <cellStyle name="20% - Accent6 3 2 2 2 3" xfId="11628"/>
    <cellStyle name="20% - Accent6 3 2 2 2 3 2" xfId="11629"/>
    <cellStyle name="20% - Accent6 3 2 2 2 3 2 2" xfId="11630"/>
    <cellStyle name="20% - Accent6 3 2 2 2 3 2 3" xfId="52259"/>
    <cellStyle name="20% - Accent6 3 2 2 2 3 3" xfId="11631"/>
    <cellStyle name="20% - Accent6 3 2 2 2 3 4" xfId="11632"/>
    <cellStyle name="20% - Accent6 3 2 2 2 4" xfId="11633"/>
    <cellStyle name="20% - Accent6 3 2 2 2 4 2" xfId="11634"/>
    <cellStyle name="20% - Accent6 3 2 2 2 4 2 2" xfId="11635"/>
    <cellStyle name="20% - Accent6 3 2 2 2 4 2 3" xfId="52260"/>
    <cellStyle name="20% - Accent6 3 2 2 2 4 3" xfId="11636"/>
    <cellStyle name="20% - Accent6 3 2 2 2 4 4" xfId="11637"/>
    <cellStyle name="20% - Accent6 3 2 2 2 5" xfId="11638"/>
    <cellStyle name="20% - Accent6 3 2 2 2 5 2" xfId="11639"/>
    <cellStyle name="20% - Accent6 3 2 2 2 5 3" xfId="52261"/>
    <cellStyle name="20% - Accent6 3 2 2 2 6" xfId="11640"/>
    <cellStyle name="20% - Accent6 3 2 2 2 7" xfId="11641"/>
    <cellStyle name="20% - Accent6 3 2 2 3" xfId="11642"/>
    <cellStyle name="20% - Accent6 3 2 2 3 2" xfId="11643"/>
    <cellStyle name="20% - Accent6 3 2 2 3 2 2" xfId="11644"/>
    <cellStyle name="20% - Accent6 3 2 2 3 2 2 2" xfId="11645"/>
    <cellStyle name="20% - Accent6 3 2 2 3 2 2 3" xfId="52262"/>
    <cellStyle name="20% - Accent6 3 2 2 3 2 3" xfId="11646"/>
    <cellStyle name="20% - Accent6 3 2 2 3 2 4" xfId="11647"/>
    <cellStyle name="20% - Accent6 3 2 2 3 3" xfId="11648"/>
    <cellStyle name="20% - Accent6 3 2 2 3 3 2" xfId="11649"/>
    <cellStyle name="20% - Accent6 3 2 2 3 3 2 2" xfId="11650"/>
    <cellStyle name="20% - Accent6 3 2 2 3 3 2 3" xfId="52263"/>
    <cellStyle name="20% - Accent6 3 2 2 3 3 3" xfId="11651"/>
    <cellStyle name="20% - Accent6 3 2 2 3 3 4" xfId="11652"/>
    <cellStyle name="20% - Accent6 3 2 2 3 4" xfId="11653"/>
    <cellStyle name="20% - Accent6 3 2 2 3 4 2" xfId="11654"/>
    <cellStyle name="20% - Accent6 3 2 2 3 4 3" xfId="52264"/>
    <cellStyle name="20% - Accent6 3 2 2 3 5" xfId="11655"/>
    <cellStyle name="20% - Accent6 3 2 2 3 6" xfId="11656"/>
    <cellStyle name="20% - Accent6 3 2 2 4" xfId="11657"/>
    <cellStyle name="20% - Accent6 3 2 2 4 2" xfId="11658"/>
    <cellStyle name="20% - Accent6 3 2 2 4 2 2" xfId="11659"/>
    <cellStyle name="20% - Accent6 3 2 2 4 2 3" xfId="52265"/>
    <cellStyle name="20% - Accent6 3 2 2 4 3" xfId="11660"/>
    <cellStyle name="20% - Accent6 3 2 2 4 4" xfId="11661"/>
    <cellStyle name="20% - Accent6 3 2 2 5" xfId="11662"/>
    <cellStyle name="20% - Accent6 3 2 2 5 2" xfId="11663"/>
    <cellStyle name="20% - Accent6 3 2 2 5 2 2" xfId="11664"/>
    <cellStyle name="20% - Accent6 3 2 2 5 2 3" xfId="52266"/>
    <cellStyle name="20% - Accent6 3 2 2 5 3" xfId="11665"/>
    <cellStyle name="20% - Accent6 3 2 2 5 4" xfId="11666"/>
    <cellStyle name="20% - Accent6 3 2 2 6" xfId="11667"/>
    <cellStyle name="20% - Accent6 3 2 2 6 2" xfId="11668"/>
    <cellStyle name="20% - Accent6 3 2 2 6 3" xfId="52267"/>
    <cellStyle name="20% - Accent6 3 2 2 7" xfId="11669"/>
    <cellStyle name="20% - Accent6 3 2 2 8" xfId="11670"/>
    <cellStyle name="20% - Accent6 3 2 2 9" xfId="60728"/>
    <cellStyle name="20% - Accent6 3 2 3" xfId="11671"/>
    <cellStyle name="20% - Accent6 3 2 3 2" xfId="11672"/>
    <cellStyle name="20% - Accent6 3 2 3 2 2" xfId="11673"/>
    <cellStyle name="20% - Accent6 3 2 3 2 2 2" xfId="11674"/>
    <cellStyle name="20% - Accent6 3 2 3 2 2 2 2" xfId="11675"/>
    <cellStyle name="20% - Accent6 3 2 3 2 2 2 3" xfId="52268"/>
    <cellStyle name="20% - Accent6 3 2 3 2 2 3" xfId="11676"/>
    <cellStyle name="20% - Accent6 3 2 3 2 2 4" xfId="11677"/>
    <cellStyle name="20% - Accent6 3 2 3 2 3" xfId="11678"/>
    <cellStyle name="20% - Accent6 3 2 3 2 3 2" xfId="11679"/>
    <cellStyle name="20% - Accent6 3 2 3 2 3 2 2" xfId="11680"/>
    <cellStyle name="20% - Accent6 3 2 3 2 3 2 3" xfId="52269"/>
    <cellStyle name="20% - Accent6 3 2 3 2 3 3" xfId="11681"/>
    <cellStyle name="20% - Accent6 3 2 3 2 3 4" xfId="11682"/>
    <cellStyle name="20% - Accent6 3 2 3 2 4" xfId="11683"/>
    <cellStyle name="20% - Accent6 3 2 3 2 4 2" xfId="11684"/>
    <cellStyle name="20% - Accent6 3 2 3 2 4 3" xfId="52270"/>
    <cellStyle name="20% - Accent6 3 2 3 2 5" xfId="11685"/>
    <cellStyle name="20% - Accent6 3 2 3 2 6" xfId="11686"/>
    <cellStyle name="20% - Accent6 3 2 3 3" xfId="11687"/>
    <cellStyle name="20% - Accent6 3 2 3 3 2" xfId="11688"/>
    <cellStyle name="20% - Accent6 3 2 3 3 2 2" xfId="11689"/>
    <cellStyle name="20% - Accent6 3 2 3 3 2 3" xfId="52271"/>
    <cellStyle name="20% - Accent6 3 2 3 3 3" xfId="11690"/>
    <cellStyle name="20% - Accent6 3 2 3 3 4" xfId="11691"/>
    <cellStyle name="20% - Accent6 3 2 3 4" xfId="11692"/>
    <cellStyle name="20% - Accent6 3 2 3 4 2" xfId="11693"/>
    <cellStyle name="20% - Accent6 3 2 3 4 2 2" xfId="11694"/>
    <cellStyle name="20% - Accent6 3 2 3 4 2 3" xfId="52272"/>
    <cellStyle name="20% - Accent6 3 2 3 4 3" xfId="11695"/>
    <cellStyle name="20% - Accent6 3 2 3 4 4" xfId="11696"/>
    <cellStyle name="20% - Accent6 3 2 3 5" xfId="11697"/>
    <cellStyle name="20% - Accent6 3 2 3 5 2" xfId="11698"/>
    <cellStyle name="20% - Accent6 3 2 3 5 3" xfId="52273"/>
    <cellStyle name="20% - Accent6 3 2 3 6" xfId="11699"/>
    <cellStyle name="20% - Accent6 3 2 3 7" xfId="11700"/>
    <cellStyle name="20% - Accent6 3 2 4" xfId="11701"/>
    <cellStyle name="20% - Accent6 3 2 4 2" xfId="11702"/>
    <cellStyle name="20% - Accent6 3 2 4 2 2" xfId="11703"/>
    <cellStyle name="20% - Accent6 3 2 4 2 2 2" xfId="11704"/>
    <cellStyle name="20% - Accent6 3 2 4 2 2 3" xfId="52274"/>
    <cellStyle name="20% - Accent6 3 2 4 2 3" xfId="11705"/>
    <cellStyle name="20% - Accent6 3 2 4 2 4" xfId="11706"/>
    <cellStyle name="20% - Accent6 3 2 4 3" xfId="11707"/>
    <cellStyle name="20% - Accent6 3 2 4 3 2" xfId="11708"/>
    <cellStyle name="20% - Accent6 3 2 4 3 2 2" xfId="11709"/>
    <cellStyle name="20% - Accent6 3 2 4 3 2 3" xfId="52275"/>
    <cellStyle name="20% - Accent6 3 2 4 3 3" xfId="11710"/>
    <cellStyle name="20% - Accent6 3 2 4 3 4" xfId="11711"/>
    <cellStyle name="20% - Accent6 3 2 4 4" xfId="11712"/>
    <cellStyle name="20% - Accent6 3 2 4 4 2" xfId="11713"/>
    <cellStyle name="20% - Accent6 3 2 4 4 3" xfId="52276"/>
    <cellStyle name="20% - Accent6 3 2 4 5" xfId="11714"/>
    <cellStyle name="20% - Accent6 3 2 4 6" xfId="11715"/>
    <cellStyle name="20% - Accent6 3 2 5" xfId="11716"/>
    <cellStyle name="20% - Accent6 3 2 5 2" xfId="11717"/>
    <cellStyle name="20% - Accent6 3 2 5 2 2" xfId="11718"/>
    <cellStyle name="20% - Accent6 3 2 5 2 2 2" xfId="11719"/>
    <cellStyle name="20% - Accent6 3 2 5 2 2 3" xfId="52277"/>
    <cellStyle name="20% - Accent6 3 2 5 2 3" xfId="11720"/>
    <cellStyle name="20% - Accent6 3 2 5 2 4" xfId="11721"/>
    <cellStyle name="20% - Accent6 3 2 5 3" xfId="11722"/>
    <cellStyle name="20% - Accent6 3 2 5 3 2" xfId="11723"/>
    <cellStyle name="20% - Accent6 3 2 5 3 3" xfId="52278"/>
    <cellStyle name="20% - Accent6 3 2 5 4" xfId="11724"/>
    <cellStyle name="20% - Accent6 3 2 5 5" xfId="11725"/>
    <cellStyle name="20% - Accent6 3 2 6" xfId="11726"/>
    <cellStyle name="20% - Accent6 3 2 6 2" xfId="11727"/>
    <cellStyle name="20% - Accent6 3 2 6 2 2" xfId="11728"/>
    <cellStyle name="20% - Accent6 3 2 6 2 3" xfId="52279"/>
    <cellStyle name="20% - Accent6 3 2 6 3" xfId="11729"/>
    <cellStyle name="20% - Accent6 3 2 6 4" xfId="11730"/>
    <cellStyle name="20% - Accent6 3 2 7" xfId="11731"/>
    <cellStyle name="20% - Accent6 3 2 7 2" xfId="11732"/>
    <cellStyle name="20% - Accent6 3 2 7 2 2" xfId="11733"/>
    <cellStyle name="20% - Accent6 3 2 7 2 3" xfId="52280"/>
    <cellStyle name="20% - Accent6 3 2 7 3" xfId="11734"/>
    <cellStyle name="20% - Accent6 3 2 7 4" xfId="11735"/>
    <cellStyle name="20% - Accent6 3 2 8" xfId="11736"/>
    <cellStyle name="20% - Accent6 3 2 8 2" xfId="11737"/>
    <cellStyle name="20% - Accent6 3 2 8 3" xfId="52281"/>
    <cellStyle name="20% - Accent6 3 2 9" xfId="11738"/>
    <cellStyle name="20% - Accent6 3 3" xfId="11739"/>
    <cellStyle name="20% - Accent6 3 3 10" xfId="60545"/>
    <cellStyle name="20% - Accent6 3 3 2" xfId="11740"/>
    <cellStyle name="20% - Accent6 3 3 2 2" xfId="11741"/>
    <cellStyle name="20% - Accent6 3 3 2 2 2" xfId="11742"/>
    <cellStyle name="20% - Accent6 3 3 2 2 2 2" xfId="11743"/>
    <cellStyle name="20% - Accent6 3 3 2 2 2 2 2" xfId="11744"/>
    <cellStyle name="20% - Accent6 3 3 2 2 2 2 3" xfId="52282"/>
    <cellStyle name="20% - Accent6 3 3 2 2 2 3" xfId="11745"/>
    <cellStyle name="20% - Accent6 3 3 2 2 2 4" xfId="11746"/>
    <cellStyle name="20% - Accent6 3 3 2 2 3" xfId="11747"/>
    <cellStyle name="20% - Accent6 3 3 2 2 3 2" xfId="11748"/>
    <cellStyle name="20% - Accent6 3 3 2 2 3 2 2" xfId="11749"/>
    <cellStyle name="20% - Accent6 3 3 2 2 3 2 3" xfId="52283"/>
    <cellStyle name="20% - Accent6 3 3 2 2 3 3" xfId="11750"/>
    <cellStyle name="20% - Accent6 3 3 2 2 3 4" xfId="11751"/>
    <cellStyle name="20% - Accent6 3 3 2 2 4" xfId="11752"/>
    <cellStyle name="20% - Accent6 3 3 2 2 4 2" xfId="11753"/>
    <cellStyle name="20% - Accent6 3 3 2 2 4 3" xfId="52284"/>
    <cellStyle name="20% - Accent6 3 3 2 2 5" xfId="11754"/>
    <cellStyle name="20% - Accent6 3 3 2 2 6" xfId="11755"/>
    <cellStyle name="20% - Accent6 3 3 2 3" xfId="11756"/>
    <cellStyle name="20% - Accent6 3 3 2 3 2" xfId="11757"/>
    <cellStyle name="20% - Accent6 3 3 2 3 2 2" xfId="11758"/>
    <cellStyle name="20% - Accent6 3 3 2 3 2 3" xfId="52285"/>
    <cellStyle name="20% - Accent6 3 3 2 3 3" xfId="11759"/>
    <cellStyle name="20% - Accent6 3 3 2 3 4" xfId="11760"/>
    <cellStyle name="20% - Accent6 3 3 2 4" xfId="11761"/>
    <cellStyle name="20% - Accent6 3 3 2 4 2" xfId="11762"/>
    <cellStyle name="20% - Accent6 3 3 2 4 2 2" xfId="11763"/>
    <cellStyle name="20% - Accent6 3 3 2 4 2 3" xfId="52286"/>
    <cellStyle name="20% - Accent6 3 3 2 4 3" xfId="11764"/>
    <cellStyle name="20% - Accent6 3 3 2 4 4" xfId="11765"/>
    <cellStyle name="20% - Accent6 3 3 2 5" xfId="11766"/>
    <cellStyle name="20% - Accent6 3 3 2 5 2" xfId="11767"/>
    <cellStyle name="20% - Accent6 3 3 2 5 3" xfId="52287"/>
    <cellStyle name="20% - Accent6 3 3 2 6" xfId="11768"/>
    <cellStyle name="20% - Accent6 3 3 2 7" xfId="11769"/>
    <cellStyle name="20% - Accent6 3 3 3" xfId="11770"/>
    <cellStyle name="20% - Accent6 3 3 3 2" xfId="11771"/>
    <cellStyle name="20% - Accent6 3 3 3 2 2" xfId="11772"/>
    <cellStyle name="20% - Accent6 3 3 3 2 2 2" xfId="11773"/>
    <cellStyle name="20% - Accent6 3 3 3 2 2 3" xfId="52288"/>
    <cellStyle name="20% - Accent6 3 3 3 2 3" xfId="11774"/>
    <cellStyle name="20% - Accent6 3 3 3 2 4" xfId="11775"/>
    <cellStyle name="20% - Accent6 3 3 3 3" xfId="11776"/>
    <cellStyle name="20% - Accent6 3 3 3 3 2" xfId="11777"/>
    <cellStyle name="20% - Accent6 3 3 3 3 2 2" xfId="11778"/>
    <cellStyle name="20% - Accent6 3 3 3 3 2 3" xfId="52289"/>
    <cellStyle name="20% - Accent6 3 3 3 3 3" xfId="11779"/>
    <cellStyle name="20% - Accent6 3 3 3 3 4" xfId="11780"/>
    <cellStyle name="20% - Accent6 3 3 3 4" xfId="11781"/>
    <cellStyle name="20% - Accent6 3 3 3 4 2" xfId="11782"/>
    <cellStyle name="20% - Accent6 3 3 3 4 3" xfId="52290"/>
    <cellStyle name="20% - Accent6 3 3 3 5" xfId="11783"/>
    <cellStyle name="20% - Accent6 3 3 3 6" xfId="11784"/>
    <cellStyle name="20% - Accent6 3 3 4" xfId="11785"/>
    <cellStyle name="20% - Accent6 3 3 4 2" xfId="11786"/>
    <cellStyle name="20% - Accent6 3 3 4 2 2" xfId="11787"/>
    <cellStyle name="20% - Accent6 3 3 4 2 2 2" xfId="11788"/>
    <cellStyle name="20% - Accent6 3 3 4 2 2 3" xfId="52291"/>
    <cellStyle name="20% - Accent6 3 3 4 2 3" xfId="11789"/>
    <cellStyle name="20% - Accent6 3 3 4 2 4" xfId="11790"/>
    <cellStyle name="20% - Accent6 3 3 4 3" xfId="11791"/>
    <cellStyle name="20% - Accent6 3 3 4 3 2" xfId="11792"/>
    <cellStyle name="20% - Accent6 3 3 4 3 3" xfId="52292"/>
    <cellStyle name="20% - Accent6 3 3 4 4" xfId="11793"/>
    <cellStyle name="20% - Accent6 3 3 4 5" xfId="11794"/>
    <cellStyle name="20% - Accent6 3 3 5" xfId="11795"/>
    <cellStyle name="20% - Accent6 3 3 5 2" xfId="11796"/>
    <cellStyle name="20% - Accent6 3 3 5 2 2" xfId="11797"/>
    <cellStyle name="20% - Accent6 3 3 5 2 3" xfId="52293"/>
    <cellStyle name="20% - Accent6 3 3 5 3" xfId="11798"/>
    <cellStyle name="20% - Accent6 3 3 5 4" xfId="11799"/>
    <cellStyle name="20% - Accent6 3 3 6" xfId="11800"/>
    <cellStyle name="20% - Accent6 3 3 6 2" xfId="11801"/>
    <cellStyle name="20% - Accent6 3 3 6 2 2" xfId="11802"/>
    <cellStyle name="20% - Accent6 3 3 6 2 3" xfId="52294"/>
    <cellStyle name="20% - Accent6 3 3 6 3" xfId="11803"/>
    <cellStyle name="20% - Accent6 3 3 6 4" xfId="11804"/>
    <cellStyle name="20% - Accent6 3 3 7" xfId="11805"/>
    <cellStyle name="20% - Accent6 3 3 7 2" xfId="11806"/>
    <cellStyle name="20% - Accent6 3 3 7 3" xfId="52295"/>
    <cellStyle name="20% - Accent6 3 3 8" xfId="11807"/>
    <cellStyle name="20% - Accent6 3 3 9" xfId="11808"/>
    <cellStyle name="20% - Accent6 3 4" xfId="11809"/>
    <cellStyle name="20% - Accent6 3 4 2" xfId="11810"/>
    <cellStyle name="20% - Accent6 3 4 2 2" xfId="11811"/>
    <cellStyle name="20% - Accent6 3 4 2 2 2" xfId="11812"/>
    <cellStyle name="20% - Accent6 3 4 2 2 2 2" xfId="11813"/>
    <cellStyle name="20% - Accent6 3 4 2 2 2 3" xfId="52296"/>
    <cellStyle name="20% - Accent6 3 4 2 2 3" xfId="11814"/>
    <cellStyle name="20% - Accent6 3 4 2 2 4" xfId="11815"/>
    <cellStyle name="20% - Accent6 3 4 2 3" xfId="11816"/>
    <cellStyle name="20% - Accent6 3 4 2 3 2" xfId="11817"/>
    <cellStyle name="20% - Accent6 3 4 2 3 2 2" xfId="11818"/>
    <cellStyle name="20% - Accent6 3 4 2 3 2 3" xfId="52297"/>
    <cellStyle name="20% - Accent6 3 4 2 3 3" xfId="11819"/>
    <cellStyle name="20% - Accent6 3 4 2 3 4" xfId="11820"/>
    <cellStyle name="20% - Accent6 3 4 2 4" xfId="11821"/>
    <cellStyle name="20% - Accent6 3 4 2 4 2" xfId="11822"/>
    <cellStyle name="20% - Accent6 3 4 2 4 3" xfId="52298"/>
    <cellStyle name="20% - Accent6 3 4 2 5" xfId="11823"/>
    <cellStyle name="20% - Accent6 3 4 2 6" xfId="11824"/>
    <cellStyle name="20% - Accent6 3 4 3" xfId="11825"/>
    <cellStyle name="20% - Accent6 3 4 3 2" xfId="11826"/>
    <cellStyle name="20% - Accent6 3 4 3 2 2" xfId="11827"/>
    <cellStyle name="20% - Accent6 3 4 3 2 3" xfId="52299"/>
    <cellStyle name="20% - Accent6 3 4 3 3" xfId="11828"/>
    <cellStyle name="20% - Accent6 3 4 3 4" xfId="11829"/>
    <cellStyle name="20% - Accent6 3 4 4" xfId="11830"/>
    <cellStyle name="20% - Accent6 3 4 4 2" xfId="11831"/>
    <cellStyle name="20% - Accent6 3 4 4 2 2" xfId="11832"/>
    <cellStyle name="20% - Accent6 3 4 4 2 3" xfId="52300"/>
    <cellStyle name="20% - Accent6 3 4 4 3" xfId="11833"/>
    <cellStyle name="20% - Accent6 3 4 4 4" xfId="11834"/>
    <cellStyle name="20% - Accent6 3 4 5" xfId="11835"/>
    <cellStyle name="20% - Accent6 3 4 5 2" xfId="11836"/>
    <cellStyle name="20% - Accent6 3 4 5 3" xfId="52301"/>
    <cellStyle name="20% - Accent6 3 4 6" xfId="11837"/>
    <cellStyle name="20% - Accent6 3 4 7" xfId="11838"/>
    <cellStyle name="20% - Accent6 3 5" xfId="11839"/>
    <cellStyle name="20% - Accent6 3 5 2" xfId="11840"/>
    <cellStyle name="20% - Accent6 3 5 2 2" xfId="11841"/>
    <cellStyle name="20% - Accent6 3 5 2 2 2" xfId="11842"/>
    <cellStyle name="20% - Accent6 3 5 2 2 3" xfId="52302"/>
    <cellStyle name="20% - Accent6 3 5 2 3" xfId="11843"/>
    <cellStyle name="20% - Accent6 3 5 2 4" xfId="11844"/>
    <cellStyle name="20% - Accent6 3 5 3" xfId="11845"/>
    <cellStyle name="20% - Accent6 3 5 3 2" xfId="11846"/>
    <cellStyle name="20% - Accent6 3 5 3 2 2" xfId="11847"/>
    <cellStyle name="20% - Accent6 3 5 3 2 3" xfId="52303"/>
    <cellStyle name="20% - Accent6 3 5 3 3" xfId="11848"/>
    <cellStyle name="20% - Accent6 3 5 3 4" xfId="11849"/>
    <cellStyle name="20% - Accent6 3 5 4" xfId="11850"/>
    <cellStyle name="20% - Accent6 3 5 4 2" xfId="11851"/>
    <cellStyle name="20% - Accent6 3 5 4 3" xfId="52304"/>
    <cellStyle name="20% - Accent6 3 5 5" xfId="11852"/>
    <cellStyle name="20% - Accent6 3 5 6" xfId="11853"/>
    <cellStyle name="20% - Accent6 3 6" xfId="11854"/>
    <cellStyle name="20% - Accent6 3 6 2" xfId="11855"/>
    <cellStyle name="20% - Accent6 3 6 2 2" xfId="11856"/>
    <cellStyle name="20% - Accent6 3 6 2 2 2" xfId="11857"/>
    <cellStyle name="20% - Accent6 3 6 2 2 3" xfId="52305"/>
    <cellStyle name="20% - Accent6 3 6 2 3" xfId="11858"/>
    <cellStyle name="20% - Accent6 3 6 2 4" xfId="11859"/>
    <cellStyle name="20% - Accent6 3 6 3" xfId="11860"/>
    <cellStyle name="20% - Accent6 3 6 3 2" xfId="11861"/>
    <cellStyle name="20% - Accent6 3 6 3 3" xfId="52306"/>
    <cellStyle name="20% - Accent6 3 6 4" xfId="11862"/>
    <cellStyle name="20% - Accent6 3 6 5" xfId="11863"/>
    <cellStyle name="20% - Accent6 3 7" xfId="11864"/>
    <cellStyle name="20% - Accent6 3 7 2" xfId="11865"/>
    <cellStyle name="20% - Accent6 3 7 2 2" xfId="11866"/>
    <cellStyle name="20% - Accent6 3 7 2 3" xfId="52307"/>
    <cellStyle name="20% - Accent6 3 7 3" xfId="11867"/>
    <cellStyle name="20% - Accent6 3 7 4" xfId="11868"/>
    <cellStyle name="20% - Accent6 3 8" xfId="11869"/>
    <cellStyle name="20% - Accent6 3 8 2" xfId="11870"/>
    <cellStyle name="20% - Accent6 3 8 2 2" xfId="11871"/>
    <cellStyle name="20% - Accent6 3 8 2 3" xfId="52308"/>
    <cellStyle name="20% - Accent6 3 8 3" xfId="11872"/>
    <cellStyle name="20% - Accent6 3 8 4" xfId="11873"/>
    <cellStyle name="20% - Accent6 3 9" xfId="11874"/>
    <cellStyle name="20% - Accent6 3 9 2" xfId="11875"/>
    <cellStyle name="20% - Accent6 3 9 3" xfId="52309"/>
    <cellStyle name="20% - Accent6 4" xfId="11876"/>
    <cellStyle name="20% - Accent6 4 10" xfId="11877"/>
    <cellStyle name="20% - Accent6 4 11" xfId="11878"/>
    <cellStyle name="20% - Accent6 4 12" xfId="60191"/>
    <cellStyle name="20% - Accent6 4 2" xfId="11879"/>
    <cellStyle name="20% - Accent6 4 2 10" xfId="11880"/>
    <cellStyle name="20% - Accent6 4 2 11" xfId="60374"/>
    <cellStyle name="20% - Accent6 4 2 2" xfId="11881"/>
    <cellStyle name="20% - Accent6 4 2 2 2" xfId="11882"/>
    <cellStyle name="20% - Accent6 4 2 2 2 2" xfId="11883"/>
    <cellStyle name="20% - Accent6 4 2 2 2 2 2" xfId="11884"/>
    <cellStyle name="20% - Accent6 4 2 2 2 2 2 2" xfId="11885"/>
    <cellStyle name="20% - Accent6 4 2 2 2 2 2 2 2" xfId="11886"/>
    <cellStyle name="20% - Accent6 4 2 2 2 2 2 2 3" xfId="52310"/>
    <cellStyle name="20% - Accent6 4 2 2 2 2 2 3" xfId="11887"/>
    <cellStyle name="20% - Accent6 4 2 2 2 2 2 4" xfId="11888"/>
    <cellStyle name="20% - Accent6 4 2 2 2 2 3" xfId="11889"/>
    <cellStyle name="20% - Accent6 4 2 2 2 2 3 2" xfId="11890"/>
    <cellStyle name="20% - Accent6 4 2 2 2 2 3 2 2" xfId="11891"/>
    <cellStyle name="20% - Accent6 4 2 2 2 2 3 2 3" xfId="52311"/>
    <cellStyle name="20% - Accent6 4 2 2 2 2 3 3" xfId="11892"/>
    <cellStyle name="20% - Accent6 4 2 2 2 2 3 4" xfId="11893"/>
    <cellStyle name="20% - Accent6 4 2 2 2 2 4" xfId="11894"/>
    <cellStyle name="20% - Accent6 4 2 2 2 2 4 2" xfId="11895"/>
    <cellStyle name="20% - Accent6 4 2 2 2 2 4 3" xfId="52312"/>
    <cellStyle name="20% - Accent6 4 2 2 2 2 5" xfId="11896"/>
    <cellStyle name="20% - Accent6 4 2 2 2 2 6" xfId="11897"/>
    <cellStyle name="20% - Accent6 4 2 2 2 3" xfId="11898"/>
    <cellStyle name="20% - Accent6 4 2 2 2 3 2" xfId="11899"/>
    <cellStyle name="20% - Accent6 4 2 2 2 3 2 2" xfId="11900"/>
    <cellStyle name="20% - Accent6 4 2 2 2 3 2 3" xfId="52313"/>
    <cellStyle name="20% - Accent6 4 2 2 2 3 3" xfId="11901"/>
    <cellStyle name="20% - Accent6 4 2 2 2 3 4" xfId="11902"/>
    <cellStyle name="20% - Accent6 4 2 2 2 4" xfId="11903"/>
    <cellStyle name="20% - Accent6 4 2 2 2 4 2" xfId="11904"/>
    <cellStyle name="20% - Accent6 4 2 2 2 4 2 2" xfId="11905"/>
    <cellStyle name="20% - Accent6 4 2 2 2 4 2 3" xfId="52314"/>
    <cellStyle name="20% - Accent6 4 2 2 2 4 3" xfId="11906"/>
    <cellStyle name="20% - Accent6 4 2 2 2 4 4" xfId="11907"/>
    <cellStyle name="20% - Accent6 4 2 2 2 5" xfId="11908"/>
    <cellStyle name="20% - Accent6 4 2 2 2 5 2" xfId="11909"/>
    <cellStyle name="20% - Accent6 4 2 2 2 5 3" xfId="52315"/>
    <cellStyle name="20% - Accent6 4 2 2 2 6" xfId="11910"/>
    <cellStyle name="20% - Accent6 4 2 2 2 7" xfId="11911"/>
    <cellStyle name="20% - Accent6 4 2 2 3" xfId="11912"/>
    <cellStyle name="20% - Accent6 4 2 2 3 2" xfId="11913"/>
    <cellStyle name="20% - Accent6 4 2 2 3 2 2" xfId="11914"/>
    <cellStyle name="20% - Accent6 4 2 2 3 2 2 2" xfId="11915"/>
    <cellStyle name="20% - Accent6 4 2 2 3 2 2 3" xfId="52316"/>
    <cellStyle name="20% - Accent6 4 2 2 3 2 3" xfId="11916"/>
    <cellStyle name="20% - Accent6 4 2 2 3 2 4" xfId="11917"/>
    <cellStyle name="20% - Accent6 4 2 2 3 3" xfId="11918"/>
    <cellStyle name="20% - Accent6 4 2 2 3 3 2" xfId="11919"/>
    <cellStyle name="20% - Accent6 4 2 2 3 3 2 2" xfId="11920"/>
    <cellStyle name="20% - Accent6 4 2 2 3 3 2 3" xfId="52317"/>
    <cellStyle name="20% - Accent6 4 2 2 3 3 3" xfId="11921"/>
    <cellStyle name="20% - Accent6 4 2 2 3 3 4" xfId="11922"/>
    <cellStyle name="20% - Accent6 4 2 2 3 4" xfId="11923"/>
    <cellStyle name="20% - Accent6 4 2 2 3 4 2" xfId="11924"/>
    <cellStyle name="20% - Accent6 4 2 2 3 4 3" xfId="52318"/>
    <cellStyle name="20% - Accent6 4 2 2 3 5" xfId="11925"/>
    <cellStyle name="20% - Accent6 4 2 2 3 6" xfId="11926"/>
    <cellStyle name="20% - Accent6 4 2 2 4" xfId="11927"/>
    <cellStyle name="20% - Accent6 4 2 2 4 2" xfId="11928"/>
    <cellStyle name="20% - Accent6 4 2 2 4 2 2" xfId="11929"/>
    <cellStyle name="20% - Accent6 4 2 2 4 2 3" xfId="52319"/>
    <cellStyle name="20% - Accent6 4 2 2 4 3" xfId="11930"/>
    <cellStyle name="20% - Accent6 4 2 2 4 4" xfId="11931"/>
    <cellStyle name="20% - Accent6 4 2 2 5" xfId="11932"/>
    <cellStyle name="20% - Accent6 4 2 2 5 2" xfId="11933"/>
    <cellStyle name="20% - Accent6 4 2 2 5 2 2" xfId="11934"/>
    <cellStyle name="20% - Accent6 4 2 2 5 2 3" xfId="52320"/>
    <cellStyle name="20% - Accent6 4 2 2 5 3" xfId="11935"/>
    <cellStyle name="20% - Accent6 4 2 2 5 4" xfId="11936"/>
    <cellStyle name="20% - Accent6 4 2 2 6" xfId="11937"/>
    <cellStyle name="20% - Accent6 4 2 2 6 2" xfId="11938"/>
    <cellStyle name="20% - Accent6 4 2 2 6 3" xfId="52321"/>
    <cellStyle name="20% - Accent6 4 2 2 7" xfId="11939"/>
    <cellStyle name="20% - Accent6 4 2 2 8" xfId="11940"/>
    <cellStyle name="20% - Accent6 4 2 2 9" xfId="60742"/>
    <cellStyle name="20% - Accent6 4 2 3" xfId="11941"/>
    <cellStyle name="20% - Accent6 4 2 3 2" xfId="11942"/>
    <cellStyle name="20% - Accent6 4 2 3 2 2" xfId="11943"/>
    <cellStyle name="20% - Accent6 4 2 3 2 2 2" xfId="11944"/>
    <cellStyle name="20% - Accent6 4 2 3 2 2 2 2" xfId="11945"/>
    <cellStyle name="20% - Accent6 4 2 3 2 2 2 3" xfId="52322"/>
    <cellStyle name="20% - Accent6 4 2 3 2 2 3" xfId="11946"/>
    <cellStyle name="20% - Accent6 4 2 3 2 2 4" xfId="11947"/>
    <cellStyle name="20% - Accent6 4 2 3 2 3" xfId="11948"/>
    <cellStyle name="20% - Accent6 4 2 3 2 3 2" xfId="11949"/>
    <cellStyle name="20% - Accent6 4 2 3 2 3 2 2" xfId="11950"/>
    <cellStyle name="20% - Accent6 4 2 3 2 3 2 3" xfId="52323"/>
    <cellStyle name="20% - Accent6 4 2 3 2 3 3" xfId="11951"/>
    <cellStyle name="20% - Accent6 4 2 3 2 3 4" xfId="11952"/>
    <cellStyle name="20% - Accent6 4 2 3 2 4" xfId="11953"/>
    <cellStyle name="20% - Accent6 4 2 3 2 4 2" xfId="11954"/>
    <cellStyle name="20% - Accent6 4 2 3 2 4 3" xfId="52324"/>
    <cellStyle name="20% - Accent6 4 2 3 2 5" xfId="11955"/>
    <cellStyle name="20% - Accent6 4 2 3 2 6" xfId="11956"/>
    <cellStyle name="20% - Accent6 4 2 3 3" xfId="11957"/>
    <cellStyle name="20% - Accent6 4 2 3 3 2" xfId="11958"/>
    <cellStyle name="20% - Accent6 4 2 3 3 2 2" xfId="11959"/>
    <cellStyle name="20% - Accent6 4 2 3 3 2 3" xfId="52325"/>
    <cellStyle name="20% - Accent6 4 2 3 3 3" xfId="11960"/>
    <cellStyle name="20% - Accent6 4 2 3 3 4" xfId="11961"/>
    <cellStyle name="20% - Accent6 4 2 3 4" xfId="11962"/>
    <cellStyle name="20% - Accent6 4 2 3 4 2" xfId="11963"/>
    <cellStyle name="20% - Accent6 4 2 3 4 2 2" xfId="11964"/>
    <cellStyle name="20% - Accent6 4 2 3 4 2 3" xfId="52326"/>
    <cellStyle name="20% - Accent6 4 2 3 4 3" xfId="11965"/>
    <cellStyle name="20% - Accent6 4 2 3 4 4" xfId="11966"/>
    <cellStyle name="20% - Accent6 4 2 3 5" xfId="11967"/>
    <cellStyle name="20% - Accent6 4 2 3 5 2" xfId="11968"/>
    <cellStyle name="20% - Accent6 4 2 3 5 3" xfId="52327"/>
    <cellStyle name="20% - Accent6 4 2 3 6" xfId="11969"/>
    <cellStyle name="20% - Accent6 4 2 3 7" xfId="11970"/>
    <cellStyle name="20% - Accent6 4 2 4" xfId="11971"/>
    <cellStyle name="20% - Accent6 4 2 4 2" xfId="11972"/>
    <cellStyle name="20% - Accent6 4 2 4 2 2" xfId="11973"/>
    <cellStyle name="20% - Accent6 4 2 4 2 2 2" xfId="11974"/>
    <cellStyle name="20% - Accent6 4 2 4 2 2 3" xfId="52328"/>
    <cellStyle name="20% - Accent6 4 2 4 2 3" xfId="11975"/>
    <cellStyle name="20% - Accent6 4 2 4 2 4" xfId="11976"/>
    <cellStyle name="20% - Accent6 4 2 4 3" xfId="11977"/>
    <cellStyle name="20% - Accent6 4 2 4 3 2" xfId="11978"/>
    <cellStyle name="20% - Accent6 4 2 4 3 2 2" xfId="11979"/>
    <cellStyle name="20% - Accent6 4 2 4 3 2 3" xfId="52329"/>
    <cellStyle name="20% - Accent6 4 2 4 3 3" xfId="11980"/>
    <cellStyle name="20% - Accent6 4 2 4 3 4" xfId="11981"/>
    <cellStyle name="20% - Accent6 4 2 4 4" xfId="11982"/>
    <cellStyle name="20% - Accent6 4 2 4 4 2" xfId="11983"/>
    <cellStyle name="20% - Accent6 4 2 4 4 3" xfId="52330"/>
    <cellStyle name="20% - Accent6 4 2 4 5" xfId="11984"/>
    <cellStyle name="20% - Accent6 4 2 4 6" xfId="11985"/>
    <cellStyle name="20% - Accent6 4 2 5" xfId="11986"/>
    <cellStyle name="20% - Accent6 4 2 5 2" xfId="11987"/>
    <cellStyle name="20% - Accent6 4 2 5 2 2" xfId="11988"/>
    <cellStyle name="20% - Accent6 4 2 5 2 2 2" xfId="11989"/>
    <cellStyle name="20% - Accent6 4 2 5 2 2 3" xfId="52331"/>
    <cellStyle name="20% - Accent6 4 2 5 2 3" xfId="11990"/>
    <cellStyle name="20% - Accent6 4 2 5 2 4" xfId="11991"/>
    <cellStyle name="20% - Accent6 4 2 5 3" xfId="11992"/>
    <cellStyle name="20% - Accent6 4 2 5 3 2" xfId="11993"/>
    <cellStyle name="20% - Accent6 4 2 5 3 3" xfId="52332"/>
    <cellStyle name="20% - Accent6 4 2 5 4" xfId="11994"/>
    <cellStyle name="20% - Accent6 4 2 5 5" xfId="11995"/>
    <cellStyle name="20% - Accent6 4 2 6" xfId="11996"/>
    <cellStyle name="20% - Accent6 4 2 6 2" xfId="11997"/>
    <cellStyle name="20% - Accent6 4 2 6 2 2" xfId="11998"/>
    <cellStyle name="20% - Accent6 4 2 6 2 3" xfId="52333"/>
    <cellStyle name="20% - Accent6 4 2 6 3" xfId="11999"/>
    <cellStyle name="20% - Accent6 4 2 6 4" xfId="12000"/>
    <cellStyle name="20% - Accent6 4 2 7" xfId="12001"/>
    <cellStyle name="20% - Accent6 4 2 7 2" xfId="12002"/>
    <cellStyle name="20% - Accent6 4 2 7 2 2" xfId="12003"/>
    <cellStyle name="20% - Accent6 4 2 7 2 3" xfId="52334"/>
    <cellStyle name="20% - Accent6 4 2 7 3" xfId="12004"/>
    <cellStyle name="20% - Accent6 4 2 7 4" xfId="12005"/>
    <cellStyle name="20% - Accent6 4 2 8" xfId="12006"/>
    <cellStyle name="20% - Accent6 4 2 8 2" xfId="12007"/>
    <cellStyle name="20% - Accent6 4 2 8 3" xfId="52335"/>
    <cellStyle name="20% - Accent6 4 2 9" xfId="12008"/>
    <cellStyle name="20% - Accent6 4 3" xfId="12009"/>
    <cellStyle name="20% - Accent6 4 3 2" xfId="12010"/>
    <cellStyle name="20% - Accent6 4 3 2 2" xfId="12011"/>
    <cellStyle name="20% - Accent6 4 3 2 2 2" xfId="12012"/>
    <cellStyle name="20% - Accent6 4 3 2 2 2 2" xfId="12013"/>
    <cellStyle name="20% - Accent6 4 3 2 2 2 2 2" xfId="12014"/>
    <cellStyle name="20% - Accent6 4 3 2 2 2 2 3" xfId="52336"/>
    <cellStyle name="20% - Accent6 4 3 2 2 2 3" xfId="12015"/>
    <cellStyle name="20% - Accent6 4 3 2 2 2 4" xfId="12016"/>
    <cellStyle name="20% - Accent6 4 3 2 2 3" xfId="12017"/>
    <cellStyle name="20% - Accent6 4 3 2 2 3 2" xfId="12018"/>
    <cellStyle name="20% - Accent6 4 3 2 2 3 2 2" xfId="12019"/>
    <cellStyle name="20% - Accent6 4 3 2 2 3 2 3" xfId="52337"/>
    <cellStyle name="20% - Accent6 4 3 2 2 3 3" xfId="12020"/>
    <cellStyle name="20% - Accent6 4 3 2 2 3 4" xfId="12021"/>
    <cellStyle name="20% - Accent6 4 3 2 2 4" xfId="12022"/>
    <cellStyle name="20% - Accent6 4 3 2 2 4 2" xfId="12023"/>
    <cellStyle name="20% - Accent6 4 3 2 2 4 3" xfId="52338"/>
    <cellStyle name="20% - Accent6 4 3 2 2 5" xfId="12024"/>
    <cellStyle name="20% - Accent6 4 3 2 2 6" xfId="12025"/>
    <cellStyle name="20% - Accent6 4 3 2 3" xfId="12026"/>
    <cellStyle name="20% - Accent6 4 3 2 3 2" xfId="12027"/>
    <cellStyle name="20% - Accent6 4 3 2 3 2 2" xfId="12028"/>
    <cellStyle name="20% - Accent6 4 3 2 3 2 3" xfId="52339"/>
    <cellStyle name="20% - Accent6 4 3 2 3 3" xfId="12029"/>
    <cellStyle name="20% - Accent6 4 3 2 3 4" xfId="12030"/>
    <cellStyle name="20% - Accent6 4 3 2 4" xfId="12031"/>
    <cellStyle name="20% - Accent6 4 3 2 4 2" xfId="12032"/>
    <cellStyle name="20% - Accent6 4 3 2 4 2 2" xfId="12033"/>
    <cellStyle name="20% - Accent6 4 3 2 4 2 3" xfId="52340"/>
    <cellStyle name="20% - Accent6 4 3 2 4 3" xfId="12034"/>
    <cellStyle name="20% - Accent6 4 3 2 4 4" xfId="12035"/>
    <cellStyle name="20% - Accent6 4 3 2 5" xfId="12036"/>
    <cellStyle name="20% - Accent6 4 3 2 5 2" xfId="12037"/>
    <cellStyle name="20% - Accent6 4 3 2 5 3" xfId="52341"/>
    <cellStyle name="20% - Accent6 4 3 2 6" xfId="12038"/>
    <cellStyle name="20% - Accent6 4 3 2 7" xfId="12039"/>
    <cellStyle name="20% - Accent6 4 3 3" xfId="12040"/>
    <cellStyle name="20% - Accent6 4 3 3 2" xfId="12041"/>
    <cellStyle name="20% - Accent6 4 3 3 2 2" xfId="12042"/>
    <cellStyle name="20% - Accent6 4 3 3 2 2 2" xfId="12043"/>
    <cellStyle name="20% - Accent6 4 3 3 2 2 3" xfId="52342"/>
    <cellStyle name="20% - Accent6 4 3 3 2 3" xfId="12044"/>
    <cellStyle name="20% - Accent6 4 3 3 2 4" xfId="12045"/>
    <cellStyle name="20% - Accent6 4 3 3 3" xfId="12046"/>
    <cellStyle name="20% - Accent6 4 3 3 3 2" xfId="12047"/>
    <cellStyle name="20% - Accent6 4 3 3 3 2 2" xfId="12048"/>
    <cellStyle name="20% - Accent6 4 3 3 3 2 3" xfId="52343"/>
    <cellStyle name="20% - Accent6 4 3 3 3 3" xfId="12049"/>
    <cellStyle name="20% - Accent6 4 3 3 3 4" xfId="12050"/>
    <cellStyle name="20% - Accent6 4 3 3 4" xfId="12051"/>
    <cellStyle name="20% - Accent6 4 3 3 4 2" xfId="12052"/>
    <cellStyle name="20% - Accent6 4 3 3 4 3" xfId="52344"/>
    <cellStyle name="20% - Accent6 4 3 3 5" xfId="12053"/>
    <cellStyle name="20% - Accent6 4 3 3 6" xfId="12054"/>
    <cellStyle name="20% - Accent6 4 3 4" xfId="12055"/>
    <cellStyle name="20% - Accent6 4 3 4 2" xfId="12056"/>
    <cellStyle name="20% - Accent6 4 3 4 2 2" xfId="12057"/>
    <cellStyle name="20% - Accent6 4 3 4 2 3" xfId="52345"/>
    <cellStyle name="20% - Accent6 4 3 4 3" xfId="12058"/>
    <cellStyle name="20% - Accent6 4 3 4 4" xfId="12059"/>
    <cellStyle name="20% - Accent6 4 3 5" xfId="12060"/>
    <cellStyle name="20% - Accent6 4 3 5 2" xfId="12061"/>
    <cellStyle name="20% - Accent6 4 3 5 2 2" xfId="12062"/>
    <cellStyle name="20% - Accent6 4 3 5 2 3" xfId="52346"/>
    <cellStyle name="20% - Accent6 4 3 5 3" xfId="12063"/>
    <cellStyle name="20% - Accent6 4 3 5 4" xfId="12064"/>
    <cellStyle name="20% - Accent6 4 3 6" xfId="12065"/>
    <cellStyle name="20% - Accent6 4 3 6 2" xfId="12066"/>
    <cellStyle name="20% - Accent6 4 3 6 3" xfId="52347"/>
    <cellStyle name="20% - Accent6 4 3 7" xfId="12067"/>
    <cellStyle name="20% - Accent6 4 3 8" xfId="12068"/>
    <cellStyle name="20% - Accent6 4 3 9" xfId="60559"/>
    <cellStyle name="20% - Accent6 4 4" xfId="12069"/>
    <cellStyle name="20% - Accent6 4 4 2" xfId="12070"/>
    <cellStyle name="20% - Accent6 4 4 2 2" xfId="12071"/>
    <cellStyle name="20% - Accent6 4 4 2 2 2" xfId="12072"/>
    <cellStyle name="20% - Accent6 4 4 2 2 2 2" xfId="12073"/>
    <cellStyle name="20% - Accent6 4 4 2 2 2 3" xfId="52348"/>
    <cellStyle name="20% - Accent6 4 4 2 2 3" xfId="12074"/>
    <cellStyle name="20% - Accent6 4 4 2 2 4" xfId="12075"/>
    <cellStyle name="20% - Accent6 4 4 2 3" xfId="12076"/>
    <cellStyle name="20% - Accent6 4 4 2 3 2" xfId="12077"/>
    <cellStyle name="20% - Accent6 4 4 2 3 2 2" xfId="12078"/>
    <cellStyle name="20% - Accent6 4 4 2 3 2 3" xfId="52349"/>
    <cellStyle name="20% - Accent6 4 4 2 3 3" xfId="12079"/>
    <cellStyle name="20% - Accent6 4 4 2 3 4" xfId="12080"/>
    <cellStyle name="20% - Accent6 4 4 2 4" xfId="12081"/>
    <cellStyle name="20% - Accent6 4 4 2 4 2" xfId="12082"/>
    <cellStyle name="20% - Accent6 4 4 2 4 3" xfId="52350"/>
    <cellStyle name="20% - Accent6 4 4 2 5" xfId="12083"/>
    <cellStyle name="20% - Accent6 4 4 2 6" xfId="12084"/>
    <cellStyle name="20% - Accent6 4 4 3" xfId="12085"/>
    <cellStyle name="20% - Accent6 4 4 3 2" xfId="12086"/>
    <cellStyle name="20% - Accent6 4 4 3 2 2" xfId="12087"/>
    <cellStyle name="20% - Accent6 4 4 3 2 3" xfId="52351"/>
    <cellStyle name="20% - Accent6 4 4 3 3" xfId="12088"/>
    <cellStyle name="20% - Accent6 4 4 3 4" xfId="12089"/>
    <cellStyle name="20% - Accent6 4 4 4" xfId="12090"/>
    <cellStyle name="20% - Accent6 4 4 4 2" xfId="12091"/>
    <cellStyle name="20% - Accent6 4 4 4 2 2" xfId="12092"/>
    <cellStyle name="20% - Accent6 4 4 4 2 3" xfId="52352"/>
    <cellStyle name="20% - Accent6 4 4 4 3" xfId="12093"/>
    <cellStyle name="20% - Accent6 4 4 4 4" xfId="12094"/>
    <cellStyle name="20% - Accent6 4 4 5" xfId="12095"/>
    <cellStyle name="20% - Accent6 4 4 5 2" xfId="12096"/>
    <cellStyle name="20% - Accent6 4 4 5 3" xfId="52353"/>
    <cellStyle name="20% - Accent6 4 4 6" xfId="12097"/>
    <cellStyle name="20% - Accent6 4 4 7" xfId="12098"/>
    <cellStyle name="20% - Accent6 4 5" xfId="12099"/>
    <cellStyle name="20% - Accent6 4 5 2" xfId="12100"/>
    <cellStyle name="20% - Accent6 4 5 2 2" xfId="12101"/>
    <cellStyle name="20% - Accent6 4 5 2 2 2" xfId="12102"/>
    <cellStyle name="20% - Accent6 4 5 2 2 3" xfId="52354"/>
    <cellStyle name="20% - Accent6 4 5 2 3" xfId="12103"/>
    <cellStyle name="20% - Accent6 4 5 2 4" xfId="12104"/>
    <cellStyle name="20% - Accent6 4 5 3" xfId="12105"/>
    <cellStyle name="20% - Accent6 4 5 3 2" xfId="12106"/>
    <cellStyle name="20% - Accent6 4 5 3 2 2" xfId="12107"/>
    <cellStyle name="20% - Accent6 4 5 3 2 3" xfId="52355"/>
    <cellStyle name="20% - Accent6 4 5 3 3" xfId="12108"/>
    <cellStyle name="20% - Accent6 4 5 3 4" xfId="12109"/>
    <cellStyle name="20% - Accent6 4 5 4" xfId="12110"/>
    <cellStyle name="20% - Accent6 4 5 4 2" xfId="12111"/>
    <cellStyle name="20% - Accent6 4 5 4 3" xfId="52356"/>
    <cellStyle name="20% - Accent6 4 5 5" xfId="12112"/>
    <cellStyle name="20% - Accent6 4 5 6" xfId="12113"/>
    <cellStyle name="20% - Accent6 4 6" xfId="12114"/>
    <cellStyle name="20% - Accent6 4 6 2" xfId="12115"/>
    <cellStyle name="20% - Accent6 4 6 2 2" xfId="12116"/>
    <cellStyle name="20% - Accent6 4 6 2 2 2" xfId="12117"/>
    <cellStyle name="20% - Accent6 4 6 2 2 3" xfId="52357"/>
    <cellStyle name="20% - Accent6 4 6 2 3" xfId="12118"/>
    <cellStyle name="20% - Accent6 4 6 2 4" xfId="12119"/>
    <cellStyle name="20% - Accent6 4 6 3" xfId="12120"/>
    <cellStyle name="20% - Accent6 4 6 3 2" xfId="12121"/>
    <cellStyle name="20% - Accent6 4 6 3 3" xfId="52358"/>
    <cellStyle name="20% - Accent6 4 6 4" xfId="12122"/>
    <cellStyle name="20% - Accent6 4 6 5" xfId="12123"/>
    <cellStyle name="20% - Accent6 4 7" xfId="12124"/>
    <cellStyle name="20% - Accent6 4 7 2" xfId="12125"/>
    <cellStyle name="20% - Accent6 4 7 2 2" xfId="12126"/>
    <cellStyle name="20% - Accent6 4 7 2 3" xfId="52359"/>
    <cellStyle name="20% - Accent6 4 7 3" xfId="12127"/>
    <cellStyle name="20% - Accent6 4 7 4" xfId="12128"/>
    <cellStyle name="20% - Accent6 4 8" xfId="12129"/>
    <cellStyle name="20% - Accent6 4 8 2" xfId="12130"/>
    <cellStyle name="20% - Accent6 4 8 2 2" xfId="12131"/>
    <cellStyle name="20% - Accent6 4 8 2 3" xfId="52360"/>
    <cellStyle name="20% - Accent6 4 8 3" xfId="12132"/>
    <cellStyle name="20% - Accent6 4 8 4" xfId="12133"/>
    <cellStyle name="20% - Accent6 4 9" xfId="12134"/>
    <cellStyle name="20% - Accent6 4 9 2" xfId="12135"/>
    <cellStyle name="20% - Accent6 4 9 3" xfId="52361"/>
    <cellStyle name="20% - Accent6 5" xfId="12136"/>
    <cellStyle name="20% - Accent6 5 10" xfId="12137"/>
    <cellStyle name="20% - Accent6 5 11" xfId="60205"/>
    <cellStyle name="20% - Accent6 5 2" xfId="12138"/>
    <cellStyle name="20% - Accent6 5 2 2" xfId="12139"/>
    <cellStyle name="20% - Accent6 5 2 2 2" xfId="12140"/>
    <cellStyle name="20% - Accent6 5 2 2 2 2" xfId="12141"/>
    <cellStyle name="20% - Accent6 5 2 2 2 2 2" xfId="12142"/>
    <cellStyle name="20% - Accent6 5 2 2 2 2 2 2" xfId="12143"/>
    <cellStyle name="20% - Accent6 5 2 2 2 2 2 3" xfId="52362"/>
    <cellStyle name="20% - Accent6 5 2 2 2 2 3" xfId="12144"/>
    <cellStyle name="20% - Accent6 5 2 2 2 2 4" xfId="12145"/>
    <cellStyle name="20% - Accent6 5 2 2 2 3" xfId="12146"/>
    <cellStyle name="20% - Accent6 5 2 2 2 3 2" xfId="12147"/>
    <cellStyle name="20% - Accent6 5 2 2 2 3 2 2" xfId="12148"/>
    <cellStyle name="20% - Accent6 5 2 2 2 3 2 3" xfId="52363"/>
    <cellStyle name="20% - Accent6 5 2 2 2 3 3" xfId="12149"/>
    <cellStyle name="20% - Accent6 5 2 2 2 3 4" xfId="12150"/>
    <cellStyle name="20% - Accent6 5 2 2 2 4" xfId="12151"/>
    <cellStyle name="20% - Accent6 5 2 2 2 4 2" xfId="12152"/>
    <cellStyle name="20% - Accent6 5 2 2 2 4 3" xfId="52364"/>
    <cellStyle name="20% - Accent6 5 2 2 2 5" xfId="12153"/>
    <cellStyle name="20% - Accent6 5 2 2 2 6" xfId="12154"/>
    <cellStyle name="20% - Accent6 5 2 2 3" xfId="12155"/>
    <cellStyle name="20% - Accent6 5 2 2 3 2" xfId="12156"/>
    <cellStyle name="20% - Accent6 5 2 2 3 2 2" xfId="12157"/>
    <cellStyle name="20% - Accent6 5 2 2 3 2 3" xfId="52365"/>
    <cellStyle name="20% - Accent6 5 2 2 3 3" xfId="12158"/>
    <cellStyle name="20% - Accent6 5 2 2 3 4" xfId="12159"/>
    <cellStyle name="20% - Accent6 5 2 2 4" xfId="12160"/>
    <cellStyle name="20% - Accent6 5 2 2 4 2" xfId="12161"/>
    <cellStyle name="20% - Accent6 5 2 2 4 2 2" xfId="12162"/>
    <cellStyle name="20% - Accent6 5 2 2 4 2 3" xfId="52366"/>
    <cellStyle name="20% - Accent6 5 2 2 4 3" xfId="12163"/>
    <cellStyle name="20% - Accent6 5 2 2 4 4" xfId="12164"/>
    <cellStyle name="20% - Accent6 5 2 2 5" xfId="12165"/>
    <cellStyle name="20% - Accent6 5 2 2 5 2" xfId="12166"/>
    <cellStyle name="20% - Accent6 5 2 2 5 3" xfId="52367"/>
    <cellStyle name="20% - Accent6 5 2 2 6" xfId="12167"/>
    <cellStyle name="20% - Accent6 5 2 2 7" xfId="12168"/>
    <cellStyle name="20% - Accent6 5 2 2 8" xfId="60756"/>
    <cellStyle name="20% - Accent6 5 2 3" xfId="12169"/>
    <cellStyle name="20% - Accent6 5 2 3 2" xfId="12170"/>
    <cellStyle name="20% - Accent6 5 2 3 2 2" xfId="12171"/>
    <cellStyle name="20% - Accent6 5 2 3 2 2 2" xfId="12172"/>
    <cellStyle name="20% - Accent6 5 2 3 2 2 3" xfId="52368"/>
    <cellStyle name="20% - Accent6 5 2 3 2 3" xfId="12173"/>
    <cellStyle name="20% - Accent6 5 2 3 2 4" xfId="12174"/>
    <cellStyle name="20% - Accent6 5 2 3 3" xfId="12175"/>
    <cellStyle name="20% - Accent6 5 2 3 3 2" xfId="12176"/>
    <cellStyle name="20% - Accent6 5 2 3 3 2 2" xfId="12177"/>
    <cellStyle name="20% - Accent6 5 2 3 3 2 3" xfId="52369"/>
    <cellStyle name="20% - Accent6 5 2 3 3 3" xfId="12178"/>
    <cellStyle name="20% - Accent6 5 2 3 3 4" xfId="12179"/>
    <cellStyle name="20% - Accent6 5 2 3 4" xfId="12180"/>
    <cellStyle name="20% - Accent6 5 2 3 4 2" xfId="12181"/>
    <cellStyle name="20% - Accent6 5 2 3 4 3" xfId="52370"/>
    <cellStyle name="20% - Accent6 5 2 3 5" xfId="12182"/>
    <cellStyle name="20% - Accent6 5 2 3 6" xfId="12183"/>
    <cellStyle name="20% - Accent6 5 2 4" xfId="12184"/>
    <cellStyle name="20% - Accent6 5 2 4 2" xfId="12185"/>
    <cellStyle name="20% - Accent6 5 2 4 2 2" xfId="12186"/>
    <cellStyle name="20% - Accent6 5 2 4 2 3" xfId="52371"/>
    <cellStyle name="20% - Accent6 5 2 4 3" xfId="12187"/>
    <cellStyle name="20% - Accent6 5 2 4 4" xfId="12188"/>
    <cellStyle name="20% - Accent6 5 2 5" xfId="12189"/>
    <cellStyle name="20% - Accent6 5 2 5 2" xfId="12190"/>
    <cellStyle name="20% - Accent6 5 2 5 2 2" xfId="12191"/>
    <cellStyle name="20% - Accent6 5 2 5 2 3" xfId="52372"/>
    <cellStyle name="20% - Accent6 5 2 5 3" xfId="12192"/>
    <cellStyle name="20% - Accent6 5 2 5 4" xfId="12193"/>
    <cellStyle name="20% - Accent6 5 2 6" xfId="12194"/>
    <cellStyle name="20% - Accent6 5 2 6 2" xfId="12195"/>
    <cellStyle name="20% - Accent6 5 2 6 3" xfId="52373"/>
    <cellStyle name="20% - Accent6 5 2 7" xfId="12196"/>
    <cellStyle name="20% - Accent6 5 2 8" xfId="12197"/>
    <cellStyle name="20% - Accent6 5 2 9" xfId="60388"/>
    <cellStyle name="20% - Accent6 5 3" xfId="12198"/>
    <cellStyle name="20% - Accent6 5 3 2" xfId="12199"/>
    <cellStyle name="20% - Accent6 5 3 2 2" xfId="12200"/>
    <cellStyle name="20% - Accent6 5 3 2 2 2" xfId="12201"/>
    <cellStyle name="20% - Accent6 5 3 2 2 2 2" xfId="12202"/>
    <cellStyle name="20% - Accent6 5 3 2 2 2 3" xfId="52374"/>
    <cellStyle name="20% - Accent6 5 3 2 2 3" xfId="12203"/>
    <cellStyle name="20% - Accent6 5 3 2 2 4" xfId="12204"/>
    <cellStyle name="20% - Accent6 5 3 2 3" xfId="12205"/>
    <cellStyle name="20% - Accent6 5 3 2 3 2" xfId="12206"/>
    <cellStyle name="20% - Accent6 5 3 2 3 2 2" xfId="12207"/>
    <cellStyle name="20% - Accent6 5 3 2 3 2 3" xfId="52375"/>
    <cellStyle name="20% - Accent6 5 3 2 3 3" xfId="12208"/>
    <cellStyle name="20% - Accent6 5 3 2 3 4" xfId="12209"/>
    <cellStyle name="20% - Accent6 5 3 2 4" xfId="12210"/>
    <cellStyle name="20% - Accent6 5 3 2 4 2" xfId="12211"/>
    <cellStyle name="20% - Accent6 5 3 2 4 3" xfId="52376"/>
    <cellStyle name="20% - Accent6 5 3 2 5" xfId="12212"/>
    <cellStyle name="20% - Accent6 5 3 2 6" xfId="12213"/>
    <cellStyle name="20% - Accent6 5 3 3" xfId="12214"/>
    <cellStyle name="20% - Accent6 5 3 3 2" xfId="12215"/>
    <cellStyle name="20% - Accent6 5 3 3 2 2" xfId="12216"/>
    <cellStyle name="20% - Accent6 5 3 3 2 3" xfId="52377"/>
    <cellStyle name="20% - Accent6 5 3 3 3" xfId="12217"/>
    <cellStyle name="20% - Accent6 5 3 3 4" xfId="12218"/>
    <cellStyle name="20% - Accent6 5 3 4" xfId="12219"/>
    <cellStyle name="20% - Accent6 5 3 4 2" xfId="12220"/>
    <cellStyle name="20% - Accent6 5 3 4 2 2" xfId="12221"/>
    <cellStyle name="20% - Accent6 5 3 4 2 3" xfId="52378"/>
    <cellStyle name="20% - Accent6 5 3 4 3" xfId="12222"/>
    <cellStyle name="20% - Accent6 5 3 4 4" xfId="12223"/>
    <cellStyle name="20% - Accent6 5 3 5" xfId="12224"/>
    <cellStyle name="20% - Accent6 5 3 5 2" xfId="12225"/>
    <cellStyle name="20% - Accent6 5 3 5 3" xfId="52379"/>
    <cellStyle name="20% - Accent6 5 3 6" xfId="12226"/>
    <cellStyle name="20% - Accent6 5 3 7" xfId="12227"/>
    <cellStyle name="20% - Accent6 5 3 8" xfId="60573"/>
    <cellStyle name="20% - Accent6 5 4" xfId="12228"/>
    <cellStyle name="20% - Accent6 5 4 2" xfId="12229"/>
    <cellStyle name="20% - Accent6 5 4 2 2" xfId="12230"/>
    <cellStyle name="20% - Accent6 5 4 2 2 2" xfId="12231"/>
    <cellStyle name="20% - Accent6 5 4 2 2 3" xfId="52380"/>
    <cellStyle name="20% - Accent6 5 4 2 3" xfId="12232"/>
    <cellStyle name="20% - Accent6 5 4 2 4" xfId="12233"/>
    <cellStyle name="20% - Accent6 5 4 3" xfId="12234"/>
    <cellStyle name="20% - Accent6 5 4 3 2" xfId="12235"/>
    <cellStyle name="20% - Accent6 5 4 3 2 2" xfId="12236"/>
    <cellStyle name="20% - Accent6 5 4 3 2 3" xfId="52381"/>
    <cellStyle name="20% - Accent6 5 4 3 3" xfId="12237"/>
    <cellStyle name="20% - Accent6 5 4 3 4" xfId="12238"/>
    <cellStyle name="20% - Accent6 5 4 4" xfId="12239"/>
    <cellStyle name="20% - Accent6 5 4 4 2" xfId="12240"/>
    <cellStyle name="20% - Accent6 5 4 4 3" xfId="52382"/>
    <cellStyle name="20% - Accent6 5 4 5" xfId="12241"/>
    <cellStyle name="20% - Accent6 5 4 6" xfId="12242"/>
    <cellStyle name="20% - Accent6 5 5" xfId="12243"/>
    <cellStyle name="20% - Accent6 5 5 2" xfId="12244"/>
    <cellStyle name="20% - Accent6 5 5 2 2" xfId="12245"/>
    <cellStyle name="20% - Accent6 5 5 2 2 2" xfId="12246"/>
    <cellStyle name="20% - Accent6 5 5 2 2 3" xfId="52383"/>
    <cellStyle name="20% - Accent6 5 5 2 3" xfId="12247"/>
    <cellStyle name="20% - Accent6 5 5 2 4" xfId="12248"/>
    <cellStyle name="20% - Accent6 5 5 3" xfId="12249"/>
    <cellStyle name="20% - Accent6 5 5 3 2" xfId="12250"/>
    <cellStyle name="20% - Accent6 5 5 3 3" xfId="52384"/>
    <cellStyle name="20% - Accent6 5 5 4" xfId="12251"/>
    <cellStyle name="20% - Accent6 5 5 5" xfId="12252"/>
    <cellStyle name="20% - Accent6 5 6" xfId="12253"/>
    <cellStyle name="20% - Accent6 5 6 2" xfId="12254"/>
    <cellStyle name="20% - Accent6 5 6 2 2" xfId="12255"/>
    <cellStyle name="20% - Accent6 5 6 2 3" xfId="52385"/>
    <cellStyle name="20% - Accent6 5 6 3" xfId="12256"/>
    <cellStyle name="20% - Accent6 5 6 4" xfId="12257"/>
    <cellStyle name="20% - Accent6 5 7" xfId="12258"/>
    <cellStyle name="20% - Accent6 5 7 2" xfId="12259"/>
    <cellStyle name="20% - Accent6 5 7 2 2" xfId="12260"/>
    <cellStyle name="20% - Accent6 5 7 2 3" xfId="52386"/>
    <cellStyle name="20% - Accent6 5 7 3" xfId="12261"/>
    <cellStyle name="20% - Accent6 5 7 4" xfId="12262"/>
    <cellStyle name="20% - Accent6 5 8" xfId="12263"/>
    <cellStyle name="20% - Accent6 5 8 2" xfId="12264"/>
    <cellStyle name="20% - Accent6 5 8 3" xfId="52387"/>
    <cellStyle name="20% - Accent6 5 9" xfId="12265"/>
    <cellStyle name="20% - Accent6 6" xfId="12266"/>
    <cellStyle name="20% - Accent6 6 10" xfId="12267"/>
    <cellStyle name="20% - Accent6 6 11" xfId="60219"/>
    <cellStyle name="20% - Accent6 6 2" xfId="12268"/>
    <cellStyle name="20% - Accent6 6 2 2" xfId="12269"/>
    <cellStyle name="20% - Accent6 6 2 2 2" xfId="12270"/>
    <cellStyle name="20% - Accent6 6 2 2 2 2" xfId="12271"/>
    <cellStyle name="20% - Accent6 6 2 2 2 2 2" xfId="12272"/>
    <cellStyle name="20% - Accent6 6 2 2 2 2 2 2" xfId="12273"/>
    <cellStyle name="20% - Accent6 6 2 2 2 2 2 3" xfId="52388"/>
    <cellStyle name="20% - Accent6 6 2 2 2 2 3" xfId="12274"/>
    <cellStyle name="20% - Accent6 6 2 2 2 2 4" xfId="12275"/>
    <cellStyle name="20% - Accent6 6 2 2 2 3" xfId="12276"/>
    <cellStyle name="20% - Accent6 6 2 2 2 3 2" xfId="12277"/>
    <cellStyle name="20% - Accent6 6 2 2 2 3 2 2" xfId="12278"/>
    <cellStyle name="20% - Accent6 6 2 2 2 3 2 3" xfId="52389"/>
    <cellStyle name="20% - Accent6 6 2 2 2 3 3" xfId="12279"/>
    <cellStyle name="20% - Accent6 6 2 2 2 3 4" xfId="12280"/>
    <cellStyle name="20% - Accent6 6 2 2 2 4" xfId="12281"/>
    <cellStyle name="20% - Accent6 6 2 2 2 4 2" xfId="12282"/>
    <cellStyle name="20% - Accent6 6 2 2 2 4 3" xfId="52390"/>
    <cellStyle name="20% - Accent6 6 2 2 2 5" xfId="12283"/>
    <cellStyle name="20% - Accent6 6 2 2 2 6" xfId="12284"/>
    <cellStyle name="20% - Accent6 6 2 2 3" xfId="12285"/>
    <cellStyle name="20% - Accent6 6 2 2 3 2" xfId="12286"/>
    <cellStyle name="20% - Accent6 6 2 2 3 2 2" xfId="12287"/>
    <cellStyle name="20% - Accent6 6 2 2 3 2 3" xfId="52391"/>
    <cellStyle name="20% - Accent6 6 2 2 3 3" xfId="12288"/>
    <cellStyle name="20% - Accent6 6 2 2 3 4" xfId="12289"/>
    <cellStyle name="20% - Accent6 6 2 2 4" xfId="12290"/>
    <cellStyle name="20% - Accent6 6 2 2 4 2" xfId="12291"/>
    <cellStyle name="20% - Accent6 6 2 2 4 2 2" xfId="12292"/>
    <cellStyle name="20% - Accent6 6 2 2 4 2 3" xfId="52392"/>
    <cellStyle name="20% - Accent6 6 2 2 4 3" xfId="12293"/>
    <cellStyle name="20% - Accent6 6 2 2 4 4" xfId="12294"/>
    <cellStyle name="20% - Accent6 6 2 2 5" xfId="12295"/>
    <cellStyle name="20% - Accent6 6 2 2 5 2" xfId="12296"/>
    <cellStyle name="20% - Accent6 6 2 2 5 3" xfId="52393"/>
    <cellStyle name="20% - Accent6 6 2 2 6" xfId="12297"/>
    <cellStyle name="20% - Accent6 6 2 2 7" xfId="12298"/>
    <cellStyle name="20% - Accent6 6 2 2 8" xfId="60770"/>
    <cellStyle name="20% - Accent6 6 2 3" xfId="12299"/>
    <cellStyle name="20% - Accent6 6 2 3 2" xfId="12300"/>
    <cellStyle name="20% - Accent6 6 2 3 2 2" xfId="12301"/>
    <cellStyle name="20% - Accent6 6 2 3 2 2 2" xfId="12302"/>
    <cellStyle name="20% - Accent6 6 2 3 2 2 3" xfId="52394"/>
    <cellStyle name="20% - Accent6 6 2 3 2 3" xfId="12303"/>
    <cellStyle name="20% - Accent6 6 2 3 2 4" xfId="12304"/>
    <cellStyle name="20% - Accent6 6 2 3 3" xfId="12305"/>
    <cellStyle name="20% - Accent6 6 2 3 3 2" xfId="12306"/>
    <cellStyle name="20% - Accent6 6 2 3 3 2 2" xfId="12307"/>
    <cellStyle name="20% - Accent6 6 2 3 3 2 3" xfId="52395"/>
    <cellStyle name="20% - Accent6 6 2 3 3 3" xfId="12308"/>
    <cellStyle name="20% - Accent6 6 2 3 3 4" xfId="12309"/>
    <cellStyle name="20% - Accent6 6 2 3 4" xfId="12310"/>
    <cellStyle name="20% - Accent6 6 2 3 4 2" xfId="12311"/>
    <cellStyle name="20% - Accent6 6 2 3 4 3" xfId="52396"/>
    <cellStyle name="20% - Accent6 6 2 3 5" xfId="12312"/>
    <cellStyle name="20% - Accent6 6 2 3 6" xfId="12313"/>
    <cellStyle name="20% - Accent6 6 2 4" xfId="12314"/>
    <cellStyle name="20% - Accent6 6 2 4 2" xfId="12315"/>
    <cellStyle name="20% - Accent6 6 2 4 2 2" xfId="12316"/>
    <cellStyle name="20% - Accent6 6 2 4 2 3" xfId="52397"/>
    <cellStyle name="20% - Accent6 6 2 4 3" xfId="12317"/>
    <cellStyle name="20% - Accent6 6 2 4 4" xfId="12318"/>
    <cellStyle name="20% - Accent6 6 2 5" xfId="12319"/>
    <cellStyle name="20% - Accent6 6 2 5 2" xfId="12320"/>
    <cellStyle name="20% - Accent6 6 2 5 2 2" xfId="12321"/>
    <cellStyle name="20% - Accent6 6 2 5 2 3" xfId="52398"/>
    <cellStyle name="20% - Accent6 6 2 5 3" xfId="12322"/>
    <cellStyle name="20% - Accent6 6 2 5 4" xfId="12323"/>
    <cellStyle name="20% - Accent6 6 2 6" xfId="12324"/>
    <cellStyle name="20% - Accent6 6 2 6 2" xfId="12325"/>
    <cellStyle name="20% - Accent6 6 2 6 3" xfId="52399"/>
    <cellStyle name="20% - Accent6 6 2 7" xfId="12326"/>
    <cellStyle name="20% - Accent6 6 2 8" xfId="12327"/>
    <cellStyle name="20% - Accent6 6 2 9" xfId="60402"/>
    <cellStyle name="20% - Accent6 6 3" xfId="12328"/>
    <cellStyle name="20% - Accent6 6 3 2" xfId="12329"/>
    <cellStyle name="20% - Accent6 6 3 2 2" xfId="12330"/>
    <cellStyle name="20% - Accent6 6 3 2 2 2" xfId="12331"/>
    <cellStyle name="20% - Accent6 6 3 2 2 2 2" xfId="12332"/>
    <cellStyle name="20% - Accent6 6 3 2 2 2 3" xfId="52400"/>
    <cellStyle name="20% - Accent6 6 3 2 2 3" xfId="12333"/>
    <cellStyle name="20% - Accent6 6 3 2 2 4" xfId="12334"/>
    <cellStyle name="20% - Accent6 6 3 2 3" xfId="12335"/>
    <cellStyle name="20% - Accent6 6 3 2 3 2" xfId="12336"/>
    <cellStyle name="20% - Accent6 6 3 2 3 2 2" xfId="12337"/>
    <cellStyle name="20% - Accent6 6 3 2 3 2 3" xfId="52401"/>
    <cellStyle name="20% - Accent6 6 3 2 3 3" xfId="12338"/>
    <cellStyle name="20% - Accent6 6 3 2 3 4" xfId="12339"/>
    <cellStyle name="20% - Accent6 6 3 2 4" xfId="12340"/>
    <cellStyle name="20% - Accent6 6 3 2 4 2" xfId="12341"/>
    <cellStyle name="20% - Accent6 6 3 2 4 3" xfId="52402"/>
    <cellStyle name="20% - Accent6 6 3 2 5" xfId="12342"/>
    <cellStyle name="20% - Accent6 6 3 2 6" xfId="12343"/>
    <cellStyle name="20% - Accent6 6 3 3" xfId="12344"/>
    <cellStyle name="20% - Accent6 6 3 3 2" xfId="12345"/>
    <cellStyle name="20% - Accent6 6 3 3 2 2" xfId="12346"/>
    <cellStyle name="20% - Accent6 6 3 3 2 3" xfId="52403"/>
    <cellStyle name="20% - Accent6 6 3 3 3" xfId="12347"/>
    <cellStyle name="20% - Accent6 6 3 3 4" xfId="12348"/>
    <cellStyle name="20% - Accent6 6 3 4" xfId="12349"/>
    <cellStyle name="20% - Accent6 6 3 4 2" xfId="12350"/>
    <cellStyle name="20% - Accent6 6 3 4 2 2" xfId="12351"/>
    <cellStyle name="20% - Accent6 6 3 4 2 3" xfId="52404"/>
    <cellStyle name="20% - Accent6 6 3 4 3" xfId="12352"/>
    <cellStyle name="20% - Accent6 6 3 4 4" xfId="12353"/>
    <cellStyle name="20% - Accent6 6 3 5" xfId="12354"/>
    <cellStyle name="20% - Accent6 6 3 5 2" xfId="12355"/>
    <cellStyle name="20% - Accent6 6 3 5 3" xfId="52405"/>
    <cellStyle name="20% - Accent6 6 3 6" xfId="12356"/>
    <cellStyle name="20% - Accent6 6 3 7" xfId="12357"/>
    <cellStyle name="20% - Accent6 6 3 8" xfId="60587"/>
    <cellStyle name="20% - Accent6 6 4" xfId="12358"/>
    <cellStyle name="20% - Accent6 6 4 2" xfId="12359"/>
    <cellStyle name="20% - Accent6 6 4 2 2" xfId="12360"/>
    <cellStyle name="20% - Accent6 6 4 2 2 2" xfId="12361"/>
    <cellStyle name="20% - Accent6 6 4 2 2 3" xfId="52406"/>
    <cellStyle name="20% - Accent6 6 4 2 3" xfId="12362"/>
    <cellStyle name="20% - Accent6 6 4 2 4" xfId="12363"/>
    <cellStyle name="20% - Accent6 6 4 3" xfId="12364"/>
    <cellStyle name="20% - Accent6 6 4 3 2" xfId="12365"/>
    <cellStyle name="20% - Accent6 6 4 3 2 2" xfId="12366"/>
    <cellStyle name="20% - Accent6 6 4 3 2 3" xfId="52407"/>
    <cellStyle name="20% - Accent6 6 4 3 3" xfId="12367"/>
    <cellStyle name="20% - Accent6 6 4 3 4" xfId="12368"/>
    <cellStyle name="20% - Accent6 6 4 4" xfId="12369"/>
    <cellStyle name="20% - Accent6 6 4 4 2" xfId="12370"/>
    <cellStyle name="20% - Accent6 6 4 4 3" xfId="52408"/>
    <cellStyle name="20% - Accent6 6 4 5" xfId="12371"/>
    <cellStyle name="20% - Accent6 6 4 6" xfId="12372"/>
    <cellStyle name="20% - Accent6 6 5" xfId="12373"/>
    <cellStyle name="20% - Accent6 6 5 2" xfId="12374"/>
    <cellStyle name="20% - Accent6 6 5 2 2" xfId="12375"/>
    <cellStyle name="20% - Accent6 6 5 2 2 2" xfId="12376"/>
    <cellStyle name="20% - Accent6 6 5 2 2 3" xfId="52409"/>
    <cellStyle name="20% - Accent6 6 5 2 3" xfId="12377"/>
    <cellStyle name="20% - Accent6 6 5 2 4" xfId="12378"/>
    <cellStyle name="20% - Accent6 6 5 3" xfId="12379"/>
    <cellStyle name="20% - Accent6 6 5 3 2" xfId="12380"/>
    <cellStyle name="20% - Accent6 6 5 3 3" xfId="52410"/>
    <cellStyle name="20% - Accent6 6 5 4" xfId="12381"/>
    <cellStyle name="20% - Accent6 6 5 5" xfId="12382"/>
    <cellStyle name="20% - Accent6 6 6" xfId="12383"/>
    <cellStyle name="20% - Accent6 6 6 2" xfId="12384"/>
    <cellStyle name="20% - Accent6 6 6 2 2" xfId="12385"/>
    <cellStyle name="20% - Accent6 6 6 2 3" xfId="52411"/>
    <cellStyle name="20% - Accent6 6 6 3" xfId="12386"/>
    <cellStyle name="20% - Accent6 6 6 4" xfId="12387"/>
    <cellStyle name="20% - Accent6 6 7" xfId="12388"/>
    <cellStyle name="20% - Accent6 6 7 2" xfId="12389"/>
    <cellStyle name="20% - Accent6 6 7 2 2" xfId="12390"/>
    <cellStyle name="20% - Accent6 6 7 2 3" xfId="52412"/>
    <cellStyle name="20% - Accent6 6 7 3" xfId="12391"/>
    <cellStyle name="20% - Accent6 6 7 4" xfId="12392"/>
    <cellStyle name="20% - Accent6 6 8" xfId="12393"/>
    <cellStyle name="20% - Accent6 6 8 2" xfId="12394"/>
    <cellStyle name="20% - Accent6 6 8 3" xfId="52413"/>
    <cellStyle name="20% - Accent6 6 9" xfId="12395"/>
    <cellStyle name="20% - Accent6 7" xfId="12396"/>
    <cellStyle name="20% - Accent6 7 10" xfId="12397"/>
    <cellStyle name="20% - Accent6 7 11" xfId="60233"/>
    <cellStyle name="20% - Accent6 7 2" xfId="12398"/>
    <cellStyle name="20% - Accent6 7 2 2" xfId="12399"/>
    <cellStyle name="20% - Accent6 7 2 2 2" xfId="12400"/>
    <cellStyle name="20% - Accent6 7 2 2 2 2" xfId="12401"/>
    <cellStyle name="20% - Accent6 7 2 2 2 2 2" xfId="12402"/>
    <cellStyle name="20% - Accent6 7 2 2 2 2 2 2" xfId="12403"/>
    <cellStyle name="20% - Accent6 7 2 2 2 2 2 3" xfId="52414"/>
    <cellStyle name="20% - Accent6 7 2 2 2 2 3" xfId="12404"/>
    <cellStyle name="20% - Accent6 7 2 2 2 2 4" xfId="12405"/>
    <cellStyle name="20% - Accent6 7 2 2 2 3" xfId="12406"/>
    <cellStyle name="20% - Accent6 7 2 2 2 3 2" xfId="12407"/>
    <cellStyle name="20% - Accent6 7 2 2 2 3 2 2" xfId="12408"/>
    <cellStyle name="20% - Accent6 7 2 2 2 3 2 3" xfId="52415"/>
    <cellStyle name="20% - Accent6 7 2 2 2 3 3" xfId="12409"/>
    <cellStyle name="20% - Accent6 7 2 2 2 3 4" xfId="12410"/>
    <cellStyle name="20% - Accent6 7 2 2 2 4" xfId="12411"/>
    <cellStyle name="20% - Accent6 7 2 2 2 4 2" xfId="12412"/>
    <cellStyle name="20% - Accent6 7 2 2 2 4 3" xfId="52416"/>
    <cellStyle name="20% - Accent6 7 2 2 2 5" xfId="12413"/>
    <cellStyle name="20% - Accent6 7 2 2 2 6" xfId="12414"/>
    <cellStyle name="20% - Accent6 7 2 2 3" xfId="12415"/>
    <cellStyle name="20% - Accent6 7 2 2 3 2" xfId="12416"/>
    <cellStyle name="20% - Accent6 7 2 2 3 2 2" xfId="12417"/>
    <cellStyle name="20% - Accent6 7 2 2 3 2 3" xfId="52417"/>
    <cellStyle name="20% - Accent6 7 2 2 3 3" xfId="12418"/>
    <cellStyle name="20% - Accent6 7 2 2 3 4" xfId="12419"/>
    <cellStyle name="20% - Accent6 7 2 2 4" xfId="12420"/>
    <cellStyle name="20% - Accent6 7 2 2 4 2" xfId="12421"/>
    <cellStyle name="20% - Accent6 7 2 2 4 2 2" xfId="12422"/>
    <cellStyle name="20% - Accent6 7 2 2 4 2 3" xfId="52418"/>
    <cellStyle name="20% - Accent6 7 2 2 4 3" xfId="12423"/>
    <cellStyle name="20% - Accent6 7 2 2 4 4" xfId="12424"/>
    <cellStyle name="20% - Accent6 7 2 2 5" xfId="12425"/>
    <cellStyle name="20% - Accent6 7 2 2 5 2" xfId="12426"/>
    <cellStyle name="20% - Accent6 7 2 2 5 3" xfId="52419"/>
    <cellStyle name="20% - Accent6 7 2 2 6" xfId="12427"/>
    <cellStyle name="20% - Accent6 7 2 2 7" xfId="12428"/>
    <cellStyle name="20% - Accent6 7 2 2 8" xfId="60784"/>
    <cellStyle name="20% - Accent6 7 2 3" xfId="12429"/>
    <cellStyle name="20% - Accent6 7 2 3 2" xfId="12430"/>
    <cellStyle name="20% - Accent6 7 2 3 2 2" xfId="12431"/>
    <cellStyle name="20% - Accent6 7 2 3 2 2 2" xfId="12432"/>
    <cellStyle name="20% - Accent6 7 2 3 2 2 3" xfId="52420"/>
    <cellStyle name="20% - Accent6 7 2 3 2 3" xfId="12433"/>
    <cellStyle name="20% - Accent6 7 2 3 2 4" xfId="12434"/>
    <cellStyle name="20% - Accent6 7 2 3 3" xfId="12435"/>
    <cellStyle name="20% - Accent6 7 2 3 3 2" xfId="12436"/>
    <cellStyle name="20% - Accent6 7 2 3 3 2 2" xfId="12437"/>
    <cellStyle name="20% - Accent6 7 2 3 3 2 3" xfId="52421"/>
    <cellStyle name="20% - Accent6 7 2 3 3 3" xfId="12438"/>
    <cellStyle name="20% - Accent6 7 2 3 3 4" xfId="12439"/>
    <cellStyle name="20% - Accent6 7 2 3 4" xfId="12440"/>
    <cellStyle name="20% - Accent6 7 2 3 4 2" xfId="12441"/>
    <cellStyle name="20% - Accent6 7 2 3 4 3" xfId="52422"/>
    <cellStyle name="20% - Accent6 7 2 3 5" xfId="12442"/>
    <cellStyle name="20% - Accent6 7 2 3 6" xfId="12443"/>
    <cellStyle name="20% - Accent6 7 2 4" xfId="12444"/>
    <cellStyle name="20% - Accent6 7 2 4 2" xfId="12445"/>
    <cellStyle name="20% - Accent6 7 2 4 2 2" xfId="12446"/>
    <cellStyle name="20% - Accent6 7 2 4 2 3" xfId="52423"/>
    <cellStyle name="20% - Accent6 7 2 4 3" xfId="12447"/>
    <cellStyle name="20% - Accent6 7 2 4 4" xfId="12448"/>
    <cellStyle name="20% - Accent6 7 2 5" xfId="12449"/>
    <cellStyle name="20% - Accent6 7 2 5 2" xfId="12450"/>
    <cellStyle name="20% - Accent6 7 2 5 2 2" xfId="12451"/>
    <cellStyle name="20% - Accent6 7 2 5 2 3" xfId="52424"/>
    <cellStyle name="20% - Accent6 7 2 5 3" xfId="12452"/>
    <cellStyle name="20% - Accent6 7 2 5 4" xfId="12453"/>
    <cellStyle name="20% - Accent6 7 2 6" xfId="12454"/>
    <cellStyle name="20% - Accent6 7 2 6 2" xfId="12455"/>
    <cellStyle name="20% - Accent6 7 2 6 3" xfId="52425"/>
    <cellStyle name="20% - Accent6 7 2 7" xfId="12456"/>
    <cellStyle name="20% - Accent6 7 2 8" xfId="12457"/>
    <cellStyle name="20% - Accent6 7 2 9" xfId="60416"/>
    <cellStyle name="20% - Accent6 7 3" xfId="12458"/>
    <cellStyle name="20% - Accent6 7 3 2" xfId="12459"/>
    <cellStyle name="20% - Accent6 7 3 2 2" xfId="12460"/>
    <cellStyle name="20% - Accent6 7 3 2 2 2" xfId="12461"/>
    <cellStyle name="20% - Accent6 7 3 2 2 2 2" xfId="12462"/>
    <cellStyle name="20% - Accent6 7 3 2 2 2 3" xfId="52426"/>
    <cellStyle name="20% - Accent6 7 3 2 2 3" xfId="12463"/>
    <cellStyle name="20% - Accent6 7 3 2 2 4" xfId="12464"/>
    <cellStyle name="20% - Accent6 7 3 2 3" xfId="12465"/>
    <cellStyle name="20% - Accent6 7 3 2 3 2" xfId="12466"/>
    <cellStyle name="20% - Accent6 7 3 2 3 2 2" xfId="12467"/>
    <cellStyle name="20% - Accent6 7 3 2 3 2 3" xfId="52427"/>
    <cellStyle name="20% - Accent6 7 3 2 3 3" xfId="12468"/>
    <cellStyle name="20% - Accent6 7 3 2 3 4" xfId="12469"/>
    <cellStyle name="20% - Accent6 7 3 2 4" xfId="12470"/>
    <cellStyle name="20% - Accent6 7 3 2 4 2" xfId="12471"/>
    <cellStyle name="20% - Accent6 7 3 2 4 3" xfId="52428"/>
    <cellStyle name="20% - Accent6 7 3 2 5" xfId="12472"/>
    <cellStyle name="20% - Accent6 7 3 2 6" xfId="12473"/>
    <cellStyle name="20% - Accent6 7 3 3" xfId="12474"/>
    <cellStyle name="20% - Accent6 7 3 3 2" xfId="12475"/>
    <cellStyle name="20% - Accent6 7 3 3 2 2" xfId="12476"/>
    <cellStyle name="20% - Accent6 7 3 3 2 3" xfId="52429"/>
    <cellStyle name="20% - Accent6 7 3 3 3" xfId="12477"/>
    <cellStyle name="20% - Accent6 7 3 3 4" xfId="12478"/>
    <cellStyle name="20% - Accent6 7 3 4" xfId="12479"/>
    <cellStyle name="20% - Accent6 7 3 4 2" xfId="12480"/>
    <cellStyle name="20% - Accent6 7 3 4 2 2" xfId="12481"/>
    <cellStyle name="20% - Accent6 7 3 4 2 3" xfId="52430"/>
    <cellStyle name="20% - Accent6 7 3 4 3" xfId="12482"/>
    <cellStyle name="20% - Accent6 7 3 4 4" xfId="12483"/>
    <cellStyle name="20% - Accent6 7 3 5" xfId="12484"/>
    <cellStyle name="20% - Accent6 7 3 5 2" xfId="12485"/>
    <cellStyle name="20% - Accent6 7 3 5 3" xfId="52431"/>
    <cellStyle name="20% - Accent6 7 3 6" xfId="12486"/>
    <cellStyle name="20% - Accent6 7 3 7" xfId="12487"/>
    <cellStyle name="20% - Accent6 7 3 8" xfId="60601"/>
    <cellStyle name="20% - Accent6 7 4" xfId="12488"/>
    <cellStyle name="20% - Accent6 7 4 2" xfId="12489"/>
    <cellStyle name="20% - Accent6 7 4 2 2" xfId="12490"/>
    <cellStyle name="20% - Accent6 7 4 2 2 2" xfId="12491"/>
    <cellStyle name="20% - Accent6 7 4 2 2 3" xfId="52432"/>
    <cellStyle name="20% - Accent6 7 4 2 3" xfId="12492"/>
    <cellStyle name="20% - Accent6 7 4 2 4" xfId="12493"/>
    <cellStyle name="20% - Accent6 7 4 3" xfId="12494"/>
    <cellStyle name="20% - Accent6 7 4 3 2" xfId="12495"/>
    <cellStyle name="20% - Accent6 7 4 3 2 2" xfId="12496"/>
    <cellStyle name="20% - Accent6 7 4 3 2 3" xfId="52433"/>
    <cellStyle name="20% - Accent6 7 4 3 3" xfId="12497"/>
    <cellStyle name="20% - Accent6 7 4 3 4" xfId="12498"/>
    <cellStyle name="20% - Accent6 7 4 4" xfId="12499"/>
    <cellStyle name="20% - Accent6 7 4 4 2" xfId="12500"/>
    <cellStyle name="20% - Accent6 7 4 4 3" xfId="52434"/>
    <cellStyle name="20% - Accent6 7 4 5" xfId="12501"/>
    <cellStyle name="20% - Accent6 7 4 6" xfId="12502"/>
    <cellStyle name="20% - Accent6 7 5" xfId="12503"/>
    <cellStyle name="20% - Accent6 7 5 2" xfId="12504"/>
    <cellStyle name="20% - Accent6 7 5 2 2" xfId="12505"/>
    <cellStyle name="20% - Accent6 7 5 2 2 2" xfId="12506"/>
    <cellStyle name="20% - Accent6 7 5 2 2 3" xfId="52435"/>
    <cellStyle name="20% - Accent6 7 5 2 3" xfId="12507"/>
    <cellStyle name="20% - Accent6 7 5 2 4" xfId="12508"/>
    <cellStyle name="20% - Accent6 7 5 3" xfId="12509"/>
    <cellStyle name="20% - Accent6 7 5 3 2" xfId="12510"/>
    <cellStyle name="20% - Accent6 7 5 3 3" xfId="52436"/>
    <cellStyle name="20% - Accent6 7 5 4" xfId="12511"/>
    <cellStyle name="20% - Accent6 7 5 5" xfId="12512"/>
    <cellStyle name="20% - Accent6 7 6" xfId="12513"/>
    <cellStyle name="20% - Accent6 7 6 2" xfId="12514"/>
    <cellStyle name="20% - Accent6 7 6 2 2" xfId="12515"/>
    <cellStyle name="20% - Accent6 7 6 2 3" xfId="52437"/>
    <cellStyle name="20% - Accent6 7 6 3" xfId="12516"/>
    <cellStyle name="20% - Accent6 7 6 4" xfId="12517"/>
    <cellStyle name="20% - Accent6 7 7" xfId="12518"/>
    <cellStyle name="20% - Accent6 7 7 2" xfId="12519"/>
    <cellStyle name="20% - Accent6 7 7 2 2" xfId="12520"/>
    <cellStyle name="20% - Accent6 7 7 2 3" xfId="52438"/>
    <cellStyle name="20% - Accent6 7 7 3" xfId="12521"/>
    <cellStyle name="20% - Accent6 7 7 4" xfId="12522"/>
    <cellStyle name="20% - Accent6 7 8" xfId="12523"/>
    <cellStyle name="20% - Accent6 7 8 2" xfId="12524"/>
    <cellStyle name="20% - Accent6 7 8 3" xfId="52439"/>
    <cellStyle name="20% - Accent6 7 9" xfId="12525"/>
    <cellStyle name="20% - Accent6 8" xfId="12526"/>
    <cellStyle name="20% - Accent6 8 2" xfId="12527"/>
    <cellStyle name="20% - Accent6 8 2 2" xfId="12528"/>
    <cellStyle name="20% - Accent6 8 2 2 2" xfId="12529"/>
    <cellStyle name="20% - Accent6 8 2 2 2 2" xfId="12530"/>
    <cellStyle name="20% - Accent6 8 2 2 2 2 2" xfId="12531"/>
    <cellStyle name="20% - Accent6 8 2 2 2 2 3" xfId="52440"/>
    <cellStyle name="20% - Accent6 8 2 2 2 3" xfId="12532"/>
    <cellStyle name="20% - Accent6 8 2 2 2 4" xfId="12533"/>
    <cellStyle name="20% - Accent6 8 2 2 3" xfId="12534"/>
    <cellStyle name="20% - Accent6 8 2 2 3 2" xfId="12535"/>
    <cellStyle name="20% - Accent6 8 2 2 3 2 2" xfId="12536"/>
    <cellStyle name="20% - Accent6 8 2 2 3 2 3" xfId="52441"/>
    <cellStyle name="20% - Accent6 8 2 2 3 3" xfId="12537"/>
    <cellStyle name="20% - Accent6 8 2 2 3 4" xfId="12538"/>
    <cellStyle name="20% - Accent6 8 2 2 4" xfId="12539"/>
    <cellStyle name="20% - Accent6 8 2 2 4 2" xfId="12540"/>
    <cellStyle name="20% - Accent6 8 2 2 4 3" xfId="52442"/>
    <cellStyle name="20% - Accent6 8 2 2 5" xfId="12541"/>
    <cellStyle name="20% - Accent6 8 2 2 6" xfId="12542"/>
    <cellStyle name="20% - Accent6 8 2 2 7" xfId="60798"/>
    <cellStyle name="20% - Accent6 8 2 3" xfId="12543"/>
    <cellStyle name="20% - Accent6 8 2 3 2" xfId="12544"/>
    <cellStyle name="20% - Accent6 8 2 3 2 2" xfId="12545"/>
    <cellStyle name="20% - Accent6 8 2 3 2 3" xfId="52443"/>
    <cellStyle name="20% - Accent6 8 2 3 3" xfId="12546"/>
    <cellStyle name="20% - Accent6 8 2 3 4" xfId="12547"/>
    <cellStyle name="20% - Accent6 8 2 4" xfId="12548"/>
    <cellStyle name="20% - Accent6 8 2 4 2" xfId="12549"/>
    <cellStyle name="20% - Accent6 8 2 4 2 2" xfId="12550"/>
    <cellStyle name="20% - Accent6 8 2 4 2 3" xfId="52444"/>
    <cellStyle name="20% - Accent6 8 2 4 3" xfId="12551"/>
    <cellStyle name="20% - Accent6 8 2 4 4" xfId="12552"/>
    <cellStyle name="20% - Accent6 8 2 5" xfId="12553"/>
    <cellStyle name="20% - Accent6 8 2 5 2" xfId="12554"/>
    <cellStyle name="20% - Accent6 8 2 5 3" xfId="52445"/>
    <cellStyle name="20% - Accent6 8 2 6" xfId="12555"/>
    <cellStyle name="20% - Accent6 8 2 7" xfId="12556"/>
    <cellStyle name="20% - Accent6 8 2 8" xfId="60430"/>
    <cellStyle name="20% - Accent6 8 3" xfId="12557"/>
    <cellStyle name="20% - Accent6 8 3 2" xfId="12558"/>
    <cellStyle name="20% - Accent6 8 3 2 2" xfId="12559"/>
    <cellStyle name="20% - Accent6 8 3 2 2 2" xfId="12560"/>
    <cellStyle name="20% - Accent6 8 3 2 2 3" xfId="52446"/>
    <cellStyle name="20% - Accent6 8 3 2 3" xfId="12561"/>
    <cellStyle name="20% - Accent6 8 3 2 4" xfId="12562"/>
    <cellStyle name="20% - Accent6 8 3 3" xfId="12563"/>
    <cellStyle name="20% - Accent6 8 3 3 2" xfId="12564"/>
    <cellStyle name="20% - Accent6 8 3 3 2 2" xfId="12565"/>
    <cellStyle name="20% - Accent6 8 3 3 2 3" xfId="52447"/>
    <cellStyle name="20% - Accent6 8 3 3 3" xfId="12566"/>
    <cellStyle name="20% - Accent6 8 3 3 4" xfId="12567"/>
    <cellStyle name="20% - Accent6 8 3 4" xfId="12568"/>
    <cellStyle name="20% - Accent6 8 3 4 2" xfId="12569"/>
    <cellStyle name="20% - Accent6 8 3 4 3" xfId="52448"/>
    <cellStyle name="20% - Accent6 8 3 5" xfId="12570"/>
    <cellStyle name="20% - Accent6 8 3 6" xfId="12571"/>
    <cellStyle name="20% - Accent6 8 3 7" xfId="60615"/>
    <cellStyle name="20% - Accent6 8 4" xfId="12572"/>
    <cellStyle name="20% - Accent6 8 4 2" xfId="12573"/>
    <cellStyle name="20% - Accent6 8 4 2 2" xfId="12574"/>
    <cellStyle name="20% - Accent6 8 4 2 3" xfId="52449"/>
    <cellStyle name="20% - Accent6 8 4 3" xfId="12575"/>
    <cellStyle name="20% - Accent6 8 4 4" xfId="12576"/>
    <cellStyle name="20% - Accent6 8 5" xfId="12577"/>
    <cellStyle name="20% - Accent6 8 5 2" xfId="12578"/>
    <cellStyle name="20% - Accent6 8 5 2 2" xfId="12579"/>
    <cellStyle name="20% - Accent6 8 5 2 3" xfId="52450"/>
    <cellStyle name="20% - Accent6 8 5 3" xfId="12580"/>
    <cellStyle name="20% - Accent6 8 5 4" xfId="12581"/>
    <cellStyle name="20% - Accent6 8 6" xfId="12582"/>
    <cellStyle name="20% - Accent6 8 6 2" xfId="12583"/>
    <cellStyle name="20% - Accent6 8 6 3" xfId="52451"/>
    <cellStyle name="20% - Accent6 8 7" xfId="12584"/>
    <cellStyle name="20% - Accent6 8 8" xfId="12585"/>
    <cellStyle name="20% - Accent6 8 9" xfId="60247"/>
    <cellStyle name="20% - Accent6 9" xfId="12586"/>
    <cellStyle name="20% - Accent6 9 2" xfId="12587"/>
    <cellStyle name="20% - Accent6 9 2 2" xfId="12588"/>
    <cellStyle name="20% - Accent6 9 2 2 2" xfId="12589"/>
    <cellStyle name="20% - Accent6 9 2 2 2 2" xfId="12590"/>
    <cellStyle name="20% - Accent6 9 2 2 2 3" xfId="52452"/>
    <cellStyle name="20% - Accent6 9 2 2 3" xfId="12591"/>
    <cellStyle name="20% - Accent6 9 2 2 4" xfId="12592"/>
    <cellStyle name="20% - Accent6 9 2 2 5" xfId="60812"/>
    <cellStyle name="20% - Accent6 9 2 3" xfId="12593"/>
    <cellStyle name="20% - Accent6 9 2 3 2" xfId="12594"/>
    <cellStyle name="20% - Accent6 9 2 3 2 2" xfId="12595"/>
    <cellStyle name="20% - Accent6 9 2 3 2 3" xfId="52453"/>
    <cellStyle name="20% - Accent6 9 2 3 3" xfId="12596"/>
    <cellStyle name="20% - Accent6 9 2 3 4" xfId="12597"/>
    <cellStyle name="20% - Accent6 9 2 4" xfId="12598"/>
    <cellStyle name="20% - Accent6 9 2 4 2" xfId="12599"/>
    <cellStyle name="20% - Accent6 9 2 4 3" xfId="52454"/>
    <cellStyle name="20% - Accent6 9 2 5" xfId="12600"/>
    <cellStyle name="20% - Accent6 9 2 6" xfId="12601"/>
    <cellStyle name="20% - Accent6 9 2 7" xfId="60444"/>
    <cellStyle name="20% - Accent6 9 3" xfId="12602"/>
    <cellStyle name="20% - Accent6 9 3 2" xfId="12603"/>
    <cellStyle name="20% - Accent6 9 3 2 2" xfId="12604"/>
    <cellStyle name="20% - Accent6 9 3 2 3" xfId="52455"/>
    <cellStyle name="20% - Accent6 9 3 3" xfId="12605"/>
    <cellStyle name="20% - Accent6 9 3 4" xfId="12606"/>
    <cellStyle name="20% - Accent6 9 3 5" xfId="60629"/>
    <cellStyle name="20% - Accent6 9 4" xfId="12607"/>
    <cellStyle name="20% - Accent6 9 4 2" xfId="12608"/>
    <cellStyle name="20% - Accent6 9 4 2 2" xfId="12609"/>
    <cellStyle name="20% - Accent6 9 4 2 3" xfId="52456"/>
    <cellStyle name="20% - Accent6 9 4 3" xfId="12610"/>
    <cellStyle name="20% - Accent6 9 4 4" xfId="12611"/>
    <cellStyle name="20% - Accent6 9 5" xfId="12612"/>
    <cellStyle name="20% - Accent6 9 5 2" xfId="12613"/>
    <cellStyle name="20% - Accent6 9 5 3" xfId="52457"/>
    <cellStyle name="20% - Accent6 9 6" xfId="12614"/>
    <cellStyle name="20% - Accent6 9 7" xfId="12615"/>
    <cellStyle name="20% - Accent6 9 8" xfId="60261"/>
    <cellStyle name="40% - Accent1 10" xfId="12616"/>
    <cellStyle name="40% - Accent1 10 2" xfId="12617"/>
    <cellStyle name="40% - Accent1 10 2 2" xfId="12618"/>
    <cellStyle name="40% - Accent1 10 2 2 2" xfId="12619"/>
    <cellStyle name="40% - Accent1 10 2 2 3" xfId="52458"/>
    <cellStyle name="40% - Accent1 10 2 2 4" xfId="60817"/>
    <cellStyle name="40% - Accent1 10 2 3" xfId="12620"/>
    <cellStyle name="40% - Accent1 10 2 4" xfId="12621"/>
    <cellStyle name="40% - Accent1 10 2 5" xfId="60449"/>
    <cellStyle name="40% - Accent1 10 3" xfId="12622"/>
    <cellStyle name="40% - Accent1 10 3 2" xfId="12623"/>
    <cellStyle name="40% - Accent1 10 3 2 2" xfId="12624"/>
    <cellStyle name="40% - Accent1 10 3 2 3" xfId="52459"/>
    <cellStyle name="40% - Accent1 10 3 3" xfId="12625"/>
    <cellStyle name="40% - Accent1 10 3 4" xfId="12626"/>
    <cellStyle name="40% - Accent1 10 3 5" xfId="60634"/>
    <cellStyle name="40% - Accent1 10 4" xfId="12627"/>
    <cellStyle name="40% - Accent1 10 4 2" xfId="12628"/>
    <cellStyle name="40% - Accent1 10 4 3" xfId="52460"/>
    <cellStyle name="40% - Accent1 10 5" xfId="12629"/>
    <cellStyle name="40% - Accent1 10 6" xfId="12630"/>
    <cellStyle name="40% - Accent1 10 7" xfId="60266"/>
    <cellStyle name="40% - Accent1 11" xfId="12631"/>
    <cellStyle name="40% - Accent1 11 2" xfId="12632"/>
    <cellStyle name="40% - Accent1 11 2 2" xfId="12633"/>
    <cellStyle name="40% - Accent1 11 2 2 2" xfId="12634"/>
    <cellStyle name="40% - Accent1 11 2 2 3" xfId="52461"/>
    <cellStyle name="40% - Accent1 11 2 2 4" xfId="60831"/>
    <cellStyle name="40% - Accent1 11 2 3" xfId="12635"/>
    <cellStyle name="40% - Accent1 11 2 4" xfId="12636"/>
    <cellStyle name="40% - Accent1 11 2 5" xfId="60463"/>
    <cellStyle name="40% - Accent1 11 3" xfId="12637"/>
    <cellStyle name="40% - Accent1 11 3 2" xfId="12638"/>
    <cellStyle name="40% - Accent1 11 3 3" xfId="52462"/>
    <cellStyle name="40% - Accent1 11 3 4" xfId="60648"/>
    <cellStyle name="40% - Accent1 11 4" xfId="12639"/>
    <cellStyle name="40% - Accent1 11 5" xfId="12640"/>
    <cellStyle name="40% - Accent1 11 6" xfId="60280"/>
    <cellStyle name="40% - Accent1 12" xfId="12641"/>
    <cellStyle name="40% - Accent1 12 2" xfId="12642"/>
    <cellStyle name="40% - Accent1 12 2 2" xfId="12643"/>
    <cellStyle name="40% - Accent1 12 2 2 2" xfId="60845"/>
    <cellStyle name="40% - Accent1 12 2 3" xfId="52463"/>
    <cellStyle name="40% - Accent1 12 2 4" xfId="60477"/>
    <cellStyle name="40% - Accent1 12 3" xfId="12644"/>
    <cellStyle name="40% - Accent1 12 3 2" xfId="60662"/>
    <cellStyle name="40% - Accent1 12 4" xfId="12645"/>
    <cellStyle name="40% - Accent1 12 5" xfId="60294"/>
    <cellStyle name="40% - Accent1 13" xfId="12646"/>
    <cellStyle name="40% - Accent1 13 2" xfId="12647"/>
    <cellStyle name="40% - Accent1 13 2 2" xfId="12648"/>
    <cellStyle name="40% - Accent1 13 2 2 2" xfId="60859"/>
    <cellStyle name="40% - Accent1 13 2 3" xfId="52464"/>
    <cellStyle name="40% - Accent1 13 2 4" xfId="60491"/>
    <cellStyle name="40% - Accent1 13 3" xfId="12649"/>
    <cellStyle name="40% - Accent1 13 3 2" xfId="60676"/>
    <cellStyle name="40% - Accent1 13 4" xfId="12650"/>
    <cellStyle name="40% - Accent1 13 5" xfId="60308"/>
    <cellStyle name="40% - Accent1 14" xfId="12651"/>
    <cellStyle name="40% - Accent1 14 2" xfId="12652"/>
    <cellStyle name="40% - Accent1 14 2 2" xfId="60689"/>
    <cellStyle name="40% - Accent1 14 3" xfId="52465"/>
    <cellStyle name="40% - Accent1 14 4" xfId="60321"/>
    <cellStyle name="40% - Accent1 15" xfId="12653"/>
    <cellStyle name="40% - Accent1 15 2" xfId="60505"/>
    <cellStyle name="40% - Accent1 16" xfId="12654"/>
    <cellStyle name="40% - Accent1 16 2" xfId="60873"/>
    <cellStyle name="40% - Accent1 17" xfId="52466"/>
    <cellStyle name="40% - Accent1 17 2" xfId="60887"/>
    <cellStyle name="40% - Accent1 18" xfId="52467"/>
    <cellStyle name="40% - Accent1 18 2" xfId="60901"/>
    <cellStyle name="40% - Accent1 19" xfId="60126"/>
    <cellStyle name="40% - Accent1 2" xfId="12655"/>
    <cellStyle name="40% - Accent1 2 10" xfId="12656"/>
    <cellStyle name="40% - Accent1 2 10 2" xfId="12657"/>
    <cellStyle name="40% - Accent1 2 10 2 2" xfId="12658"/>
    <cellStyle name="40% - Accent1 2 10 2 2 2" xfId="12659"/>
    <cellStyle name="40% - Accent1 2 10 2 2 3" xfId="52468"/>
    <cellStyle name="40% - Accent1 2 10 2 3" xfId="12660"/>
    <cellStyle name="40% - Accent1 2 10 2 4" xfId="12661"/>
    <cellStyle name="40% - Accent1 2 10 3" xfId="12662"/>
    <cellStyle name="40% - Accent1 2 10 3 2" xfId="12663"/>
    <cellStyle name="40% - Accent1 2 10 3 3" xfId="52469"/>
    <cellStyle name="40% - Accent1 2 10 4" xfId="12664"/>
    <cellStyle name="40% - Accent1 2 10 5" xfId="12665"/>
    <cellStyle name="40% - Accent1 2 11" xfId="12666"/>
    <cellStyle name="40% - Accent1 2 11 2" xfId="12667"/>
    <cellStyle name="40% - Accent1 2 11 2 2" xfId="12668"/>
    <cellStyle name="40% - Accent1 2 11 2 3" xfId="52470"/>
    <cellStyle name="40% - Accent1 2 11 3" xfId="12669"/>
    <cellStyle name="40% - Accent1 2 11 4" xfId="12670"/>
    <cellStyle name="40% - Accent1 2 12" xfId="12671"/>
    <cellStyle name="40% - Accent1 2 12 2" xfId="12672"/>
    <cellStyle name="40% - Accent1 2 12 2 2" xfId="12673"/>
    <cellStyle name="40% - Accent1 2 12 2 3" xfId="52471"/>
    <cellStyle name="40% - Accent1 2 12 3" xfId="12674"/>
    <cellStyle name="40% - Accent1 2 12 4" xfId="12675"/>
    <cellStyle name="40% - Accent1 2 13" xfId="12676"/>
    <cellStyle name="40% - Accent1 2 13 2" xfId="12677"/>
    <cellStyle name="40% - Accent1 2 13 3" xfId="52472"/>
    <cellStyle name="40% - Accent1 2 14" xfId="12678"/>
    <cellStyle name="40% - Accent1 2 15" xfId="12679"/>
    <cellStyle name="40% - Accent1 2 16" xfId="60153"/>
    <cellStyle name="40% - Accent1 2 2" xfId="12680"/>
    <cellStyle name="40% - Accent1 2 2 10" xfId="12681"/>
    <cellStyle name="40% - Accent1 2 2 11" xfId="12682"/>
    <cellStyle name="40% - Accent1 2 2 12" xfId="60337"/>
    <cellStyle name="40% - Accent1 2 2 2" xfId="12683"/>
    <cellStyle name="40% - Accent1 2 2 2 10" xfId="12684"/>
    <cellStyle name="40% - Accent1 2 2 2 11" xfId="60705"/>
    <cellStyle name="40% - Accent1 2 2 2 2" xfId="12685"/>
    <cellStyle name="40% - Accent1 2 2 2 2 2" xfId="12686"/>
    <cellStyle name="40% - Accent1 2 2 2 2 2 2" xfId="12687"/>
    <cellStyle name="40% - Accent1 2 2 2 2 2 2 2" xfId="12688"/>
    <cellStyle name="40% - Accent1 2 2 2 2 2 2 2 2" xfId="12689"/>
    <cellStyle name="40% - Accent1 2 2 2 2 2 2 2 2 2" xfId="12690"/>
    <cellStyle name="40% - Accent1 2 2 2 2 2 2 2 2 3" xfId="52473"/>
    <cellStyle name="40% - Accent1 2 2 2 2 2 2 2 3" xfId="12691"/>
    <cellStyle name="40% - Accent1 2 2 2 2 2 2 2 4" xfId="12692"/>
    <cellStyle name="40% - Accent1 2 2 2 2 2 2 3" xfId="12693"/>
    <cellStyle name="40% - Accent1 2 2 2 2 2 2 3 2" xfId="12694"/>
    <cellStyle name="40% - Accent1 2 2 2 2 2 2 3 2 2" xfId="12695"/>
    <cellStyle name="40% - Accent1 2 2 2 2 2 2 3 2 3" xfId="52474"/>
    <cellStyle name="40% - Accent1 2 2 2 2 2 2 3 3" xfId="12696"/>
    <cellStyle name="40% - Accent1 2 2 2 2 2 2 3 4" xfId="12697"/>
    <cellStyle name="40% - Accent1 2 2 2 2 2 2 4" xfId="12698"/>
    <cellStyle name="40% - Accent1 2 2 2 2 2 2 4 2" xfId="12699"/>
    <cellStyle name="40% - Accent1 2 2 2 2 2 2 4 3" xfId="52475"/>
    <cellStyle name="40% - Accent1 2 2 2 2 2 2 5" xfId="12700"/>
    <cellStyle name="40% - Accent1 2 2 2 2 2 2 6" xfId="12701"/>
    <cellStyle name="40% - Accent1 2 2 2 2 2 3" xfId="12702"/>
    <cellStyle name="40% - Accent1 2 2 2 2 2 3 2" xfId="12703"/>
    <cellStyle name="40% - Accent1 2 2 2 2 2 3 2 2" xfId="12704"/>
    <cellStyle name="40% - Accent1 2 2 2 2 2 3 2 3" xfId="52476"/>
    <cellStyle name="40% - Accent1 2 2 2 2 2 3 3" xfId="12705"/>
    <cellStyle name="40% - Accent1 2 2 2 2 2 3 4" xfId="12706"/>
    <cellStyle name="40% - Accent1 2 2 2 2 2 4" xfId="12707"/>
    <cellStyle name="40% - Accent1 2 2 2 2 2 4 2" xfId="12708"/>
    <cellStyle name="40% - Accent1 2 2 2 2 2 4 2 2" xfId="12709"/>
    <cellStyle name="40% - Accent1 2 2 2 2 2 4 2 3" xfId="52477"/>
    <cellStyle name="40% - Accent1 2 2 2 2 2 4 3" xfId="12710"/>
    <cellStyle name="40% - Accent1 2 2 2 2 2 4 4" xfId="12711"/>
    <cellStyle name="40% - Accent1 2 2 2 2 2 5" xfId="12712"/>
    <cellStyle name="40% - Accent1 2 2 2 2 2 5 2" xfId="12713"/>
    <cellStyle name="40% - Accent1 2 2 2 2 2 5 3" xfId="52478"/>
    <cellStyle name="40% - Accent1 2 2 2 2 2 6" xfId="12714"/>
    <cellStyle name="40% - Accent1 2 2 2 2 2 7" xfId="12715"/>
    <cellStyle name="40% - Accent1 2 2 2 2 3" xfId="12716"/>
    <cellStyle name="40% - Accent1 2 2 2 2 3 2" xfId="12717"/>
    <cellStyle name="40% - Accent1 2 2 2 2 3 2 2" xfId="12718"/>
    <cellStyle name="40% - Accent1 2 2 2 2 3 2 2 2" xfId="12719"/>
    <cellStyle name="40% - Accent1 2 2 2 2 3 2 2 3" xfId="52479"/>
    <cellStyle name="40% - Accent1 2 2 2 2 3 2 3" xfId="12720"/>
    <cellStyle name="40% - Accent1 2 2 2 2 3 2 4" xfId="12721"/>
    <cellStyle name="40% - Accent1 2 2 2 2 3 3" xfId="12722"/>
    <cellStyle name="40% - Accent1 2 2 2 2 3 3 2" xfId="12723"/>
    <cellStyle name="40% - Accent1 2 2 2 2 3 3 2 2" xfId="12724"/>
    <cellStyle name="40% - Accent1 2 2 2 2 3 3 2 3" xfId="52480"/>
    <cellStyle name="40% - Accent1 2 2 2 2 3 3 3" xfId="12725"/>
    <cellStyle name="40% - Accent1 2 2 2 2 3 3 4" xfId="12726"/>
    <cellStyle name="40% - Accent1 2 2 2 2 3 4" xfId="12727"/>
    <cellStyle name="40% - Accent1 2 2 2 2 3 4 2" xfId="12728"/>
    <cellStyle name="40% - Accent1 2 2 2 2 3 4 3" xfId="52481"/>
    <cellStyle name="40% - Accent1 2 2 2 2 3 5" xfId="12729"/>
    <cellStyle name="40% - Accent1 2 2 2 2 3 6" xfId="12730"/>
    <cellStyle name="40% - Accent1 2 2 2 2 4" xfId="12731"/>
    <cellStyle name="40% - Accent1 2 2 2 2 4 2" xfId="12732"/>
    <cellStyle name="40% - Accent1 2 2 2 2 4 2 2" xfId="12733"/>
    <cellStyle name="40% - Accent1 2 2 2 2 4 2 3" xfId="52482"/>
    <cellStyle name="40% - Accent1 2 2 2 2 4 3" xfId="12734"/>
    <cellStyle name="40% - Accent1 2 2 2 2 4 4" xfId="12735"/>
    <cellStyle name="40% - Accent1 2 2 2 2 5" xfId="12736"/>
    <cellStyle name="40% - Accent1 2 2 2 2 5 2" xfId="12737"/>
    <cellStyle name="40% - Accent1 2 2 2 2 5 2 2" xfId="12738"/>
    <cellStyle name="40% - Accent1 2 2 2 2 5 2 3" xfId="52483"/>
    <cellStyle name="40% - Accent1 2 2 2 2 5 3" xfId="12739"/>
    <cellStyle name="40% - Accent1 2 2 2 2 5 4" xfId="12740"/>
    <cellStyle name="40% - Accent1 2 2 2 2 6" xfId="12741"/>
    <cellStyle name="40% - Accent1 2 2 2 2 6 2" xfId="12742"/>
    <cellStyle name="40% - Accent1 2 2 2 2 6 3" xfId="52484"/>
    <cellStyle name="40% - Accent1 2 2 2 2 7" xfId="12743"/>
    <cellStyle name="40% - Accent1 2 2 2 2 8" xfId="12744"/>
    <cellStyle name="40% - Accent1 2 2 2 3" xfId="12745"/>
    <cellStyle name="40% - Accent1 2 2 2 3 2" xfId="12746"/>
    <cellStyle name="40% - Accent1 2 2 2 3 2 2" xfId="12747"/>
    <cellStyle name="40% - Accent1 2 2 2 3 2 2 2" xfId="12748"/>
    <cellStyle name="40% - Accent1 2 2 2 3 2 2 2 2" xfId="12749"/>
    <cellStyle name="40% - Accent1 2 2 2 3 2 2 2 3" xfId="52485"/>
    <cellStyle name="40% - Accent1 2 2 2 3 2 2 3" xfId="12750"/>
    <cellStyle name="40% - Accent1 2 2 2 3 2 2 4" xfId="12751"/>
    <cellStyle name="40% - Accent1 2 2 2 3 2 3" xfId="12752"/>
    <cellStyle name="40% - Accent1 2 2 2 3 2 3 2" xfId="12753"/>
    <cellStyle name="40% - Accent1 2 2 2 3 2 3 2 2" xfId="12754"/>
    <cellStyle name="40% - Accent1 2 2 2 3 2 3 2 3" xfId="52486"/>
    <cellStyle name="40% - Accent1 2 2 2 3 2 3 3" xfId="12755"/>
    <cellStyle name="40% - Accent1 2 2 2 3 2 3 4" xfId="12756"/>
    <cellStyle name="40% - Accent1 2 2 2 3 2 4" xfId="12757"/>
    <cellStyle name="40% - Accent1 2 2 2 3 2 4 2" xfId="12758"/>
    <cellStyle name="40% - Accent1 2 2 2 3 2 4 3" xfId="52487"/>
    <cellStyle name="40% - Accent1 2 2 2 3 2 5" xfId="12759"/>
    <cellStyle name="40% - Accent1 2 2 2 3 2 6" xfId="12760"/>
    <cellStyle name="40% - Accent1 2 2 2 3 3" xfId="12761"/>
    <cellStyle name="40% - Accent1 2 2 2 3 3 2" xfId="12762"/>
    <cellStyle name="40% - Accent1 2 2 2 3 3 2 2" xfId="12763"/>
    <cellStyle name="40% - Accent1 2 2 2 3 3 2 3" xfId="52488"/>
    <cellStyle name="40% - Accent1 2 2 2 3 3 3" xfId="12764"/>
    <cellStyle name="40% - Accent1 2 2 2 3 3 4" xfId="12765"/>
    <cellStyle name="40% - Accent1 2 2 2 3 4" xfId="12766"/>
    <cellStyle name="40% - Accent1 2 2 2 3 4 2" xfId="12767"/>
    <cellStyle name="40% - Accent1 2 2 2 3 4 2 2" xfId="12768"/>
    <cellStyle name="40% - Accent1 2 2 2 3 4 2 3" xfId="52489"/>
    <cellStyle name="40% - Accent1 2 2 2 3 4 3" xfId="12769"/>
    <cellStyle name="40% - Accent1 2 2 2 3 4 4" xfId="12770"/>
    <cellStyle name="40% - Accent1 2 2 2 3 5" xfId="12771"/>
    <cellStyle name="40% - Accent1 2 2 2 3 5 2" xfId="12772"/>
    <cellStyle name="40% - Accent1 2 2 2 3 5 3" xfId="52490"/>
    <cellStyle name="40% - Accent1 2 2 2 3 6" xfId="12773"/>
    <cellStyle name="40% - Accent1 2 2 2 3 7" xfId="12774"/>
    <cellStyle name="40% - Accent1 2 2 2 4" xfId="12775"/>
    <cellStyle name="40% - Accent1 2 2 2 4 2" xfId="12776"/>
    <cellStyle name="40% - Accent1 2 2 2 4 2 2" xfId="12777"/>
    <cellStyle name="40% - Accent1 2 2 2 4 2 2 2" xfId="12778"/>
    <cellStyle name="40% - Accent1 2 2 2 4 2 2 3" xfId="52491"/>
    <cellStyle name="40% - Accent1 2 2 2 4 2 3" xfId="12779"/>
    <cellStyle name="40% - Accent1 2 2 2 4 2 4" xfId="12780"/>
    <cellStyle name="40% - Accent1 2 2 2 4 3" xfId="12781"/>
    <cellStyle name="40% - Accent1 2 2 2 4 3 2" xfId="12782"/>
    <cellStyle name="40% - Accent1 2 2 2 4 3 2 2" xfId="12783"/>
    <cellStyle name="40% - Accent1 2 2 2 4 3 2 3" xfId="52492"/>
    <cellStyle name="40% - Accent1 2 2 2 4 3 3" xfId="12784"/>
    <cellStyle name="40% - Accent1 2 2 2 4 3 4" xfId="12785"/>
    <cellStyle name="40% - Accent1 2 2 2 4 4" xfId="12786"/>
    <cellStyle name="40% - Accent1 2 2 2 4 4 2" xfId="12787"/>
    <cellStyle name="40% - Accent1 2 2 2 4 4 3" xfId="52493"/>
    <cellStyle name="40% - Accent1 2 2 2 4 5" xfId="12788"/>
    <cellStyle name="40% - Accent1 2 2 2 4 6" xfId="12789"/>
    <cellStyle name="40% - Accent1 2 2 2 5" xfId="12790"/>
    <cellStyle name="40% - Accent1 2 2 2 5 2" xfId="12791"/>
    <cellStyle name="40% - Accent1 2 2 2 5 2 2" xfId="12792"/>
    <cellStyle name="40% - Accent1 2 2 2 5 2 2 2" xfId="12793"/>
    <cellStyle name="40% - Accent1 2 2 2 5 2 2 3" xfId="52494"/>
    <cellStyle name="40% - Accent1 2 2 2 5 2 3" xfId="12794"/>
    <cellStyle name="40% - Accent1 2 2 2 5 2 4" xfId="12795"/>
    <cellStyle name="40% - Accent1 2 2 2 5 3" xfId="12796"/>
    <cellStyle name="40% - Accent1 2 2 2 5 3 2" xfId="12797"/>
    <cellStyle name="40% - Accent1 2 2 2 5 3 3" xfId="52495"/>
    <cellStyle name="40% - Accent1 2 2 2 5 4" xfId="12798"/>
    <cellStyle name="40% - Accent1 2 2 2 5 5" xfId="12799"/>
    <cellStyle name="40% - Accent1 2 2 2 6" xfId="12800"/>
    <cellStyle name="40% - Accent1 2 2 2 6 2" xfId="12801"/>
    <cellStyle name="40% - Accent1 2 2 2 6 2 2" xfId="12802"/>
    <cellStyle name="40% - Accent1 2 2 2 6 2 3" xfId="52496"/>
    <cellStyle name="40% - Accent1 2 2 2 6 3" xfId="12803"/>
    <cellStyle name="40% - Accent1 2 2 2 6 4" xfId="12804"/>
    <cellStyle name="40% - Accent1 2 2 2 7" xfId="12805"/>
    <cellStyle name="40% - Accent1 2 2 2 7 2" xfId="12806"/>
    <cellStyle name="40% - Accent1 2 2 2 7 2 2" xfId="12807"/>
    <cellStyle name="40% - Accent1 2 2 2 7 2 3" xfId="52497"/>
    <cellStyle name="40% - Accent1 2 2 2 7 3" xfId="12808"/>
    <cellStyle name="40% - Accent1 2 2 2 7 4" xfId="12809"/>
    <cellStyle name="40% - Accent1 2 2 2 8" xfId="12810"/>
    <cellStyle name="40% - Accent1 2 2 2 8 2" xfId="12811"/>
    <cellStyle name="40% - Accent1 2 2 2 8 3" xfId="52498"/>
    <cellStyle name="40% - Accent1 2 2 2 9" xfId="12812"/>
    <cellStyle name="40% - Accent1 2 2 3" xfId="12813"/>
    <cellStyle name="40% - Accent1 2 2 3 2" xfId="12814"/>
    <cellStyle name="40% - Accent1 2 2 3 2 2" xfId="12815"/>
    <cellStyle name="40% - Accent1 2 2 3 2 2 2" xfId="12816"/>
    <cellStyle name="40% - Accent1 2 2 3 2 2 2 2" xfId="12817"/>
    <cellStyle name="40% - Accent1 2 2 3 2 2 2 2 2" xfId="12818"/>
    <cellStyle name="40% - Accent1 2 2 3 2 2 2 2 3" xfId="52499"/>
    <cellStyle name="40% - Accent1 2 2 3 2 2 2 3" xfId="12819"/>
    <cellStyle name="40% - Accent1 2 2 3 2 2 2 4" xfId="12820"/>
    <cellStyle name="40% - Accent1 2 2 3 2 2 3" xfId="12821"/>
    <cellStyle name="40% - Accent1 2 2 3 2 2 3 2" xfId="12822"/>
    <cellStyle name="40% - Accent1 2 2 3 2 2 3 2 2" xfId="12823"/>
    <cellStyle name="40% - Accent1 2 2 3 2 2 3 2 3" xfId="52500"/>
    <cellStyle name="40% - Accent1 2 2 3 2 2 3 3" xfId="12824"/>
    <cellStyle name="40% - Accent1 2 2 3 2 2 3 4" xfId="12825"/>
    <cellStyle name="40% - Accent1 2 2 3 2 2 4" xfId="12826"/>
    <cellStyle name="40% - Accent1 2 2 3 2 2 4 2" xfId="12827"/>
    <cellStyle name="40% - Accent1 2 2 3 2 2 4 3" xfId="52501"/>
    <cellStyle name="40% - Accent1 2 2 3 2 2 5" xfId="12828"/>
    <cellStyle name="40% - Accent1 2 2 3 2 2 6" xfId="12829"/>
    <cellStyle name="40% - Accent1 2 2 3 2 3" xfId="12830"/>
    <cellStyle name="40% - Accent1 2 2 3 2 3 2" xfId="12831"/>
    <cellStyle name="40% - Accent1 2 2 3 2 3 2 2" xfId="12832"/>
    <cellStyle name="40% - Accent1 2 2 3 2 3 2 3" xfId="52502"/>
    <cellStyle name="40% - Accent1 2 2 3 2 3 3" xfId="12833"/>
    <cellStyle name="40% - Accent1 2 2 3 2 3 4" xfId="12834"/>
    <cellStyle name="40% - Accent1 2 2 3 2 4" xfId="12835"/>
    <cellStyle name="40% - Accent1 2 2 3 2 4 2" xfId="12836"/>
    <cellStyle name="40% - Accent1 2 2 3 2 4 2 2" xfId="12837"/>
    <cellStyle name="40% - Accent1 2 2 3 2 4 2 3" xfId="52503"/>
    <cellStyle name="40% - Accent1 2 2 3 2 4 3" xfId="12838"/>
    <cellStyle name="40% - Accent1 2 2 3 2 4 4" xfId="12839"/>
    <cellStyle name="40% - Accent1 2 2 3 2 5" xfId="12840"/>
    <cellStyle name="40% - Accent1 2 2 3 2 5 2" xfId="12841"/>
    <cellStyle name="40% - Accent1 2 2 3 2 5 3" xfId="52504"/>
    <cellStyle name="40% - Accent1 2 2 3 2 6" xfId="12842"/>
    <cellStyle name="40% - Accent1 2 2 3 2 7" xfId="12843"/>
    <cellStyle name="40% - Accent1 2 2 3 3" xfId="12844"/>
    <cellStyle name="40% - Accent1 2 2 3 3 2" xfId="12845"/>
    <cellStyle name="40% - Accent1 2 2 3 3 2 2" xfId="12846"/>
    <cellStyle name="40% - Accent1 2 2 3 3 2 2 2" xfId="12847"/>
    <cellStyle name="40% - Accent1 2 2 3 3 2 2 3" xfId="52505"/>
    <cellStyle name="40% - Accent1 2 2 3 3 2 3" xfId="12848"/>
    <cellStyle name="40% - Accent1 2 2 3 3 2 4" xfId="12849"/>
    <cellStyle name="40% - Accent1 2 2 3 3 3" xfId="12850"/>
    <cellStyle name="40% - Accent1 2 2 3 3 3 2" xfId="12851"/>
    <cellStyle name="40% - Accent1 2 2 3 3 3 2 2" xfId="12852"/>
    <cellStyle name="40% - Accent1 2 2 3 3 3 2 3" xfId="52506"/>
    <cellStyle name="40% - Accent1 2 2 3 3 3 3" xfId="12853"/>
    <cellStyle name="40% - Accent1 2 2 3 3 3 4" xfId="12854"/>
    <cellStyle name="40% - Accent1 2 2 3 3 4" xfId="12855"/>
    <cellStyle name="40% - Accent1 2 2 3 3 4 2" xfId="12856"/>
    <cellStyle name="40% - Accent1 2 2 3 3 4 3" xfId="52507"/>
    <cellStyle name="40% - Accent1 2 2 3 3 5" xfId="12857"/>
    <cellStyle name="40% - Accent1 2 2 3 3 6" xfId="12858"/>
    <cellStyle name="40% - Accent1 2 2 3 4" xfId="12859"/>
    <cellStyle name="40% - Accent1 2 2 3 4 2" xfId="12860"/>
    <cellStyle name="40% - Accent1 2 2 3 4 2 2" xfId="12861"/>
    <cellStyle name="40% - Accent1 2 2 3 4 2 2 2" xfId="12862"/>
    <cellStyle name="40% - Accent1 2 2 3 4 2 2 3" xfId="52508"/>
    <cellStyle name="40% - Accent1 2 2 3 4 2 3" xfId="12863"/>
    <cellStyle name="40% - Accent1 2 2 3 4 2 4" xfId="12864"/>
    <cellStyle name="40% - Accent1 2 2 3 4 3" xfId="12865"/>
    <cellStyle name="40% - Accent1 2 2 3 4 3 2" xfId="12866"/>
    <cellStyle name="40% - Accent1 2 2 3 4 3 3" xfId="52509"/>
    <cellStyle name="40% - Accent1 2 2 3 4 4" xfId="12867"/>
    <cellStyle name="40% - Accent1 2 2 3 4 5" xfId="12868"/>
    <cellStyle name="40% - Accent1 2 2 3 5" xfId="12869"/>
    <cellStyle name="40% - Accent1 2 2 3 5 2" xfId="12870"/>
    <cellStyle name="40% - Accent1 2 2 3 5 2 2" xfId="12871"/>
    <cellStyle name="40% - Accent1 2 2 3 5 2 3" xfId="52510"/>
    <cellStyle name="40% - Accent1 2 2 3 5 3" xfId="12872"/>
    <cellStyle name="40% - Accent1 2 2 3 5 4" xfId="12873"/>
    <cellStyle name="40% - Accent1 2 2 3 6" xfId="12874"/>
    <cellStyle name="40% - Accent1 2 2 3 6 2" xfId="12875"/>
    <cellStyle name="40% - Accent1 2 2 3 6 2 2" xfId="12876"/>
    <cellStyle name="40% - Accent1 2 2 3 6 2 3" xfId="52511"/>
    <cellStyle name="40% - Accent1 2 2 3 6 3" xfId="12877"/>
    <cellStyle name="40% - Accent1 2 2 3 6 4" xfId="12878"/>
    <cellStyle name="40% - Accent1 2 2 3 7" xfId="12879"/>
    <cellStyle name="40% - Accent1 2 2 3 7 2" xfId="12880"/>
    <cellStyle name="40% - Accent1 2 2 3 7 3" xfId="52512"/>
    <cellStyle name="40% - Accent1 2 2 3 8" xfId="12881"/>
    <cellStyle name="40% - Accent1 2 2 3 9" xfId="12882"/>
    <cellStyle name="40% - Accent1 2 2 4" xfId="12883"/>
    <cellStyle name="40% - Accent1 2 2 4 2" xfId="12884"/>
    <cellStyle name="40% - Accent1 2 2 4 2 2" xfId="12885"/>
    <cellStyle name="40% - Accent1 2 2 4 2 2 2" xfId="12886"/>
    <cellStyle name="40% - Accent1 2 2 4 2 2 2 2" xfId="12887"/>
    <cellStyle name="40% - Accent1 2 2 4 2 2 2 3" xfId="52513"/>
    <cellStyle name="40% - Accent1 2 2 4 2 2 3" xfId="12888"/>
    <cellStyle name="40% - Accent1 2 2 4 2 2 4" xfId="12889"/>
    <cellStyle name="40% - Accent1 2 2 4 2 3" xfId="12890"/>
    <cellStyle name="40% - Accent1 2 2 4 2 3 2" xfId="12891"/>
    <cellStyle name="40% - Accent1 2 2 4 2 3 2 2" xfId="12892"/>
    <cellStyle name="40% - Accent1 2 2 4 2 3 2 3" xfId="52514"/>
    <cellStyle name="40% - Accent1 2 2 4 2 3 3" xfId="12893"/>
    <cellStyle name="40% - Accent1 2 2 4 2 3 4" xfId="12894"/>
    <cellStyle name="40% - Accent1 2 2 4 2 4" xfId="12895"/>
    <cellStyle name="40% - Accent1 2 2 4 2 4 2" xfId="12896"/>
    <cellStyle name="40% - Accent1 2 2 4 2 4 3" xfId="52515"/>
    <cellStyle name="40% - Accent1 2 2 4 2 5" xfId="12897"/>
    <cellStyle name="40% - Accent1 2 2 4 2 6" xfId="12898"/>
    <cellStyle name="40% - Accent1 2 2 4 3" xfId="12899"/>
    <cellStyle name="40% - Accent1 2 2 4 3 2" xfId="12900"/>
    <cellStyle name="40% - Accent1 2 2 4 3 2 2" xfId="12901"/>
    <cellStyle name="40% - Accent1 2 2 4 3 2 3" xfId="52516"/>
    <cellStyle name="40% - Accent1 2 2 4 3 3" xfId="12902"/>
    <cellStyle name="40% - Accent1 2 2 4 3 4" xfId="12903"/>
    <cellStyle name="40% - Accent1 2 2 4 4" xfId="12904"/>
    <cellStyle name="40% - Accent1 2 2 4 4 2" xfId="12905"/>
    <cellStyle name="40% - Accent1 2 2 4 4 2 2" xfId="12906"/>
    <cellStyle name="40% - Accent1 2 2 4 4 2 3" xfId="52517"/>
    <cellStyle name="40% - Accent1 2 2 4 4 3" xfId="12907"/>
    <cellStyle name="40% - Accent1 2 2 4 4 4" xfId="12908"/>
    <cellStyle name="40% - Accent1 2 2 4 5" xfId="12909"/>
    <cellStyle name="40% - Accent1 2 2 4 5 2" xfId="12910"/>
    <cellStyle name="40% - Accent1 2 2 4 5 3" xfId="52518"/>
    <cellStyle name="40% - Accent1 2 2 4 6" xfId="12911"/>
    <cellStyle name="40% - Accent1 2 2 4 7" xfId="12912"/>
    <cellStyle name="40% - Accent1 2 2 5" xfId="12913"/>
    <cellStyle name="40% - Accent1 2 2 5 2" xfId="12914"/>
    <cellStyle name="40% - Accent1 2 2 5 2 2" xfId="12915"/>
    <cellStyle name="40% - Accent1 2 2 5 2 2 2" xfId="12916"/>
    <cellStyle name="40% - Accent1 2 2 5 2 2 3" xfId="52519"/>
    <cellStyle name="40% - Accent1 2 2 5 2 3" xfId="12917"/>
    <cellStyle name="40% - Accent1 2 2 5 2 4" xfId="12918"/>
    <cellStyle name="40% - Accent1 2 2 5 3" xfId="12919"/>
    <cellStyle name="40% - Accent1 2 2 5 3 2" xfId="12920"/>
    <cellStyle name="40% - Accent1 2 2 5 3 2 2" xfId="12921"/>
    <cellStyle name="40% - Accent1 2 2 5 3 2 3" xfId="52520"/>
    <cellStyle name="40% - Accent1 2 2 5 3 3" xfId="12922"/>
    <cellStyle name="40% - Accent1 2 2 5 3 4" xfId="12923"/>
    <cellStyle name="40% - Accent1 2 2 5 4" xfId="12924"/>
    <cellStyle name="40% - Accent1 2 2 5 4 2" xfId="12925"/>
    <cellStyle name="40% - Accent1 2 2 5 4 3" xfId="52521"/>
    <cellStyle name="40% - Accent1 2 2 5 5" xfId="12926"/>
    <cellStyle name="40% - Accent1 2 2 5 6" xfId="12927"/>
    <cellStyle name="40% - Accent1 2 2 6" xfId="12928"/>
    <cellStyle name="40% - Accent1 2 2 6 2" xfId="12929"/>
    <cellStyle name="40% - Accent1 2 2 6 2 2" xfId="12930"/>
    <cellStyle name="40% - Accent1 2 2 6 2 2 2" xfId="12931"/>
    <cellStyle name="40% - Accent1 2 2 6 2 2 3" xfId="52522"/>
    <cellStyle name="40% - Accent1 2 2 6 2 3" xfId="12932"/>
    <cellStyle name="40% - Accent1 2 2 6 2 4" xfId="12933"/>
    <cellStyle name="40% - Accent1 2 2 6 3" xfId="12934"/>
    <cellStyle name="40% - Accent1 2 2 6 3 2" xfId="12935"/>
    <cellStyle name="40% - Accent1 2 2 6 3 3" xfId="52523"/>
    <cellStyle name="40% - Accent1 2 2 6 4" xfId="12936"/>
    <cellStyle name="40% - Accent1 2 2 6 5" xfId="12937"/>
    <cellStyle name="40% - Accent1 2 2 7" xfId="12938"/>
    <cellStyle name="40% - Accent1 2 2 7 2" xfId="12939"/>
    <cellStyle name="40% - Accent1 2 2 7 2 2" xfId="12940"/>
    <cellStyle name="40% - Accent1 2 2 7 2 3" xfId="52524"/>
    <cellStyle name="40% - Accent1 2 2 7 3" xfId="12941"/>
    <cellStyle name="40% - Accent1 2 2 7 4" xfId="12942"/>
    <cellStyle name="40% - Accent1 2 2 8" xfId="12943"/>
    <cellStyle name="40% - Accent1 2 2 8 2" xfId="12944"/>
    <cellStyle name="40% - Accent1 2 2 8 2 2" xfId="12945"/>
    <cellStyle name="40% - Accent1 2 2 8 2 3" xfId="52525"/>
    <cellStyle name="40% - Accent1 2 2 8 3" xfId="12946"/>
    <cellStyle name="40% - Accent1 2 2 8 4" xfId="12947"/>
    <cellStyle name="40% - Accent1 2 2 9" xfId="12948"/>
    <cellStyle name="40% - Accent1 2 2 9 2" xfId="12949"/>
    <cellStyle name="40% - Accent1 2 2 9 3" xfId="52526"/>
    <cellStyle name="40% - Accent1 2 3" xfId="12950"/>
    <cellStyle name="40% - Accent1 2 3 10" xfId="12951"/>
    <cellStyle name="40% - Accent1 2 3 11" xfId="12952"/>
    <cellStyle name="40% - Accent1 2 3 12" xfId="60522"/>
    <cellStyle name="40% - Accent1 2 3 2" xfId="12953"/>
    <cellStyle name="40% - Accent1 2 3 2 10" xfId="12954"/>
    <cellStyle name="40% - Accent1 2 3 2 2" xfId="12955"/>
    <cellStyle name="40% - Accent1 2 3 2 2 2" xfId="12956"/>
    <cellStyle name="40% - Accent1 2 3 2 2 2 2" xfId="12957"/>
    <cellStyle name="40% - Accent1 2 3 2 2 2 2 2" xfId="12958"/>
    <cellStyle name="40% - Accent1 2 3 2 2 2 2 2 2" xfId="12959"/>
    <cellStyle name="40% - Accent1 2 3 2 2 2 2 2 2 2" xfId="12960"/>
    <cellStyle name="40% - Accent1 2 3 2 2 2 2 2 2 3" xfId="52527"/>
    <cellStyle name="40% - Accent1 2 3 2 2 2 2 2 3" xfId="12961"/>
    <cellStyle name="40% - Accent1 2 3 2 2 2 2 2 4" xfId="12962"/>
    <cellStyle name="40% - Accent1 2 3 2 2 2 2 3" xfId="12963"/>
    <cellStyle name="40% - Accent1 2 3 2 2 2 2 3 2" xfId="12964"/>
    <cellStyle name="40% - Accent1 2 3 2 2 2 2 3 2 2" xfId="12965"/>
    <cellStyle name="40% - Accent1 2 3 2 2 2 2 3 2 3" xfId="52528"/>
    <cellStyle name="40% - Accent1 2 3 2 2 2 2 3 3" xfId="12966"/>
    <cellStyle name="40% - Accent1 2 3 2 2 2 2 3 4" xfId="12967"/>
    <cellStyle name="40% - Accent1 2 3 2 2 2 2 4" xfId="12968"/>
    <cellStyle name="40% - Accent1 2 3 2 2 2 2 4 2" xfId="12969"/>
    <cellStyle name="40% - Accent1 2 3 2 2 2 2 4 3" xfId="52529"/>
    <cellStyle name="40% - Accent1 2 3 2 2 2 2 5" xfId="12970"/>
    <cellStyle name="40% - Accent1 2 3 2 2 2 2 6" xfId="12971"/>
    <cellStyle name="40% - Accent1 2 3 2 2 2 3" xfId="12972"/>
    <cellStyle name="40% - Accent1 2 3 2 2 2 3 2" xfId="12973"/>
    <cellStyle name="40% - Accent1 2 3 2 2 2 3 2 2" xfId="12974"/>
    <cellStyle name="40% - Accent1 2 3 2 2 2 3 2 3" xfId="52530"/>
    <cellStyle name="40% - Accent1 2 3 2 2 2 3 3" xfId="12975"/>
    <cellStyle name="40% - Accent1 2 3 2 2 2 3 4" xfId="12976"/>
    <cellStyle name="40% - Accent1 2 3 2 2 2 4" xfId="12977"/>
    <cellStyle name="40% - Accent1 2 3 2 2 2 4 2" xfId="12978"/>
    <cellStyle name="40% - Accent1 2 3 2 2 2 4 2 2" xfId="12979"/>
    <cellStyle name="40% - Accent1 2 3 2 2 2 4 2 3" xfId="52531"/>
    <cellStyle name="40% - Accent1 2 3 2 2 2 4 3" xfId="12980"/>
    <cellStyle name="40% - Accent1 2 3 2 2 2 4 4" xfId="12981"/>
    <cellStyle name="40% - Accent1 2 3 2 2 2 5" xfId="12982"/>
    <cellStyle name="40% - Accent1 2 3 2 2 2 5 2" xfId="12983"/>
    <cellStyle name="40% - Accent1 2 3 2 2 2 5 3" xfId="52532"/>
    <cellStyle name="40% - Accent1 2 3 2 2 2 6" xfId="12984"/>
    <cellStyle name="40% - Accent1 2 3 2 2 2 7" xfId="12985"/>
    <cellStyle name="40% - Accent1 2 3 2 2 3" xfId="12986"/>
    <cellStyle name="40% - Accent1 2 3 2 2 3 2" xfId="12987"/>
    <cellStyle name="40% - Accent1 2 3 2 2 3 2 2" xfId="12988"/>
    <cellStyle name="40% - Accent1 2 3 2 2 3 2 2 2" xfId="12989"/>
    <cellStyle name="40% - Accent1 2 3 2 2 3 2 2 3" xfId="52533"/>
    <cellStyle name="40% - Accent1 2 3 2 2 3 2 3" xfId="12990"/>
    <cellStyle name="40% - Accent1 2 3 2 2 3 2 4" xfId="12991"/>
    <cellStyle name="40% - Accent1 2 3 2 2 3 3" xfId="12992"/>
    <cellStyle name="40% - Accent1 2 3 2 2 3 3 2" xfId="12993"/>
    <cellStyle name="40% - Accent1 2 3 2 2 3 3 2 2" xfId="12994"/>
    <cellStyle name="40% - Accent1 2 3 2 2 3 3 2 3" xfId="52534"/>
    <cellStyle name="40% - Accent1 2 3 2 2 3 3 3" xfId="12995"/>
    <cellStyle name="40% - Accent1 2 3 2 2 3 3 4" xfId="12996"/>
    <cellStyle name="40% - Accent1 2 3 2 2 3 4" xfId="12997"/>
    <cellStyle name="40% - Accent1 2 3 2 2 3 4 2" xfId="12998"/>
    <cellStyle name="40% - Accent1 2 3 2 2 3 4 3" xfId="52535"/>
    <cellStyle name="40% - Accent1 2 3 2 2 3 5" xfId="12999"/>
    <cellStyle name="40% - Accent1 2 3 2 2 3 6" xfId="13000"/>
    <cellStyle name="40% - Accent1 2 3 2 2 4" xfId="13001"/>
    <cellStyle name="40% - Accent1 2 3 2 2 4 2" xfId="13002"/>
    <cellStyle name="40% - Accent1 2 3 2 2 4 2 2" xfId="13003"/>
    <cellStyle name="40% - Accent1 2 3 2 2 4 2 3" xfId="52536"/>
    <cellStyle name="40% - Accent1 2 3 2 2 4 3" xfId="13004"/>
    <cellStyle name="40% - Accent1 2 3 2 2 4 4" xfId="13005"/>
    <cellStyle name="40% - Accent1 2 3 2 2 5" xfId="13006"/>
    <cellStyle name="40% - Accent1 2 3 2 2 5 2" xfId="13007"/>
    <cellStyle name="40% - Accent1 2 3 2 2 5 2 2" xfId="13008"/>
    <cellStyle name="40% - Accent1 2 3 2 2 5 2 3" xfId="52537"/>
    <cellStyle name="40% - Accent1 2 3 2 2 5 3" xfId="13009"/>
    <cellStyle name="40% - Accent1 2 3 2 2 5 4" xfId="13010"/>
    <cellStyle name="40% - Accent1 2 3 2 2 6" xfId="13011"/>
    <cellStyle name="40% - Accent1 2 3 2 2 6 2" xfId="13012"/>
    <cellStyle name="40% - Accent1 2 3 2 2 6 3" xfId="52538"/>
    <cellStyle name="40% - Accent1 2 3 2 2 7" xfId="13013"/>
    <cellStyle name="40% - Accent1 2 3 2 2 8" xfId="13014"/>
    <cellStyle name="40% - Accent1 2 3 2 3" xfId="13015"/>
    <cellStyle name="40% - Accent1 2 3 2 3 2" xfId="13016"/>
    <cellStyle name="40% - Accent1 2 3 2 3 2 2" xfId="13017"/>
    <cellStyle name="40% - Accent1 2 3 2 3 2 2 2" xfId="13018"/>
    <cellStyle name="40% - Accent1 2 3 2 3 2 2 2 2" xfId="13019"/>
    <cellStyle name="40% - Accent1 2 3 2 3 2 2 2 3" xfId="52539"/>
    <cellStyle name="40% - Accent1 2 3 2 3 2 2 3" xfId="13020"/>
    <cellStyle name="40% - Accent1 2 3 2 3 2 2 4" xfId="13021"/>
    <cellStyle name="40% - Accent1 2 3 2 3 2 3" xfId="13022"/>
    <cellStyle name="40% - Accent1 2 3 2 3 2 3 2" xfId="13023"/>
    <cellStyle name="40% - Accent1 2 3 2 3 2 3 2 2" xfId="13024"/>
    <cellStyle name="40% - Accent1 2 3 2 3 2 3 2 3" xfId="52540"/>
    <cellStyle name="40% - Accent1 2 3 2 3 2 3 3" xfId="13025"/>
    <cellStyle name="40% - Accent1 2 3 2 3 2 3 4" xfId="13026"/>
    <cellStyle name="40% - Accent1 2 3 2 3 2 4" xfId="13027"/>
    <cellStyle name="40% - Accent1 2 3 2 3 2 4 2" xfId="13028"/>
    <cellStyle name="40% - Accent1 2 3 2 3 2 4 3" xfId="52541"/>
    <cellStyle name="40% - Accent1 2 3 2 3 2 5" xfId="13029"/>
    <cellStyle name="40% - Accent1 2 3 2 3 2 6" xfId="13030"/>
    <cellStyle name="40% - Accent1 2 3 2 3 3" xfId="13031"/>
    <cellStyle name="40% - Accent1 2 3 2 3 3 2" xfId="13032"/>
    <cellStyle name="40% - Accent1 2 3 2 3 3 2 2" xfId="13033"/>
    <cellStyle name="40% - Accent1 2 3 2 3 3 2 3" xfId="52542"/>
    <cellStyle name="40% - Accent1 2 3 2 3 3 3" xfId="13034"/>
    <cellStyle name="40% - Accent1 2 3 2 3 3 4" xfId="13035"/>
    <cellStyle name="40% - Accent1 2 3 2 3 4" xfId="13036"/>
    <cellStyle name="40% - Accent1 2 3 2 3 4 2" xfId="13037"/>
    <cellStyle name="40% - Accent1 2 3 2 3 4 2 2" xfId="13038"/>
    <cellStyle name="40% - Accent1 2 3 2 3 4 2 3" xfId="52543"/>
    <cellStyle name="40% - Accent1 2 3 2 3 4 3" xfId="13039"/>
    <cellStyle name="40% - Accent1 2 3 2 3 4 4" xfId="13040"/>
    <cellStyle name="40% - Accent1 2 3 2 3 5" xfId="13041"/>
    <cellStyle name="40% - Accent1 2 3 2 3 5 2" xfId="13042"/>
    <cellStyle name="40% - Accent1 2 3 2 3 5 3" xfId="52544"/>
    <cellStyle name="40% - Accent1 2 3 2 3 6" xfId="13043"/>
    <cellStyle name="40% - Accent1 2 3 2 3 7" xfId="13044"/>
    <cellStyle name="40% - Accent1 2 3 2 4" xfId="13045"/>
    <cellStyle name="40% - Accent1 2 3 2 4 2" xfId="13046"/>
    <cellStyle name="40% - Accent1 2 3 2 4 2 2" xfId="13047"/>
    <cellStyle name="40% - Accent1 2 3 2 4 2 2 2" xfId="13048"/>
    <cellStyle name="40% - Accent1 2 3 2 4 2 2 3" xfId="52545"/>
    <cellStyle name="40% - Accent1 2 3 2 4 2 3" xfId="13049"/>
    <cellStyle name="40% - Accent1 2 3 2 4 2 4" xfId="13050"/>
    <cellStyle name="40% - Accent1 2 3 2 4 3" xfId="13051"/>
    <cellStyle name="40% - Accent1 2 3 2 4 3 2" xfId="13052"/>
    <cellStyle name="40% - Accent1 2 3 2 4 3 2 2" xfId="13053"/>
    <cellStyle name="40% - Accent1 2 3 2 4 3 2 3" xfId="52546"/>
    <cellStyle name="40% - Accent1 2 3 2 4 3 3" xfId="13054"/>
    <cellStyle name="40% - Accent1 2 3 2 4 3 4" xfId="13055"/>
    <cellStyle name="40% - Accent1 2 3 2 4 4" xfId="13056"/>
    <cellStyle name="40% - Accent1 2 3 2 4 4 2" xfId="13057"/>
    <cellStyle name="40% - Accent1 2 3 2 4 4 3" xfId="52547"/>
    <cellStyle name="40% - Accent1 2 3 2 4 5" xfId="13058"/>
    <cellStyle name="40% - Accent1 2 3 2 4 6" xfId="13059"/>
    <cellStyle name="40% - Accent1 2 3 2 5" xfId="13060"/>
    <cellStyle name="40% - Accent1 2 3 2 5 2" xfId="13061"/>
    <cellStyle name="40% - Accent1 2 3 2 5 2 2" xfId="13062"/>
    <cellStyle name="40% - Accent1 2 3 2 5 2 2 2" xfId="13063"/>
    <cellStyle name="40% - Accent1 2 3 2 5 2 2 3" xfId="52548"/>
    <cellStyle name="40% - Accent1 2 3 2 5 2 3" xfId="13064"/>
    <cellStyle name="40% - Accent1 2 3 2 5 2 4" xfId="13065"/>
    <cellStyle name="40% - Accent1 2 3 2 5 3" xfId="13066"/>
    <cellStyle name="40% - Accent1 2 3 2 5 3 2" xfId="13067"/>
    <cellStyle name="40% - Accent1 2 3 2 5 3 3" xfId="52549"/>
    <cellStyle name="40% - Accent1 2 3 2 5 4" xfId="13068"/>
    <cellStyle name="40% - Accent1 2 3 2 5 5" xfId="13069"/>
    <cellStyle name="40% - Accent1 2 3 2 6" xfId="13070"/>
    <cellStyle name="40% - Accent1 2 3 2 6 2" xfId="13071"/>
    <cellStyle name="40% - Accent1 2 3 2 6 2 2" xfId="13072"/>
    <cellStyle name="40% - Accent1 2 3 2 6 2 3" xfId="52550"/>
    <cellStyle name="40% - Accent1 2 3 2 6 3" xfId="13073"/>
    <cellStyle name="40% - Accent1 2 3 2 6 4" xfId="13074"/>
    <cellStyle name="40% - Accent1 2 3 2 7" xfId="13075"/>
    <cellStyle name="40% - Accent1 2 3 2 7 2" xfId="13076"/>
    <cellStyle name="40% - Accent1 2 3 2 7 2 2" xfId="13077"/>
    <cellStyle name="40% - Accent1 2 3 2 7 2 3" xfId="52551"/>
    <cellStyle name="40% - Accent1 2 3 2 7 3" xfId="13078"/>
    <cellStyle name="40% - Accent1 2 3 2 7 4" xfId="13079"/>
    <cellStyle name="40% - Accent1 2 3 2 8" xfId="13080"/>
    <cellStyle name="40% - Accent1 2 3 2 8 2" xfId="13081"/>
    <cellStyle name="40% - Accent1 2 3 2 8 3" xfId="52552"/>
    <cellStyle name="40% - Accent1 2 3 2 9" xfId="13082"/>
    <cellStyle name="40% - Accent1 2 3 3" xfId="13083"/>
    <cellStyle name="40% - Accent1 2 3 3 2" xfId="13084"/>
    <cellStyle name="40% - Accent1 2 3 3 2 2" xfId="13085"/>
    <cellStyle name="40% - Accent1 2 3 3 2 2 2" xfId="13086"/>
    <cellStyle name="40% - Accent1 2 3 3 2 2 2 2" xfId="13087"/>
    <cellStyle name="40% - Accent1 2 3 3 2 2 2 2 2" xfId="13088"/>
    <cellStyle name="40% - Accent1 2 3 3 2 2 2 2 3" xfId="52553"/>
    <cellStyle name="40% - Accent1 2 3 3 2 2 2 3" xfId="13089"/>
    <cellStyle name="40% - Accent1 2 3 3 2 2 2 4" xfId="13090"/>
    <cellStyle name="40% - Accent1 2 3 3 2 2 3" xfId="13091"/>
    <cellStyle name="40% - Accent1 2 3 3 2 2 3 2" xfId="13092"/>
    <cellStyle name="40% - Accent1 2 3 3 2 2 3 2 2" xfId="13093"/>
    <cellStyle name="40% - Accent1 2 3 3 2 2 3 2 3" xfId="52554"/>
    <cellStyle name="40% - Accent1 2 3 3 2 2 3 3" xfId="13094"/>
    <cellStyle name="40% - Accent1 2 3 3 2 2 3 4" xfId="13095"/>
    <cellStyle name="40% - Accent1 2 3 3 2 2 4" xfId="13096"/>
    <cellStyle name="40% - Accent1 2 3 3 2 2 4 2" xfId="13097"/>
    <cellStyle name="40% - Accent1 2 3 3 2 2 4 3" xfId="52555"/>
    <cellStyle name="40% - Accent1 2 3 3 2 2 5" xfId="13098"/>
    <cellStyle name="40% - Accent1 2 3 3 2 2 6" xfId="13099"/>
    <cellStyle name="40% - Accent1 2 3 3 2 3" xfId="13100"/>
    <cellStyle name="40% - Accent1 2 3 3 2 3 2" xfId="13101"/>
    <cellStyle name="40% - Accent1 2 3 3 2 3 2 2" xfId="13102"/>
    <cellStyle name="40% - Accent1 2 3 3 2 3 2 3" xfId="52556"/>
    <cellStyle name="40% - Accent1 2 3 3 2 3 3" xfId="13103"/>
    <cellStyle name="40% - Accent1 2 3 3 2 3 4" xfId="13104"/>
    <cellStyle name="40% - Accent1 2 3 3 2 4" xfId="13105"/>
    <cellStyle name="40% - Accent1 2 3 3 2 4 2" xfId="13106"/>
    <cellStyle name="40% - Accent1 2 3 3 2 4 2 2" xfId="13107"/>
    <cellStyle name="40% - Accent1 2 3 3 2 4 2 3" xfId="52557"/>
    <cellStyle name="40% - Accent1 2 3 3 2 4 3" xfId="13108"/>
    <cellStyle name="40% - Accent1 2 3 3 2 4 4" xfId="13109"/>
    <cellStyle name="40% - Accent1 2 3 3 2 5" xfId="13110"/>
    <cellStyle name="40% - Accent1 2 3 3 2 5 2" xfId="13111"/>
    <cellStyle name="40% - Accent1 2 3 3 2 5 3" xfId="52558"/>
    <cellStyle name="40% - Accent1 2 3 3 2 6" xfId="13112"/>
    <cellStyle name="40% - Accent1 2 3 3 2 7" xfId="13113"/>
    <cellStyle name="40% - Accent1 2 3 3 3" xfId="13114"/>
    <cellStyle name="40% - Accent1 2 3 3 3 2" xfId="13115"/>
    <cellStyle name="40% - Accent1 2 3 3 3 2 2" xfId="13116"/>
    <cellStyle name="40% - Accent1 2 3 3 3 2 2 2" xfId="13117"/>
    <cellStyle name="40% - Accent1 2 3 3 3 2 2 3" xfId="52559"/>
    <cellStyle name="40% - Accent1 2 3 3 3 2 3" xfId="13118"/>
    <cellStyle name="40% - Accent1 2 3 3 3 2 4" xfId="13119"/>
    <cellStyle name="40% - Accent1 2 3 3 3 3" xfId="13120"/>
    <cellStyle name="40% - Accent1 2 3 3 3 3 2" xfId="13121"/>
    <cellStyle name="40% - Accent1 2 3 3 3 3 2 2" xfId="13122"/>
    <cellStyle name="40% - Accent1 2 3 3 3 3 2 3" xfId="52560"/>
    <cellStyle name="40% - Accent1 2 3 3 3 3 3" xfId="13123"/>
    <cellStyle name="40% - Accent1 2 3 3 3 3 4" xfId="13124"/>
    <cellStyle name="40% - Accent1 2 3 3 3 4" xfId="13125"/>
    <cellStyle name="40% - Accent1 2 3 3 3 4 2" xfId="13126"/>
    <cellStyle name="40% - Accent1 2 3 3 3 4 3" xfId="52561"/>
    <cellStyle name="40% - Accent1 2 3 3 3 5" xfId="13127"/>
    <cellStyle name="40% - Accent1 2 3 3 3 6" xfId="13128"/>
    <cellStyle name="40% - Accent1 2 3 3 4" xfId="13129"/>
    <cellStyle name="40% - Accent1 2 3 3 4 2" xfId="13130"/>
    <cellStyle name="40% - Accent1 2 3 3 4 2 2" xfId="13131"/>
    <cellStyle name="40% - Accent1 2 3 3 4 2 3" xfId="52562"/>
    <cellStyle name="40% - Accent1 2 3 3 4 3" xfId="13132"/>
    <cellStyle name="40% - Accent1 2 3 3 4 4" xfId="13133"/>
    <cellStyle name="40% - Accent1 2 3 3 5" xfId="13134"/>
    <cellStyle name="40% - Accent1 2 3 3 5 2" xfId="13135"/>
    <cellStyle name="40% - Accent1 2 3 3 5 2 2" xfId="13136"/>
    <cellStyle name="40% - Accent1 2 3 3 5 2 3" xfId="52563"/>
    <cellStyle name="40% - Accent1 2 3 3 5 3" xfId="13137"/>
    <cellStyle name="40% - Accent1 2 3 3 5 4" xfId="13138"/>
    <cellStyle name="40% - Accent1 2 3 3 6" xfId="13139"/>
    <cellStyle name="40% - Accent1 2 3 3 6 2" xfId="13140"/>
    <cellStyle name="40% - Accent1 2 3 3 6 3" xfId="52564"/>
    <cellStyle name="40% - Accent1 2 3 3 7" xfId="13141"/>
    <cellStyle name="40% - Accent1 2 3 3 8" xfId="13142"/>
    <cellStyle name="40% - Accent1 2 3 4" xfId="13143"/>
    <cellStyle name="40% - Accent1 2 3 4 2" xfId="13144"/>
    <cellStyle name="40% - Accent1 2 3 4 2 2" xfId="13145"/>
    <cellStyle name="40% - Accent1 2 3 4 2 2 2" xfId="13146"/>
    <cellStyle name="40% - Accent1 2 3 4 2 2 2 2" xfId="13147"/>
    <cellStyle name="40% - Accent1 2 3 4 2 2 2 3" xfId="52565"/>
    <cellStyle name="40% - Accent1 2 3 4 2 2 3" xfId="13148"/>
    <cellStyle name="40% - Accent1 2 3 4 2 2 4" xfId="13149"/>
    <cellStyle name="40% - Accent1 2 3 4 2 3" xfId="13150"/>
    <cellStyle name="40% - Accent1 2 3 4 2 3 2" xfId="13151"/>
    <cellStyle name="40% - Accent1 2 3 4 2 3 2 2" xfId="13152"/>
    <cellStyle name="40% - Accent1 2 3 4 2 3 2 3" xfId="52566"/>
    <cellStyle name="40% - Accent1 2 3 4 2 3 3" xfId="13153"/>
    <cellStyle name="40% - Accent1 2 3 4 2 3 4" xfId="13154"/>
    <cellStyle name="40% - Accent1 2 3 4 2 4" xfId="13155"/>
    <cellStyle name="40% - Accent1 2 3 4 2 4 2" xfId="13156"/>
    <cellStyle name="40% - Accent1 2 3 4 2 4 3" xfId="52567"/>
    <cellStyle name="40% - Accent1 2 3 4 2 5" xfId="13157"/>
    <cellStyle name="40% - Accent1 2 3 4 2 6" xfId="13158"/>
    <cellStyle name="40% - Accent1 2 3 4 3" xfId="13159"/>
    <cellStyle name="40% - Accent1 2 3 4 3 2" xfId="13160"/>
    <cellStyle name="40% - Accent1 2 3 4 3 2 2" xfId="13161"/>
    <cellStyle name="40% - Accent1 2 3 4 3 2 3" xfId="52568"/>
    <cellStyle name="40% - Accent1 2 3 4 3 3" xfId="13162"/>
    <cellStyle name="40% - Accent1 2 3 4 3 4" xfId="13163"/>
    <cellStyle name="40% - Accent1 2 3 4 4" xfId="13164"/>
    <cellStyle name="40% - Accent1 2 3 4 4 2" xfId="13165"/>
    <cellStyle name="40% - Accent1 2 3 4 4 2 2" xfId="13166"/>
    <cellStyle name="40% - Accent1 2 3 4 4 2 3" xfId="52569"/>
    <cellStyle name="40% - Accent1 2 3 4 4 3" xfId="13167"/>
    <cellStyle name="40% - Accent1 2 3 4 4 4" xfId="13168"/>
    <cellStyle name="40% - Accent1 2 3 4 5" xfId="13169"/>
    <cellStyle name="40% - Accent1 2 3 4 5 2" xfId="13170"/>
    <cellStyle name="40% - Accent1 2 3 4 5 3" xfId="52570"/>
    <cellStyle name="40% - Accent1 2 3 4 6" xfId="13171"/>
    <cellStyle name="40% - Accent1 2 3 4 7" xfId="13172"/>
    <cellStyle name="40% - Accent1 2 3 5" xfId="13173"/>
    <cellStyle name="40% - Accent1 2 3 5 2" xfId="13174"/>
    <cellStyle name="40% - Accent1 2 3 5 2 2" xfId="13175"/>
    <cellStyle name="40% - Accent1 2 3 5 2 2 2" xfId="13176"/>
    <cellStyle name="40% - Accent1 2 3 5 2 2 3" xfId="52571"/>
    <cellStyle name="40% - Accent1 2 3 5 2 3" xfId="13177"/>
    <cellStyle name="40% - Accent1 2 3 5 2 4" xfId="13178"/>
    <cellStyle name="40% - Accent1 2 3 5 3" xfId="13179"/>
    <cellStyle name="40% - Accent1 2 3 5 3 2" xfId="13180"/>
    <cellStyle name="40% - Accent1 2 3 5 3 2 2" xfId="13181"/>
    <cellStyle name="40% - Accent1 2 3 5 3 2 3" xfId="52572"/>
    <cellStyle name="40% - Accent1 2 3 5 3 3" xfId="13182"/>
    <cellStyle name="40% - Accent1 2 3 5 3 4" xfId="13183"/>
    <cellStyle name="40% - Accent1 2 3 5 4" xfId="13184"/>
    <cellStyle name="40% - Accent1 2 3 5 4 2" xfId="13185"/>
    <cellStyle name="40% - Accent1 2 3 5 4 3" xfId="52573"/>
    <cellStyle name="40% - Accent1 2 3 5 5" xfId="13186"/>
    <cellStyle name="40% - Accent1 2 3 5 6" xfId="13187"/>
    <cellStyle name="40% - Accent1 2 3 6" xfId="13188"/>
    <cellStyle name="40% - Accent1 2 3 6 2" xfId="13189"/>
    <cellStyle name="40% - Accent1 2 3 6 2 2" xfId="13190"/>
    <cellStyle name="40% - Accent1 2 3 6 2 2 2" xfId="13191"/>
    <cellStyle name="40% - Accent1 2 3 6 2 2 3" xfId="52574"/>
    <cellStyle name="40% - Accent1 2 3 6 2 3" xfId="13192"/>
    <cellStyle name="40% - Accent1 2 3 6 2 4" xfId="13193"/>
    <cellStyle name="40% - Accent1 2 3 6 3" xfId="13194"/>
    <cellStyle name="40% - Accent1 2 3 6 3 2" xfId="13195"/>
    <cellStyle name="40% - Accent1 2 3 6 3 3" xfId="52575"/>
    <cellStyle name="40% - Accent1 2 3 6 4" xfId="13196"/>
    <cellStyle name="40% - Accent1 2 3 6 5" xfId="13197"/>
    <cellStyle name="40% - Accent1 2 3 7" xfId="13198"/>
    <cellStyle name="40% - Accent1 2 3 7 2" xfId="13199"/>
    <cellStyle name="40% - Accent1 2 3 7 2 2" xfId="13200"/>
    <cellStyle name="40% - Accent1 2 3 7 2 3" xfId="52576"/>
    <cellStyle name="40% - Accent1 2 3 7 3" xfId="13201"/>
    <cellStyle name="40% - Accent1 2 3 7 4" xfId="13202"/>
    <cellStyle name="40% - Accent1 2 3 8" xfId="13203"/>
    <cellStyle name="40% - Accent1 2 3 8 2" xfId="13204"/>
    <cellStyle name="40% - Accent1 2 3 8 2 2" xfId="13205"/>
    <cellStyle name="40% - Accent1 2 3 8 2 3" xfId="52577"/>
    <cellStyle name="40% - Accent1 2 3 8 3" xfId="13206"/>
    <cellStyle name="40% - Accent1 2 3 8 4" xfId="13207"/>
    <cellStyle name="40% - Accent1 2 3 9" xfId="13208"/>
    <cellStyle name="40% - Accent1 2 3 9 2" xfId="13209"/>
    <cellStyle name="40% - Accent1 2 3 9 3" xfId="52578"/>
    <cellStyle name="40% - Accent1 2 4" xfId="13210"/>
    <cellStyle name="40% - Accent1 2 4 10" xfId="13211"/>
    <cellStyle name="40% - Accent1 2 4 2" xfId="13212"/>
    <cellStyle name="40% - Accent1 2 4 2 2" xfId="13213"/>
    <cellStyle name="40% - Accent1 2 4 2 2 2" xfId="13214"/>
    <cellStyle name="40% - Accent1 2 4 2 2 2 2" xfId="13215"/>
    <cellStyle name="40% - Accent1 2 4 2 2 2 2 2" xfId="13216"/>
    <cellStyle name="40% - Accent1 2 4 2 2 2 2 2 2" xfId="13217"/>
    <cellStyle name="40% - Accent1 2 4 2 2 2 2 2 3" xfId="52579"/>
    <cellStyle name="40% - Accent1 2 4 2 2 2 2 3" xfId="13218"/>
    <cellStyle name="40% - Accent1 2 4 2 2 2 2 4" xfId="13219"/>
    <cellStyle name="40% - Accent1 2 4 2 2 2 3" xfId="13220"/>
    <cellStyle name="40% - Accent1 2 4 2 2 2 3 2" xfId="13221"/>
    <cellStyle name="40% - Accent1 2 4 2 2 2 3 2 2" xfId="13222"/>
    <cellStyle name="40% - Accent1 2 4 2 2 2 3 2 3" xfId="52580"/>
    <cellStyle name="40% - Accent1 2 4 2 2 2 3 3" xfId="13223"/>
    <cellStyle name="40% - Accent1 2 4 2 2 2 3 4" xfId="13224"/>
    <cellStyle name="40% - Accent1 2 4 2 2 2 4" xfId="13225"/>
    <cellStyle name="40% - Accent1 2 4 2 2 2 4 2" xfId="13226"/>
    <cellStyle name="40% - Accent1 2 4 2 2 2 4 3" xfId="52581"/>
    <cellStyle name="40% - Accent1 2 4 2 2 2 5" xfId="13227"/>
    <cellStyle name="40% - Accent1 2 4 2 2 2 6" xfId="13228"/>
    <cellStyle name="40% - Accent1 2 4 2 2 3" xfId="13229"/>
    <cellStyle name="40% - Accent1 2 4 2 2 3 2" xfId="13230"/>
    <cellStyle name="40% - Accent1 2 4 2 2 3 2 2" xfId="13231"/>
    <cellStyle name="40% - Accent1 2 4 2 2 3 2 3" xfId="52582"/>
    <cellStyle name="40% - Accent1 2 4 2 2 3 3" xfId="13232"/>
    <cellStyle name="40% - Accent1 2 4 2 2 3 4" xfId="13233"/>
    <cellStyle name="40% - Accent1 2 4 2 2 4" xfId="13234"/>
    <cellStyle name="40% - Accent1 2 4 2 2 4 2" xfId="13235"/>
    <cellStyle name="40% - Accent1 2 4 2 2 4 2 2" xfId="13236"/>
    <cellStyle name="40% - Accent1 2 4 2 2 4 2 3" xfId="52583"/>
    <cellStyle name="40% - Accent1 2 4 2 2 4 3" xfId="13237"/>
    <cellStyle name="40% - Accent1 2 4 2 2 4 4" xfId="13238"/>
    <cellStyle name="40% - Accent1 2 4 2 2 5" xfId="13239"/>
    <cellStyle name="40% - Accent1 2 4 2 2 5 2" xfId="13240"/>
    <cellStyle name="40% - Accent1 2 4 2 2 5 3" xfId="52584"/>
    <cellStyle name="40% - Accent1 2 4 2 2 6" xfId="13241"/>
    <cellStyle name="40% - Accent1 2 4 2 2 7" xfId="13242"/>
    <cellStyle name="40% - Accent1 2 4 2 3" xfId="13243"/>
    <cellStyle name="40% - Accent1 2 4 2 3 2" xfId="13244"/>
    <cellStyle name="40% - Accent1 2 4 2 3 2 2" xfId="13245"/>
    <cellStyle name="40% - Accent1 2 4 2 3 2 2 2" xfId="13246"/>
    <cellStyle name="40% - Accent1 2 4 2 3 2 2 3" xfId="52585"/>
    <cellStyle name="40% - Accent1 2 4 2 3 2 3" xfId="13247"/>
    <cellStyle name="40% - Accent1 2 4 2 3 2 4" xfId="13248"/>
    <cellStyle name="40% - Accent1 2 4 2 3 3" xfId="13249"/>
    <cellStyle name="40% - Accent1 2 4 2 3 3 2" xfId="13250"/>
    <cellStyle name="40% - Accent1 2 4 2 3 3 2 2" xfId="13251"/>
    <cellStyle name="40% - Accent1 2 4 2 3 3 2 3" xfId="52586"/>
    <cellStyle name="40% - Accent1 2 4 2 3 3 3" xfId="13252"/>
    <cellStyle name="40% - Accent1 2 4 2 3 3 4" xfId="13253"/>
    <cellStyle name="40% - Accent1 2 4 2 3 4" xfId="13254"/>
    <cellStyle name="40% - Accent1 2 4 2 3 4 2" xfId="13255"/>
    <cellStyle name="40% - Accent1 2 4 2 3 4 3" xfId="52587"/>
    <cellStyle name="40% - Accent1 2 4 2 3 5" xfId="13256"/>
    <cellStyle name="40% - Accent1 2 4 2 3 6" xfId="13257"/>
    <cellStyle name="40% - Accent1 2 4 2 4" xfId="13258"/>
    <cellStyle name="40% - Accent1 2 4 2 4 2" xfId="13259"/>
    <cellStyle name="40% - Accent1 2 4 2 4 2 2" xfId="13260"/>
    <cellStyle name="40% - Accent1 2 4 2 4 2 3" xfId="52588"/>
    <cellStyle name="40% - Accent1 2 4 2 4 3" xfId="13261"/>
    <cellStyle name="40% - Accent1 2 4 2 4 4" xfId="13262"/>
    <cellStyle name="40% - Accent1 2 4 2 5" xfId="13263"/>
    <cellStyle name="40% - Accent1 2 4 2 5 2" xfId="13264"/>
    <cellStyle name="40% - Accent1 2 4 2 5 2 2" xfId="13265"/>
    <cellStyle name="40% - Accent1 2 4 2 5 2 3" xfId="52589"/>
    <cellStyle name="40% - Accent1 2 4 2 5 3" xfId="13266"/>
    <cellStyle name="40% - Accent1 2 4 2 5 4" xfId="13267"/>
    <cellStyle name="40% - Accent1 2 4 2 6" xfId="13268"/>
    <cellStyle name="40% - Accent1 2 4 2 6 2" xfId="13269"/>
    <cellStyle name="40% - Accent1 2 4 2 6 3" xfId="52590"/>
    <cellStyle name="40% - Accent1 2 4 2 7" xfId="13270"/>
    <cellStyle name="40% - Accent1 2 4 2 8" xfId="13271"/>
    <cellStyle name="40% - Accent1 2 4 3" xfId="13272"/>
    <cellStyle name="40% - Accent1 2 4 3 2" xfId="13273"/>
    <cellStyle name="40% - Accent1 2 4 3 2 2" xfId="13274"/>
    <cellStyle name="40% - Accent1 2 4 3 2 2 2" xfId="13275"/>
    <cellStyle name="40% - Accent1 2 4 3 2 2 2 2" xfId="13276"/>
    <cellStyle name="40% - Accent1 2 4 3 2 2 2 3" xfId="52591"/>
    <cellStyle name="40% - Accent1 2 4 3 2 2 3" xfId="13277"/>
    <cellStyle name="40% - Accent1 2 4 3 2 2 4" xfId="13278"/>
    <cellStyle name="40% - Accent1 2 4 3 2 3" xfId="13279"/>
    <cellStyle name="40% - Accent1 2 4 3 2 3 2" xfId="13280"/>
    <cellStyle name="40% - Accent1 2 4 3 2 3 2 2" xfId="13281"/>
    <cellStyle name="40% - Accent1 2 4 3 2 3 2 3" xfId="52592"/>
    <cellStyle name="40% - Accent1 2 4 3 2 3 3" xfId="13282"/>
    <cellStyle name="40% - Accent1 2 4 3 2 3 4" xfId="13283"/>
    <cellStyle name="40% - Accent1 2 4 3 2 4" xfId="13284"/>
    <cellStyle name="40% - Accent1 2 4 3 2 4 2" xfId="13285"/>
    <cellStyle name="40% - Accent1 2 4 3 2 4 3" xfId="52593"/>
    <cellStyle name="40% - Accent1 2 4 3 2 5" xfId="13286"/>
    <cellStyle name="40% - Accent1 2 4 3 2 6" xfId="13287"/>
    <cellStyle name="40% - Accent1 2 4 3 3" xfId="13288"/>
    <cellStyle name="40% - Accent1 2 4 3 3 2" xfId="13289"/>
    <cellStyle name="40% - Accent1 2 4 3 3 2 2" xfId="13290"/>
    <cellStyle name="40% - Accent1 2 4 3 3 2 3" xfId="52594"/>
    <cellStyle name="40% - Accent1 2 4 3 3 3" xfId="13291"/>
    <cellStyle name="40% - Accent1 2 4 3 3 4" xfId="13292"/>
    <cellStyle name="40% - Accent1 2 4 3 4" xfId="13293"/>
    <cellStyle name="40% - Accent1 2 4 3 4 2" xfId="13294"/>
    <cellStyle name="40% - Accent1 2 4 3 4 2 2" xfId="13295"/>
    <cellStyle name="40% - Accent1 2 4 3 4 2 3" xfId="52595"/>
    <cellStyle name="40% - Accent1 2 4 3 4 3" xfId="13296"/>
    <cellStyle name="40% - Accent1 2 4 3 4 4" xfId="13297"/>
    <cellStyle name="40% - Accent1 2 4 3 5" xfId="13298"/>
    <cellStyle name="40% - Accent1 2 4 3 5 2" xfId="13299"/>
    <cellStyle name="40% - Accent1 2 4 3 5 3" xfId="52596"/>
    <cellStyle name="40% - Accent1 2 4 3 6" xfId="13300"/>
    <cellStyle name="40% - Accent1 2 4 3 7" xfId="13301"/>
    <cellStyle name="40% - Accent1 2 4 4" xfId="13302"/>
    <cellStyle name="40% - Accent1 2 4 4 2" xfId="13303"/>
    <cellStyle name="40% - Accent1 2 4 4 2 2" xfId="13304"/>
    <cellStyle name="40% - Accent1 2 4 4 2 2 2" xfId="13305"/>
    <cellStyle name="40% - Accent1 2 4 4 2 2 3" xfId="52597"/>
    <cellStyle name="40% - Accent1 2 4 4 2 3" xfId="13306"/>
    <cellStyle name="40% - Accent1 2 4 4 2 4" xfId="13307"/>
    <cellStyle name="40% - Accent1 2 4 4 3" xfId="13308"/>
    <cellStyle name="40% - Accent1 2 4 4 3 2" xfId="13309"/>
    <cellStyle name="40% - Accent1 2 4 4 3 2 2" xfId="13310"/>
    <cellStyle name="40% - Accent1 2 4 4 3 2 3" xfId="52598"/>
    <cellStyle name="40% - Accent1 2 4 4 3 3" xfId="13311"/>
    <cellStyle name="40% - Accent1 2 4 4 3 4" xfId="13312"/>
    <cellStyle name="40% - Accent1 2 4 4 4" xfId="13313"/>
    <cellStyle name="40% - Accent1 2 4 4 4 2" xfId="13314"/>
    <cellStyle name="40% - Accent1 2 4 4 4 3" xfId="52599"/>
    <cellStyle name="40% - Accent1 2 4 4 5" xfId="13315"/>
    <cellStyle name="40% - Accent1 2 4 4 6" xfId="13316"/>
    <cellStyle name="40% - Accent1 2 4 5" xfId="13317"/>
    <cellStyle name="40% - Accent1 2 4 5 2" xfId="13318"/>
    <cellStyle name="40% - Accent1 2 4 5 2 2" xfId="13319"/>
    <cellStyle name="40% - Accent1 2 4 5 2 2 2" xfId="13320"/>
    <cellStyle name="40% - Accent1 2 4 5 2 2 3" xfId="52600"/>
    <cellStyle name="40% - Accent1 2 4 5 2 3" xfId="13321"/>
    <cellStyle name="40% - Accent1 2 4 5 2 4" xfId="13322"/>
    <cellStyle name="40% - Accent1 2 4 5 3" xfId="13323"/>
    <cellStyle name="40% - Accent1 2 4 5 3 2" xfId="13324"/>
    <cellStyle name="40% - Accent1 2 4 5 3 3" xfId="52601"/>
    <cellStyle name="40% - Accent1 2 4 5 4" xfId="13325"/>
    <cellStyle name="40% - Accent1 2 4 5 5" xfId="13326"/>
    <cellStyle name="40% - Accent1 2 4 6" xfId="13327"/>
    <cellStyle name="40% - Accent1 2 4 6 2" xfId="13328"/>
    <cellStyle name="40% - Accent1 2 4 6 2 2" xfId="13329"/>
    <cellStyle name="40% - Accent1 2 4 6 2 3" xfId="52602"/>
    <cellStyle name="40% - Accent1 2 4 6 3" xfId="13330"/>
    <cellStyle name="40% - Accent1 2 4 6 4" xfId="13331"/>
    <cellStyle name="40% - Accent1 2 4 7" xfId="13332"/>
    <cellStyle name="40% - Accent1 2 4 7 2" xfId="13333"/>
    <cellStyle name="40% - Accent1 2 4 7 2 2" xfId="13334"/>
    <cellStyle name="40% - Accent1 2 4 7 2 3" xfId="52603"/>
    <cellStyle name="40% - Accent1 2 4 7 3" xfId="13335"/>
    <cellStyle name="40% - Accent1 2 4 7 4" xfId="13336"/>
    <cellStyle name="40% - Accent1 2 4 8" xfId="13337"/>
    <cellStyle name="40% - Accent1 2 4 8 2" xfId="13338"/>
    <cellStyle name="40% - Accent1 2 4 8 3" xfId="52604"/>
    <cellStyle name="40% - Accent1 2 4 9" xfId="13339"/>
    <cellStyle name="40% - Accent1 2 5" xfId="13340"/>
    <cellStyle name="40% - Accent1 2 5 10" xfId="13341"/>
    <cellStyle name="40% - Accent1 2 5 2" xfId="13342"/>
    <cellStyle name="40% - Accent1 2 5 2 2" xfId="13343"/>
    <cellStyle name="40% - Accent1 2 5 2 2 2" xfId="13344"/>
    <cellStyle name="40% - Accent1 2 5 2 2 2 2" xfId="13345"/>
    <cellStyle name="40% - Accent1 2 5 2 2 2 2 2" xfId="13346"/>
    <cellStyle name="40% - Accent1 2 5 2 2 2 2 2 2" xfId="13347"/>
    <cellStyle name="40% - Accent1 2 5 2 2 2 2 2 3" xfId="52605"/>
    <cellStyle name="40% - Accent1 2 5 2 2 2 2 3" xfId="13348"/>
    <cellStyle name="40% - Accent1 2 5 2 2 2 2 4" xfId="13349"/>
    <cellStyle name="40% - Accent1 2 5 2 2 2 3" xfId="13350"/>
    <cellStyle name="40% - Accent1 2 5 2 2 2 3 2" xfId="13351"/>
    <cellStyle name="40% - Accent1 2 5 2 2 2 3 2 2" xfId="13352"/>
    <cellStyle name="40% - Accent1 2 5 2 2 2 3 2 3" xfId="52606"/>
    <cellStyle name="40% - Accent1 2 5 2 2 2 3 3" xfId="13353"/>
    <cellStyle name="40% - Accent1 2 5 2 2 2 3 4" xfId="13354"/>
    <cellStyle name="40% - Accent1 2 5 2 2 2 4" xfId="13355"/>
    <cellStyle name="40% - Accent1 2 5 2 2 2 4 2" xfId="13356"/>
    <cellStyle name="40% - Accent1 2 5 2 2 2 4 3" xfId="52607"/>
    <cellStyle name="40% - Accent1 2 5 2 2 2 5" xfId="13357"/>
    <cellStyle name="40% - Accent1 2 5 2 2 2 6" xfId="13358"/>
    <cellStyle name="40% - Accent1 2 5 2 2 3" xfId="13359"/>
    <cellStyle name="40% - Accent1 2 5 2 2 3 2" xfId="13360"/>
    <cellStyle name="40% - Accent1 2 5 2 2 3 2 2" xfId="13361"/>
    <cellStyle name="40% - Accent1 2 5 2 2 3 2 3" xfId="52608"/>
    <cellStyle name="40% - Accent1 2 5 2 2 3 3" xfId="13362"/>
    <cellStyle name="40% - Accent1 2 5 2 2 3 4" xfId="13363"/>
    <cellStyle name="40% - Accent1 2 5 2 2 4" xfId="13364"/>
    <cellStyle name="40% - Accent1 2 5 2 2 4 2" xfId="13365"/>
    <cellStyle name="40% - Accent1 2 5 2 2 4 2 2" xfId="13366"/>
    <cellStyle name="40% - Accent1 2 5 2 2 4 2 3" xfId="52609"/>
    <cellStyle name="40% - Accent1 2 5 2 2 4 3" xfId="13367"/>
    <cellStyle name="40% - Accent1 2 5 2 2 4 4" xfId="13368"/>
    <cellStyle name="40% - Accent1 2 5 2 2 5" xfId="13369"/>
    <cellStyle name="40% - Accent1 2 5 2 2 5 2" xfId="13370"/>
    <cellStyle name="40% - Accent1 2 5 2 2 5 3" xfId="52610"/>
    <cellStyle name="40% - Accent1 2 5 2 2 6" xfId="13371"/>
    <cellStyle name="40% - Accent1 2 5 2 2 7" xfId="13372"/>
    <cellStyle name="40% - Accent1 2 5 2 3" xfId="13373"/>
    <cellStyle name="40% - Accent1 2 5 2 3 2" xfId="13374"/>
    <cellStyle name="40% - Accent1 2 5 2 3 2 2" xfId="13375"/>
    <cellStyle name="40% - Accent1 2 5 2 3 2 2 2" xfId="13376"/>
    <cellStyle name="40% - Accent1 2 5 2 3 2 2 3" xfId="52611"/>
    <cellStyle name="40% - Accent1 2 5 2 3 2 3" xfId="13377"/>
    <cellStyle name="40% - Accent1 2 5 2 3 2 4" xfId="13378"/>
    <cellStyle name="40% - Accent1 2 5 2 3 3" xfId="13379"/>
    <cellStyle name="40% - Accent1 2 5 2 3 3 2" xfId="13380"/>
    <cellStyle name="40% - Accent1 2 5 2 3 3 2 2" xfId="13381"/>
    <cellStyle name="40% - Accent1 2 5 2 3 3 2 3" xfId="52612"/>
    <cellStyle name="40% - Accent1 2 5 2 3 3 3" xfId="13382"/>
    <cellStyle name="40% - Accent1 2 5 2 3 3 4" xfId="13383"/>
    <cellStyle name="40% - Accent1 2 5 2 3 4" xfId="13384"/>
    <cellStyle name="40% - Accent1 2 5 2 3 4 2" xfId="13385"/>
    <cellStyle name="40% - Accent1 2 5 2 3 4 3" xfId="52613"/>
    <cellStyle name="40% - Accent1 2 5 2 3 5" xfId="13386"/>
    <cellStyle name="40% - Accent1 2 5 2 3 6" xfId="13387"/>
    <cellStyle name="40% - Accent1 2 5 2 4" xfId="13388"/>
    <cellStyle name="40% - Accent1 2 5 2 4 2" xfId="13389"/>
    <cellStyle name="40% - Accent1 2 5 2 4 2 2" xfId="13390"/>
    <cellStyle name="40% - Accent1 2 5 2 4 2 3" xfId="52614"/>
    <cellStyle name="40% - Accent1 2 5 2 4 3" xfId="13391"/>
    <cellStyle name="40% - Accent1 2 5 2 4 4" xfId="13392"/>
    <cellStyle name="40% - Accent1 2 5 2 5" xfId="13393"/>
    <cellStyle name="40% - Accent1 2 5 2 5 2" xfId="13394"/>
    <cellStyle name="40% - Accent1 2 5 2 5 2 2" xfId="13395"/>
    <cellStyle name="40% - Accent1 2 5 2 5 2 3" xfId="52615"/>
    <cellStyle name="40% - Accent1 2 5 2 5 3" xfId="13396"/>
    <cellStyle name="40% - Accent1 2 5 2 5 4" xfId="13397"/>
    <cellStyle name="40% - Accent1 2 5 2 6" xfId="13398"/>
    <cellStyle name="40% - Accent1 2 5 2 6 2" xfId="13399"/>
    <cellStyle name="40% - Accent1 2 5 2 6 3" xfId="52616"/>
    <cellStyle name="40% - Accent1 2 5 2 7" xfId="13400"/>
    <cellStyle name="40% - Accent1 2 5 2 8" xfId="13401"/>
    <cellStyle name="40% - Accent1 2 5 3" xfId="13402"/>
    <cellStyle name="40% - Accent1 2 5 3 2" xfId="13403"/>
    <cellStyle name="40% - Accent1 2 5 3 2 2" xfId="13404"/>
    <cellStyle name="40% - Accent1 2 5 3 2 2 2" xfId="13405"/>
    <cellStyle name="40% - Accent1 2 5 3 2 2 2 2" xfId="13406"/>
    <cellStyle name="40% - Accent1 2 5 3 2 2 2 3" xfId="52617"/>
    <cellStyle name="40% - Accent1 2 5 3 2 2 3" xfId="13407"/>
    <cellStyle name="40% - Accent1 2 5 3 2 2 4" xfId="13408"/>
    <cellStyle name="40% - Accent1 2 5 3 2 3" xfId="13409"/>
    <cellStyle name="40% - Accent1 2 5 3 2 3 2" xfId="13410"/>
    <cellStyle name="40% - Accent1 2 5 3 2 3 2 2" xfId="13411"/>
    <cellStyle name="40% - Accent1 2 5 3 2 3 2 3" xfId="52618"/>
    <cellStyle name="40% - Accent1 2 5 3 2 3 3" xfId="13412"/>
    <cellStyle name="40% - Accent1 2 5 3 2 3 4" xfId="13413"/>
    <cellStyle name="40% - Accent1 2 5 3 2 4" xfId="13414"/>
    <cellStyle name="40% - Accent1 2 5 3 2 4 2" xfId="13415"/>
    <cellStyle name="40% - Accent1 2 5 3 2 4 3" xfId="52619"/>
    <cellStyle name="40% - Accent1 2 5 3 2 5" xfId="13416"/>
    <cellStyle name="40% - Accent1 2 5 3 2 6" xfId="13417"/>
    <cellStyle name="40% - Accent1 2 5 3 3" xfId="13418"/>
    <cellStyle name="40% - Accent1 2 5 3 3 2" xfId="13419"/>
    <cellStyle name="40% - Accent1 2 5 3 3 2 2" xfId="13420"/>
    <cellStyle name="40% - Accent1 2 5 3 3 2 3" xfId="52620"/>
    <cellStyle name="40% - Accent1 2 5 3 3 3" xfId="13421"/>
    <cellStyle name="40% - Accent1 2 5 3 3 4" xfId="13422"/>
    <cellStyle name="40% - Accent1 2 5 3 4" xfId="13423"/>
    <cellStyle name="40% - Accent1 2 5 3 4 2" xfId="13424"/>
    <cellStyle name="40% - Accent1 2 5 3 4 2 2" xfId="13425"/>
    <cellStyle name="40% - Accent1 2 5 3 4 2 3" xfId="52621"/>
    <cellStyle name="40% - Accent1 2 5 3 4 3" xfId="13426"/>
    <cellStyle name="40% - Accent1 2 5 3 4 4" xfId="13427"/>
    <cellStyle name="40% - Accent1 2 5 3 5" xfId="13428"/>
    <cellStyle name="40% - Accent1 2 5 3 5 2" xfId="13429"/>
    <cellStyle name="40% - Accent1 2 5 3 5 3" xfId="52622"/>
    <cellStyle name="40% - Accent1 2 5 3 6" xfId="13430"/>
    <cellStyle name="40% - Accent1 2 5 3 7" xfId="13431"/>
    <cellStyle name="40% - Accent1 2 5 4" xfId="13432"/>
    <cellStyle name="40% - Accent1 2 5 4 2" xfId="13433"/>
    <cellStyle name="40% - Accent1 2 5 4 2 2" xfId="13434"/>
    <cellStyle name="40% - Accent1 2 5 4 2 2 2" xfId="13435"/>
    <cellStyle name="40% - Accent1 2 5 4 2 2 3" xfId="52623"/>
    <cellStyle name="40% - Accent1 2 5 4 2 3" xfId="13436"/>
    <cellStyle name="40% - Accent1 2 5 4 2 4" xfId="13437"/>
    <cellStyle name="40% - Accent1 2 5 4 3" xfId="13438"/>
    <cellStyle name="40% - Accent1 2 5 4 3 2" xfId="13439"/>
    <cellStyle name="40% - Accent1 2 5 4 3 2 2" xfId="13440"/>
    <cellStyle name="40% - Accent1 2 5 4 3 2 3" xfId="52624"/>
    <cellStyle name="40% - Accent1 2 5 4 3 3" xfId="13441"/>
    <cellStyle name="40% - Accent1 2 5 4 3 4" xfId="13442"/>
    <cellStyle name="40% - Accent1 2 5 4 4" xfId="13443"/>
    <cellStyle name="40% - Accent1 2 5 4 4 2" xfId="13444"/>
    <cellStyle name="40% - Accent1 2 5 4 4 3" xfId="52625"/>
    <cellStyle name="40% - Accent1 2 5 4 5" xfId="13445"/>
    <cellStyle name="40% - Accent1 2 5 4 6" xfId="13446"/>
    <cellStyle name="40% - Accent1 2 5 5" xfId="13447"/>
    <cellStyle name="40% - Accent1 2 5 5 2" xfId="13448"/>
    <cellStyle name="40% - Accent1 2 5 5 2 2" xfId="13449"/>
    <cellStyle name="40% - Accent1 2 5 5 2 2 2" xfId="13450"/>
    <cellStyle name="40% - Accent1 2 5 5 2 2 3" xfId="52626"/>
    <cellStyle name="40% - Accent1 2 5 5 2 3" xfId="13451"/>
    <cellStyle name="40% - Accent1 2 5 5 2 4" xfId="13452"/>
    <cellStyle name="40% - Accent1 2 5 5 3" xfId="13453"/>
    <cellStyle name="40% - Accent1 2 5 5 3 2" xfId="13454"/>
    <cellStyle name="40% - Accent1 2 5 5 3 3" xfId="52627"/>
    <cellStyle name="40% - Accent1 2 5 5 4" xfId="13455"/>
    <cellStyle name="40% - Accent1 2 5 5 5" xfId="13456"/>
    <cellStyle name="40% - Accent1 2 5 6" xfId="13457"/>
    <cellStyle name="40% - Accent1 2 5 6 2" xfId="13458"/>
    <cellStyle name="40% - Accent1 2 5 6 2 2" xfId="13459"/>
    <cellStyle name="40% - Accent1 2 5 6 2 3" xfId="52628"/>
    <cellStyle name="40% - Accent1 2 5 6 3" xfId="13460"/>
    <cellStyle name="40% - Accent1 2 5 6 4" xfId="13461"/>
    <cellStyle name="40% - Accent1 2 5 7" xfId="13462"/>
    <cellStyle name="40% - Accent1 2 5 7 2" xfId="13463"/>
    <cellStyle name="40% - Accent1 2 5 7 2 2" xfId="13464"/>
    <cellStyle name="40% - Accent1 2 5 7 2 3" xfId="52629"/>
    <cellStyle name="40% - Accent1 2 5 7 3" xfId="13465"/>
    <cellStyle name="40% - Accent1 2 5 7 4" xfId="13466"/>
    <cellStyle name="40% - Accent1 2 5 8" xfId="13467"/>
    <cellStyle name="40% - Accent1 2 5 8 2" xfId="13468"/>
    <cellStyle name="40% - Accent1 2 5 8 3" xfId="52630"/>
    <cellStyle name="40% - Accent1 2 5 9" xfId="13469"/>
    <cellStyle name="40% - Accent1 2 6" xfId="13470"/>
    <cellStyle name="40% - Accent1 2 6 10" xfId="13471"/>
    <cellStyle name="40% - Accent1 2 6 2" xfId="13472"/>
    <cellStyle name="40% - Accent1 2 6 2 2" xfId="13473"/>
    <cellStyle name="40% - Accent1 2 6 2 2 2" xfId="13474"/>
    <cellStyle name="40% - Accent1 2 6 2 2 2 2" xfId="13475"/>
    <cellStyle name="40% - Accent1 2 6 2 2 2 2 2" xfId="13476"/>
    <cellStyle name="40% - Accent1 2 6 2 2 2 2 2 2" xfId="13477"/>
    <cellStyle name="40% - Accent1 2 6 2 2 2 2 2 3" xfId="52631"/>
    <cellStyle name="40% - Accent1 2 6 2 2 2 2 3" xfId="13478"/>
    <cellStyle name="40% - Accent1 2 6 2 2 2 2 4" xfId="13479"/>
    <cellStyle name="40% - Accent1 2 6 2 2 2 3" xfId="13480"/>
    <cellStyle name="40% - Accent1 2 6 2 2 2 3 2" xfId="13481"/>
    <cellStyle name="40% - Accent1 2 6 2 2 2 3 2 2" xfId="13482"/>
    <cellStyle name="40% - Accent1 2 6 2 2 2 3 2 3" xfId="52632"/>
    <cellStyle name="40% - Accent1 2 6 2 2 2 3 3" xfId="13483"/>
    <cellStyle name="40% - Accent1 2 6 2 2 2 3 4" xfId="13484"/>
    <cellStyle name="40% - Accent1 2 6 2 2 2 4" xfId="13485"/>
    <cellStyle name="40% - Accent1 2 6 2 2 2 4 2" xfId="13486"/>
    <cellStyle name="40% - Accent1 2 6 2 2 2 4 3" xfId="52633"/>
    <cellStyle name="40% - Accent1 2 6 2 2 2 5" xfId="13487"/>
    <cellStyle name="40% - Accent1 2 6 2 2 2 6" xfId="13488"/>
    <cellStyle name="40% - Accent1 2 6 2 2 3" xfId="13489"/>
    <cellStyle name="40% - Accent1 2 6 2 2 3 2" xfId="13490"/>
    <cellStyle name="40% - Accent1 2 6 2 2 3 2 2" xfId="13491"/>
    <cellStyle name="40% - Accent1 2 6 2 2 3 2 3" xfId="52634"/>
    <cellStyle name="40% - Accent1 2 6 2 2 3 3" xfId="13492"/>
    <cellStyle name="40% - Accent1 2 6 2 2 3 4" xfId="13493"/>
    <cellStyle name="40% - Accent1 2 6 2 2 4" xfId="13494"/>
    <cellStyle name="40% - Accent1 2 6 2 2 4 2" xfId="13495"/>
    <cellStyle name="40% - Accent1 2 6 2 2 4 2 2" xfId="13496"/>
    <cellStyle name="40% - Accent1 2 6 2 2 4 2 3" xfId="52635"/>
    <cellStyle name="40% - Accent1 2 6 2 2 4 3" xfId="13497"/>
    <cellStyle name="40% - Accent1 2 6 2 2 4 4" xfId="13498"/>
    <cellStyle name="40% - Accent1 2 6 2 2 5" xfId="13499"/>
    <cellStyle name="40% - Accent1 2 6 2 2 5 2" xfId="13500"/>
    <cellStyle name="40% - Accent1 2 6 2 2 5 3" xfId="52636"/>
    <cellStyle name="40% - Accent1 2 6 2 2 6" xfId="13501"/>
    <cellStyle name="40% - Accent1 2 6 2 2 7" xfId="13502"/>
    <cellStyle name="40% - Accent1 2 6 2 3" xfId="13503"/>
    <cellStyle name="40% - Accent1 2 6 2 3 2" xfId="13504"/>
    <cellStyle name="40% - Accent1 2 6 2 3 2 2" xfId="13505"/>
    <cellStyle name="40% - Accent1 2 6 2 3 2 2 2" xfId="13506"/>
    <cellStyle name="40% - Accent1 2 6 2 3 2 2 3" xfId="52637"/>
    <cellStyle name="40% - Accent1 2 6 2 3 2 3" xfId="13507"/>
    <cellStyle name="40% - Accent1 2 6 2 3 2 4" xfId="13508"/>
    <cellStyle name="40% - Accent1 2 6 2 3 3" xfId="13509"/>
    <cellStyle name="40% - Accent1 2 6 2 3 3 2" xfId="13510"/>
    <cellStyle name="40% - Accent1 2 6 2 3 3 2 2" xfId="13511"/>
    <cellStyle name="40% - Accent1 2 6 2 3 3 2 3" xfId="52638"/>
    <cellStyle name="40% - Accent1 2 6 2 3 3 3" xfId="13512"/>
    <cellStyle name="40% - Accent1 2 6 2 3 3 4" xfId="13513"/>
    <cellStyle name="40% - Accent1 2 6 2 3 4" xfId="13514"/>
    <cellStyle name="40% - Accent1 2 6 2 3 4 2" xfId="13515"/>
    <cellStyle name="40% - Accent1 2 6 2 3 4 3" xfId="52639"/>
    <cellStyle name="40% - Accent1 2 6 2 3 5" xfId="13516"/>
    <cellStyle name="40% - Accent1 2 6 2 3 6" xfId="13517"/>
    <cellStyle name="40% - Accent1 2 6 2 4" xfId="13518"/>
    <cellStyle name="40% - Accent1 2 6 2 4 2" xfId="13519"/>
    <cellStyle name="40% - Accent1 2 6 2 4 2 2" xfId="13520"/>
    <cellStyle name="40% - Accent1 2 6 2 4 2 3" xfId="52640"/>
    <cellStyle name="40% - Accent1 2 6 2 4 3" xfId="13521"/>
    <cellStyle name="40% - Accent1 2 6 2 4 4" xfId="13522"/>
    <cellStyle name="40% - Accent1 2 6 2 5" xfId="13523"/>
    <cellStyle name="40% - Accent1 2 6 2 5 2" xfId="13524"/>
    <cellStyle name="40% - Accent1 2 6 2 5 2 2" xfId="13525"/>
    <cellStyle name="40% - Accent1 2 6 2 5 2 3" xfId="52641"/>
    <cellStyle name="40% - Accent1 2 6 2 5 3" xfId="13526"/>
    <cellStyle name="40% - Accent1 2 6 2 5 4" xfId="13527"/>
    <cellStyle name="40% - Accent1 2 6 2 6" xfId="13528"/>
    <cellStyle name="40% - Accent1 2 6 2 6 2" xfId="13529"/>
    <cellStyle name="40% - Accent1 2 6 2 6 3" xfId="52642"/>
    <cellStyle name="40% - Accent1 2 6 2 7" xfId="13530"/>
    <cellStyle name="40% - Accent1 2 6 2 8" xfId="13531"/>
    <cellStyle name="40% - Accent1 2 6 3" xfId="13532"/>
    <cellStyle name="40% - Accent1 2 6 3 2" xfId="13533"/>
    <cellStyle name="40% - Accent1 2 6 3 2 2" xfId="13534"/>
    <cellStyle name="40% - Accent1 2 6 3 2 2 2" xfId="13535"/>
    <cellStyle name="40% - Accent1 2 6 3 2 2 2 2" xfId="13536"/>
    <cellStyle name="40% - Accent1 2 6 3 2 2 2 3" xfId="52643"/>
    <cellStyle name="40% - Accent1 2 6 3 2 2 3" xfId="13537"/>
    <cellStyle name="40% - Accent1 2 6 3 2 2 4" xfId="13538"/>
    <cellStyle name="40% - Accent1 2 6 3 2 3" xfId="13539"/>
    <cellStyle name="40% - Accent1 2 6 3 2 3 2" xfId="13540"/>
    <cellStyle name="40% - Accent1 2 6 3 2 3 2 2" xfId="13541"/>
    <cellStyle name="40% - Accent1 2 6 3 2 3 2 3" xfId="52644"/>
    <cellStyle name="40% - Accent1 2 6 3 2 3 3" xfId="13542"/>
    <cellStyle name="40% - Accent1 2 6 3 2 3 4" xfId="13543"/>
    <cellStyle name="40% - Accent1 2 6 3 2 4" xfId="13544"/>
    <cellStyle name="40% - Accent1 2 6 3 2 4 2" xfId="13545"/>
    <cellStyle name="40% - Accent1 2 6 3 2 4 3" xfId="52645"/>
    <cellStyle name="40% - Accent1 2 6 3 2 5" xfId="13546"/>
    <cellStyle name="40% - Accent1 2 6 3 2 6" xfId="13547"/>
    <cellStyle name="40% - Accent1 2 6 3 3" xfId="13548"/>
    <cellStyle name="40% - Accent1 2 6 3 3 2" xfId="13549"/>
    <cellStyle name="40% - Accent1 2 6 3 3 2 2" xfId="13550"/>
    <cellStyle name="40% - Accent1 2 6 3 3 2 3" xfId="52646"/>
    <cellStyle name="40% - Accent1 2 6 3 3 3" xfId="13551"/>
    <cellStyle name="40% - Accent1 2 6 3 3 4" xfId="13552"/>
    <cellStyle name="40% - Accent1 2 6 3 4" xfId="13553"/>
    <cellStyle name="40% - Accent1 2 6 3 4 2" xfId="13554"/>
    <cellStyle name="40% - Accent1 2 6 3 4 2 2" xfId="13555"/>
    <cellStyle name="40% - Accent1 2 6 3 4 2 3" xfId="52647"/>
    <cellStyle name="40% - Accent1 2 6 3 4 3" xfId="13556"/>
    <cellStyle name="40% - Accent1 2 6 3 4 4" xfId="13557"/>
    <cellStyle name="40% - Accent1 2 6 3 5" xfId="13558"/>
    <cellStyle name="40% - Accent1 2 6 3 5 2" xfId="13559"/>
    <cellStyle name="40% - Accent1 2 6 3 5 3" xfId="52648"/>
    <cellStyle name="40% - Accent1 2 6 3 6" xfId="13560"/>
    <cellStyle name="40% - Accent1 2 6 3 7" xfId="13561"/>
    <cellStyle name="40% - Accent1 2 6 4" xfId="13562"/>
    <cellStyle name="40% - Accent1 2 6 4 2" xfId="13563"/>
    <cellStyle name="40% - Accent1 2 6 4 2 2" xfId="13564"/>
    <cellStyle name="40% - Accent1 2 6 4 2 2 2" xfId="13565"/>
    <cellStyle name="40% - Accent1 2 6 4 2 2 3" xfId="52649"/>
    <cellStyle name="40% - Accent1 2 6 4 2 3" xfId="13566"/>
    <cellStyle name="40% - Accent1 2 6 4 2 4" xfId="13567"/>
    <cellStyle name="40% - Accent1 2 6 4 3" xfId="13568"/>
    <cellStyle name="40% - Accent1 2 6 4 3 2" xfId="13569"/>
    <cellStyle name="40% - Accent1 2 6 4 3 2 2" xfId="13570"/>
    <cellStyle name="40% - Accent1 2 6 4 3 2 3" xfId="52650"/>
    <cellStyle name="40% - Accent1 2 6 4 3 3" xfId="13571"/>
    <cellStyle name="40% - Accent1 2 6 4 3 4" xfId="13572"/>
    <cellStyle name="40% - Accent1 2 6 4 4" xfId="13573"/>
    <cellStyle name="40% - Accent1 2 6 4 4 2" xfId="13574"/>
    <cellStyle name="40% - Accent1 2 6 4 4 3" xfId="52651"/>
    <cellStyle name="40% - Accent1 2 6 4 5" xfId="13575"/>
    <cellStyle name="40% - Accent1 2 6 4 6" xfId="13576"/>
    <cellStyle name="40% - Accent1 2 6 5" xfId="13577"/>
    <cellStyle name="40% - Accent1 2 6 5 2" xfId="13578"/>
    <cellStyle name="40% - Accent1 2 6 5 2 2" xfId="13579"/>
    <cellStyle name="40% - Accent1 2 6 5 2 2 2" xfId="13580"/>
    <cellStyle name="40% - Accent1 2 6 5 2 2 3" xfId="52652"/>
    <cellStyle name="40% - Accent1 2 6 5 2 3" xfId="13581"/>
    <cellStyle name="40% - Accent1 2 6 5 2 4" xfId="13582"/>
    <cellStyle name="40% - Accent1 2 6 5 3" xfId="13583"/>
    <cellStyle name="40% - Accent1 2 6 5 3 2" xfId="13584"/>
    <cellStyle name="40% - Accent1 2 6 5 3 3" xfId="52653"/>
    <cellStyle name="40% - Accent1 2 6 5 4" xfId="13585"/>
    <cellStyle name="40% - Accent1 2 6 5 5" xfId="13586"/>
    <cellStyle name="40% - Accent1 2 6 6" xfId="13587"/>
    <cellStyle name="40% - Accent1 2 6 6 2" xfId="13588"/>
    <cellStyle name="40% - Accent1 2 6 6 2 2" xfId="13589"/>
    <cellStyle name="40% - Accent1 2 6 6 2 3" xfId="52654"/>
    <cellStyle name="40% - Accent1 2 6 6 3" xfId="13590"/>
    <cellStyle name="40% - Accent1 2 6 6 4" xfId="13591"/>
    <cellStyle name="40% - Accent1 2 6 7" xfId="13592"/>
    <cellStyle name="40% - Accent1 2 6 7 2" xfId="13593"/>
    <cellStyle name="40% - Accent1 2 6 7 2 2" xfId="13594"/>
    <cellStyle name="40% - Accent1 2 6 7 2 3" xfId="52655"/>
    <cellStyle name="40% - Accent1 2 6 7 3" xfId="13595"/>
    <cellStyle name="40% - Accent1 2 6 7 4" xfId="13596"/>
    <cellStyle name="40% - Accent1 2 6 8" xfId="13597"/>
    <cellStyle name="40% - Accent1 2 6 8 2" xfId="13598"/>
    <cellStyle name="40% - Accent1 2 6 8 3" xfId="52656"/>
    <cellStyle name="40% - Accent1 2 6 9" xfId="13599"/>
    <cellStyle name="40% - Accent1 2 7" xfId="13600"/>
    <cellStyle name="40% - Accent1 2 7 2" xfId="13601"/>
    <cellStyle name="40% - Accent1 2 7 2 2" xfId="13602"/>
    <cellStyle name="40% - Accent1 2 7 2 2 2" xfId="13603"/>
    <cellStyle name="40% - Accent1 2 7 2 2 2 2" xfId="13604"/>
    <cellStyle name="40% - Accent1 2 7 2 2 2 2 2" xfId="13605"/>
    <cellStyle name="40% - Accent1 2 7 2 2 2 2 3" xfId="52657"/>
    <cellStyle name="40% - Accent1 2 7 2 2 2 3" xfId="13606"/>
    <cellStyle name="40% - Accent1 2 7 2 2 2 4" xfId="13607"/>
    <cellStyle name="40% - Accent1 2 7 2 2 3" xfId="13608"/>
    <cellStyle name="40% - Accent1 2 7 2 2 3 2" xfId="13609"/>
    <cellStyle name="40% - Accent1 2 7 2 2 3 2 2" xfId="13610"/>
    <cellStyle name="40% - Accent1 2 7 2 2 3 2 3" xfId="52658"/>
    <cellStyle name="40% - Accent1 2 7 2 2 3 3" xfId="13611"/>
    <cellStyle name="40% - Accent1 2 7 2 2 3 4" xfId="13612"/>
    <cellStyle name="40% - Accent1 2 7 2 2 4" xfId="13613"/>
    <cellStyle name="40% - Accent1 2 7 2 2 4 2" xfId="13614"/>
    <cellStyle name="40% - Accent1 2 7 2 2 4 3" xfId="52659"/>
    <cellStyle name="40% - Accent1 2 7 2 2 5" xfId="13615"/>
    <cellStyle name="40% - Accent1 2 7 2 2 6" xfId="13616"/>
    <cellStyle name="40% - Accent1 2 7 2 3" xfId="13617"/>
    <cellStyle name="40% - Accent1 2 7 2 3 2" xfId="13618"/>
    <cellStyle name="40% - Accent1 2 7 2 3 2 2" xfId="13619"/>
    <cellStyle name="40% - Accent1 2 7 2 3 2 3" xfId="52660"/>
    <cellStyle name="40% - Accent1 2 7 2 3 3" xfId="13620"/>
    <cellStyle name="40% - Accent1 2 7 2 3 4" xfId="13621"/>
    <cellStyle name="40% - Accent1 2 7 2 4" xfId="13622"/>
    <cellStyle name="40% - Accent1 2 7 2 4 2" xfId="13623"/>
    <cellStyle name="40% - Accent1 2 7 2 4 2 2" xfId="13624"/>
    <cellStyle name="40% - Accent1 2 7 2 4 2 3" xfId="52661"/>
    <cellStyle name="40% - Accent1 2 7 2 4 3" xfId="13625"/>
    <cellStyle name="40% - Accent1 2 7 2 4 4" xfId="13626"/>
    <cellStyle name="40% - Accent1 2 7 2 5" xfId="13627"/>
    <cellStyle name="40% - Accent1 2 7 2 5 2" xfId="13628"/>
    <cellStyle name="40% - Accent1 2 7 2 5 3" xfId="52662"/>
    <cellStyle name="40% - Accent1 2 7 2 6" xfId="13629"/>
    <cellStyle name="40% - Accent1 2 7 2 7" xfId="13630"/>
    <cellStyle name="40% - Accent1 2 7 3" xfId="13631"/>
    <cellStyle name="40% - Accent1 2 7 3 2" xfId="13632"/>
    <cellStyle name="40% - Accent1 2 7 3 2 2" xfId="13633"/>
    <cellStyle name="40% - Accent1 2 7 3 2 2 2" xfId="13634"/>
    <cellStyle name="40% - Accent1 2 7 3 2 2 3" xfId="52663"/>
    <cellStyle name="40% - Accent1 2 7 3 2 3" xfId="13635"/>
    <cellStyle name="40% - Accent1 2 7 3 2 4" xfId="13636"/>
    <cellStyle name="40% - Accent1 2 7 3 3" xfId="13637"/>
    <cellStyle name="40% - Accent1 2 7 3 3 2" xfId="13638"/>
    <cellStyle name="40% - Accent1 2 7 3 3 2 2" xfId="13639"/>
    <cellStyle name="40% - Accent1 2 7 3 3 2 3" xfId="52664"/>
    <cellStyle name="40% - Accent1 2 7 3 3 3" xfId="13640"/>
    <cellStyle name="40% - Accent1 2 7 3 3 4" xfId="13641"/>
    <cellStyle name="40% - Accent1 2 7 3 4" xfId="13642"/>
    <cellStyle name="40% - Accent1 2 7 3 4 2" xfId="13643"/>
    <cellStyle name="40% - Accent1 2 7 3 4 3" xfId="52665"/>
    <cellStyle name="40% - Accent1 2 7 3 5" xfId="13644"/>
    <cellStyle name="40% - Accent1 2 7 3 6" xfId="13645"/>
    <cellStyle name="40% - Accent1 2 7 4" xfId="13646"/>
    <cellStyle name="40% - Accent1 2 7 4 2" xfId="13647"/>
    <cellStyle name="40% - Accent1 2 7 4 2 2" xfId="13648"/>
    <cellStyle name="40% - Accent1 2 7 4 2 3" xfId="52666"/>
    <cellStyle name="40% - Accent1 2 7 4 3" xfId="13649"/>
    <cellStyle name="40% - Accent1 2 7 4 4" xfId="13650"/>
    <cellStyle name="40% - Accent1 2 7 5" xfId="13651"/>
    <cellStyle name="40% - Accent1 2 7 5 2" xfId="13652"/>
    <cellStyle name="40% - Accent1 2 7 5 2 2" xfId="13653"/>
    <cellStyle name="40% - Accent1 2 7 5 2 3" xfId="52667"/>
    <cellStyle name="40% - Accent1 2 7 5 3" xfId="13654"/>
    <cellStyle name="40% - Accent1 2 7 5 4" xfId="13655"/>
    <cellStyle name="40% - Accent1 2 7 6" xfId="13656"/>
    <cellStyle name="40% - Accent1 2 7 6 2" xfId="13657"/>
    <cellStyle name="40% - Accent1 2 7 6 3" xfId="52668"/>
    <cellStyle name="40% - Accent1 2 7 7" xfId="13658"/>
    <cellStyle name="40% - Accent1 2 7 8" xfId="13659"/>
    <cellStyle name="40% - Accent1 2 8" xfId="13660"/>
    <cellStyle name="40% - Accent1 2 8 2" xfId="13661"/>
    <cellStyle name="40% - Accent1 2 8 2 2" xfId="13662"/>
    <cellStyle name="40% - Accent1 2 8 2 2 2" xfId="13663"/>
    <cellStyle name="40% - Accent1 2 8 2 2 2 2" xfId="13664"/>
    <cellStyle name="40% - Accent1 2 8 2 2 2 3" xfId="52669"/>
    <cellStyle name="40% - Accent1 2 8 2 2 3" xfId="13665"/>
    <cellStyle name="40% - Accent1 2 8 2 2 4" xfId="13666"/>
    <cellStyle name="40% - Accent1 2 8 2 3" xfId="13667"/>
    <cellStyle name="40% - Accent1 2 8 2 3 2" xfId="13668"/>
    <cellStyle name="40% - Accent1 2 8 2 3 2 2" xfId="13669"/>
    <cellStyle name="40% - Accent1 2 8 2 3 2 3" xfId="52670"/>
    <cellStyle name="40% - Accent1 2 8 2 3 3" xfId="13670"/>
    <cellStyle name="40% - Accent1 2 8 2 3 4" xfId="13671"/>
    <cellStyle name="40% - Accent1 2 8 2 4" xfId="13672"/>
    <cellStyle name="40% - Accent1 2 8 2 4 2" xfId="13673"/>
    <cellStyle name="40% - Accent1 2 8 2 4 3" xfId="52671"/>
    <cellStyle name="40% - Accent1 2 8 2 5" xfId="13674"/>
    <cellStyle name="40% - Accent1 2 8 2 6" xfId="13675"/>
    <cellStyle name="40% - Accent1 2 8 3" xfId="13676"/>
    <cellStyle name="40% - Accent1 2 8 3 2" xfId="13677"/>
    <cellStyle name="40% - Accent1 2 8 3 2 2" xfId="13678"/>
    <cellStyle name="40% - Accent1 2 8 3 2 3" xfId="52672"/>
    <cellStyle name="40% - Accent1 2 8 3 3" xfId="13679"/>
    <cellStyle name="40% - Accent1 2 8 3 4" xfId="13680"/>
    <cellStyle name="40% - Accent1 2 8 4" xfId="13681"/>
    <cellStyle name="40% - Accent1 2 8 4 2" xfId="13682"/>
    <cellStyle name="40% - Accent1 2 8 4 2 2" xfId="13683"/>
    <cellStyle name="40% - Accent1 2 8 4 2 3" xfId="52673"/>
    <cellStyle name="40% - Accent1 2 8 4 3" xfId="13684"/>
    <cellStyle name="40% - Accent1 2 8 4 4" xfId="13685"/>
    <cellStyle name="40% - Accent1 2 8 5" xfId="13686"/>
    <cellStyle name="40% - Accent1 2 8 5 2" xfId="13687"/>
    <cellStyle name="40% - Accent1 2 8 5 3" xfId="52674"/>
    <cellStyle name="40% - Accent1 2 8 6" xfId="13688"/>
    <cellStyle name="40% - Accent1 2 8 7" xfId="13689"/>
    <cellStyle name="40% - Accent1 2 9" xfId="13690"/>
    <cellStyle name="40% - Accent1 2 9 2" xfId="13691"/>
    <cellStyle name="40% - Accent1 2 9 2 2" xfId="13692"/>
    <cellStyle name="40% - Accent1 2 9 2 2 2" xfId="13693"/>
    <cellStyle name="40% - Accent1 2 9 2 2 3" xfId="52675"/>
    <cellStyle name="40% - Accent1 2 9 2 3" xfId="13694"/>
    <cellStyle name="40% - Accent1 2 9 2 4" xfId="13695"/>
    <cellStyle name="40% - Accent1 2 9 3" xfId="13696"/>
    <cellStyle name="40% - Accent1 2 9 3 2" xfId="13697"/>
    <cellStyle name="40% - Accent1 2 9 3 2 2" xfId="13698"/>
    <cellStyle name="40% - Accent1 2 9 3 2 3" xfId="52676"/>
    <cellStyle name="40% - Accent1 2 9 3 3" xfId="13699"/>
    <cellStyle name="40% - Accent1 2 9 3 4" xfId="13700"/>
    <cellStyle name="40% - Accent1 2 9 4" xfId="13701"/>
    <cellStyle name="40% - Accent1 2 9 4 2" xfId="13702"/>
    <cellStyle name="40% - Accent1 2 9 4 3" xfId="52677"/>
    <cellStyle name="40% - Accent1 2 9 5" xfId="13703"/>
    <cellStyle name="40% - Accent1 2 9 6" xfId="13704"/>
    <cellStyle name="40% - Accent1 3" xfId="13705"/>
    <cellStyle name="40% - Accent1 3 10" xfId="13706"/>
    <cellStyle name="40% - Accent1 3 11" xfId="13707"/>
    <cellStyle name="40% - Accent1 3 12" xfId="60168"/>
    <cellStyle name="40% - Accent1 3 2" xfId="13708"/>
    <cellStyle name="40% - Accent1 3 2 10" xfId="13709"/>
    <cellStyle name="40% - Accent1 3 2 11" xfId="60351"/>
    <cellStyle name="40% - Accent1 3 2 2" xfId="13710"/>
    <cellStyle name="40% - Accent1 3 2 2 2" xfId="13711"/>
    <cellStyle name="40% - Accent1 3 2 2 2 2" xfId="13712"/>
    <cellStyle name="40% - Accent1 3 2 2 2 2 2" xfId="13713"/>
    <cellStyle name="40% - Accent1 3 2 2 2 2 2 2" xfId="13714"/>
    <cellStyle name="40% - Accent1 3 2 2 2 2 2 2 2" xfId="13715"/>
    <cellStyle name="40% - Accent1 3 2 2 2 2 2 2 3" xfId="52678"/>
    <cellStyle name="40% - Accent1 3 2 2 2 2 2 3" xfId="13716"/>
    <cellStyle name="40% - Accent1 3 2 2 2 2 2 4" xfId="13717"/>
    <cellStyle name="40% - Accent1 3 2 2 2 2 3" xfId="13718"/>
    <cellStyle name="40% - Accent1 3 2 2 2 2 3 2" xfId="13719"/>
    <cellStyle name="40% - Accent1 3 2 2 2 2 3 2 2" xfId="13720"/>
    <cellStyle name="40% - Accent1 3 2 2 2 2 3 2 3" xfId="52679"/>
    <cellStyle name="40% - Accent1 3 2 2 2 2 3 3" xfId="13721"/>
    <cellStyle name="40% - Accent1 3 2 2 2 2 3 4" xfId="13722"/>
    <cellStyle name="40% - Accent1 3 2 2 2 2 4" xfId="13723"/>
    <cellStyle name="40% - Accent1 3 2 2 2 2 4 2" xfId="13724"/>
    <cellStyle name="40% - Accent1 3 2 2 2 2 4 3" xfId="52680"/>
    <cellStyle name="40% - Accent1 3 2 2 2 2 5" xfId="13725"/>
    <cellStyle name="40% - Accent1 3 2 2 2 2 6" xfId="13726"/>
    <cellStyle name="40% - Accent1 3 2 2 2 3" xfId="13727"/>
    <cellStyle name="40% - Accent1 3 2 2 2 3 2" xfId="13728"/>
    <cellStyle name="40% - Accent1 3 2 2 2 3 2 2" xfId="13729"/>
    <cellStyle name="40% - Accent1 3 2 2 2 3 2 3" xfId="52681"/>
    <cellStyle name="40% - Accent1 3 2 2 2 3 3" xfId="13730"/>
    <cellStyle name="40% - Accent1 3 2 2 2 3 4" xfId="13731"/>
    <cellStyle name="40% - Accent1 3 2 2 2 4" xfId="13732"/>
    <cellStyle name="40% - Accent1 3 2 2 2 4 2" xfId="13733"/>
    <cellStyle name="40% - Accent1 3 2 2 2 4 2 2" xfId="13734"/>
    <cellStyle name="40% - Accent1 3 2 2 2 4 2 3" xfId="52682"/>
    <cellStyle name="40% - Accent1 3 2 2 2 4 3" xfId="13735"/>
    <cellStyle name="40% - Accent1 3 2 2 2 4 4" xfId="13736"/>
    <cellStyle name="40% - Accent1 3 2 2 2 5" xfId="13737"/>
    <cellStyle name="40% - Accent1 3 2 2 2 5 2" xfId="13738"/>
    <cellStyle name="40% - Accent1 3 2 2 2 5 3" xfId="52683"/>
    <cellStyle name="40% - Accent1 3 2 2 2 6" xfId="13739"/>
    <cellStyle name="40% - Accent1 3 2 2 2 7" xfId="13740"/>
    <cellStyle name="40% - Accent1 3 2 2 3" xfId="13741"/>
    <cellStyle name="40% - Accent1 3 2 2 3 2" xfId="13742"/>
    <cellStyle name="40% - Accent1 3 2 2 3 2 2" xfId="13743"/>
    <cellStyle name="40% - Accent1 3 2 2 3 2 2 2" xfId="13744"/>
    <cellStyle name="40% - Accent1 3 2 2 3 2 2 3" xfId="52684"/>
    <cellStyle name="40% - Accent1 3 2 2 3 2 3" xfId="13745"/>
    <cellStyle name="40% - Accent1 3 2 2 3 2 4" xfId="13746"/>
    <cellStyle name="40% - Accent1 3 2 2 3 3" xfId="13747"/>
    <cellStyle name="40% - Accent1 3 2 2 3 3 2" xfId="13748"/>
    <cellStyle name="40% - Accent1 3 2 2 3 3 2 2" xfId="13749"/>
    <cellStyle name="40% - Accent1 3 2 2 3 3 2 3" xfId="52685"/>
    <cellStyle name="40% - Accent1 3 2 2 3 3 3" xfId="13750"/>
    <cellStyle name="40% - Accent1 3 2 2 3 3 4" xfId="13751"/>
    <cellStyle name="40% - Accent1 3 2 2 3 4" xfId="13752"/>
    <cellStyle name="40% - Accent1 3 2 2 3 4 2" xfId="13753"/>
    <cellStyle name="40% - Accent1 3 2 2 3 4 3" xfId="52686"/>
    <cellStyle name="40% - Accent1 3 2 2 3 5" xfId="13754"/>
    <cellStyle name="40% - Accent1 3 2 2 3 6" xfId="13755"/>
    <cellStyle name="40% - Accent1 3 2 2 4" xfId="13756"/>
    <cellStyle name="40% - Accent1 3 2 2 4 2" xfId="13757"/>
    <cellStyle name="40% - Accent1 3 2 2 4 2 2" xfId="13758"/>
    <cellStyle name="40% - Accent1 3 2 2 4 2 3" xfId="52687"/>
    <cellStyle name="40% - Accent1 3 2 2 4 3" xfId="13759"/>
    <cellStyle name="40% - Accent1 3 2 2 4 4" xfId="13760"/>
    <cellStyle name="40% - Accent1 3 2 2 5" xfId="13761"/>
    <cellStyle name="40% - Accent1 3 2 2 5 2" xfId="13762"/>
    <cellStyle name="40% - Accent1 3 2 2 5 2 2" xfId="13763"/>
    <cellStyle name="40% - Accent1 3 2 2 5 2 3" xfId="52688"/>
    <cellStyle name="40% - Accent1 3 2 2 5 3" xfId="13764"/>
    <cellStyle name="40% - Accent1 3 2 2 5 4" xfId="13765"/>
    <cellStyle name="40% - Accent1 3 2 2 6" xfId="13766"/>
    <cellStyle name="40% - Accent1 3 2 2 6 2" xfId="13767"/>
    <cellStyle name="40% - Accent1 3 2 2 6 3" xfId="52689"/>
    <cellStyle name="40% - Accent1 3 2 2 7" xfId="13768"/>
    <cellStyle name="40% - Accent1 3 2 2 8" xfId="13769"/>
    <cellStyle name="40% - Accent1 3 2 2 9" xfId="60719"/>
    <cellStyle name="40% - Accent1 3 2 3" xfId="13770"/>
    <cellStyle name="40% - Accent1 3 2 3 2" xfId="13771"/>
    <cellStyle name="40% - Accent1 3 2 3 2 2" xfId="13772"/>
    <cellStyle name="40% - Accent1 3 2 3 2 2 2" xfId="13773"/>
    <cellStyle name="40% - Accent1 3 2 3 2 2 2 2" xfId="13774"/>
    <cellStyle name="40% - Accent1 3 2 3 2 2 2 3" xfId="52690"/>
    <cellStyle name="40% - Accent1 3 2 3 2 2 3" xfId="13775"/>
    <cellStyle name="40% - Accent1 3 2 3 2 2 4" xfId="13776"/>
    <cellStyle name="40% - Accent1 3 2 3 2 3" xfId="13777"/>
    <cellStyle name="40% - Accent1 3 2 3 2 3 2" xfId="13778"/>
    <cellStyle name="40% - Accent1 3 2 3 2 3 2 2" xfId="13779"/>
    <cellStyle name="40% - Accent1 3 2 3 2 3 2 3" xfId="52691"/>
    <cellStyle name="40% - Accent1 3 2 3 2 3 3" xfId="13780"/>
    <cellStyle name="40% - Accent1 3 2 3 2 3 4" xfId="13781"/>
    <cellStyle name="40% - Accent1 3 2 3 2 4" xfId="13782"/>
    <cellStyle name="40% - Accent1 3 2 3 2 4 2" xfId="13783"/>
    <cellStyle name="40% - Accent1 3 2 3 2 4 3" xfId="52692"/>
    <cellStyle name="40% - Accent1 3 2 3 2 5" xfId="13784"/>
    <cellStyle name="40% - Accent1 3 2 3 2 6" xfId="13785"/>
    <cellStyle name="40% - Accent1 3 2 3 3" xfId="13786"/>
    <cellStyle name="40% - Accent1 3 2 3 3 2" xfId="13787"/>
    <cellStyle name="40% - Accent1 3 2 3 3 2 2" xfId="13788"/>
    <cellStyle name="40% - Accent1 3 2 3 3 2 3" xfId="52693"/>
    <cellStyle name="40% - Accent1 3 2 3 3 3" xfId="13789"/>
    <cellStyle name="40% - Accent1 3 2 3 3 4" xfId="13790"/>
    <cellStyle name="40% - Accent1 3 2 3 4" xfId="13791"/>
    <cellStyle name="40% - Accent1 3 2 3 4 2" xfId="13792"/>
    <cellStyle name="40% - Accent1 3 2 3 4 2 2" xfId="13793"/>
    <cellStyle name="40% - Accent1 3 2 3 4 2 3" xfId="52694"/>
    <cellStyle name="40% - Accent1 3 2 3 4 3" xfId="13794"/>
    <cellStyle name="40% - Accent1 3 2 3 4 4" xfId="13795"/>
    <cellStyle name="40% - Accent1 3 2 3 5" xfId="13796"/>
    <cellStyle name="40% - Accent1 3 2 3 5 2" xfId="13797"/>
    <cellStyle name="40% - Accent1 3 2 3 5 3" xfId="52695"/>
    <cellStyle name="40% - Accent1 3 2 3 6" xfId="13798"/>
    <cellStyle name="40% - Accent1 3 2 3 7" xfId="13799"/>
    <cellStyle name="40% - Accent1 3 2 4" xfId="13800"/>
    <cellStyle name="40% - Accent1 3 2 4 2" xfId="13801"/>
    <cellStyle name="40% - Accent1 3 2 4 2 2" xfId="13802"/>
    <cellStyle name="40% - Accent1 3 2 4 2 2 2" xfId="13803"/>
    <cellStyle name="40% - Accent1 3 2 4 2 2 3" xfId="52696"/>
    <cellStyle name="40% - Accent1 3 2 4 2 3" xfId="13804"/>
    <cellStyle name="40% - Accent1 3 2 4 2 4" xfId="13805"/>
    <cellStyle name="40% - Accent1 3 2 4 3" xfId="13806"/>
    <cellStyle name="40% - Accent1 3 2 4 3 2" xfId="13807"/>
    <cellStyle name="40% - Accent1 3 2 4 3 2 2" xfId="13808"/>
    <cellStyle name="40% - Accent1 3 2 4 3 2 3" xfId="52697"/>
    <cellStyle name="40% - Accent1 3 2 4 3 3" xfId="13809"/>
    <cellStyle name="40% - Accent1 3 2 4 3 4" xfId="13810"/>
    <cellStyle name="40% - Accent1 3 2 4 4" xfId="13811"/>
    <cellStyle name="40% - Accent1 3 2 4 4 2" xfId="13812"/>
    <cellStyle name="40% - Accent1 3 2 4 4 3" xfId="52698"/>
    <cellStyle name="40% - Accent1 3 2 4 5" xfId="13813"/>
    <cellStyle name="40% - Accent1 3 2 4 6" xfId="13814"/>
    <cellStyle name="40% - Accent1 3 2 5" xfId="13815"/>
    <cellStyle name="40% - Accent1 3 2 5 2" xfId="13816"/>
    <cellStyle name="40% - Accent1 3 2 5 2 2" xfId="13817"/>
    <cellStyle name="40% - Accent1 3 2 5 2 2 2" xfId="13818"/>
    <cellStyle name="40% - Accent1 3 2 5 2 2 3" xfId="52699"/>
    <cellStyle name="40% - Accent1 3 2 5 2 3" xfId="13819"/>
    <cellStyle name="40% - Accent1 3 2 5 2 4" xfId="13820"/>
    <cellStyle name="40% - Accent1 3 2 5 3" xfId="13821"/>
    <cellStyle name="40% - Accent1 3 2 5 3 2" xfId="13822"/>
    <cellStyle name="40% - Accent1 3 2 5 3 3" xfId="52700"/>
    <cellStyle name="40% - Accent1 3 2 5 4" xfId="13823"/>
    <cellStyle name="40% - Accent1 3 2 5 5" xfId="13824"/>
    <cellStyle name="40% - Accent1 3 2 6" xfId="13825"/>
    <cellStyle name="40% - Accent1 3 2 6 2" xfId="13826"/>
    <cellStyle name="40% - Accent1 3 2 6 2 2" xfId="13827"/>
    <cellStyle name="40% - Accent1 3 2 6 2 3" xfId="52701"/>
    <cellStyle name="40% - Accent1 3 2 6 3" xfId="13828"/>
    <cellStyle name="40% - Accent1 3 2 6 4" xfId="13829"/>
    <cellStyle name="40% - Accent1 3 2 7" xfId="13830"/>
    <cellStyle name="40% - Accent1 3 2 7 2" xfId="13831"/>
    <cellStyle name="40% - Accent1 3 2 7 2 2" xfId="13832"/>
    <cellStyle name="40% - Accent1 3 2 7 2 3" xfId="52702"/>
    <cellStyle name="40% - Accent1 3 2 7 3" xfId="13833"/>
    <cellStyle name="40% - Accent1 3 2 7 4" xfId="13834"/>
    <cellStyle name="40% - Accent1 3 2 8" xfId="13835"/>
    <cellStyle name="40% - Accent1 3 2 8 2" xfId="13836"/>
    <cellStyle name="40% - Accent1 3 2 8 3" xfId="52703"/>
    <cellStyle name="40% - Accent1 3 2 9" xfId="13837"/>
    <cellStyle name="40% - Accent1 3 3" xfId="13838"/>
    <cellStyle name="40% - Accent1 3 3 10" xfId="60536"/>
    <cellStyle name="40% - Accent1 3 3 2" xfId="13839"/>
    <cellStyle name="40% - Accent1 3 3 2 2" xfId="13840"/>
    <cellStyle name="40% - Accent1 3 3 2 2 2" xfId="13841"/>
    <cellStyle name="40% - Accent1 3 3 2 2 2 2" xfId="13842"/>
    <cellStyle name="40% - Accent1 3 3 2 2 2 2 2" xfId="13843"/>
    <cellStyle name="40% - Accent1 3 3 2 2 2 2 3" xfId="52704"/>
    <cellStyle name="40% - Accent1 3 3 2 2 2 3" xfId="13844"/>
    <cellStyle name="40% - Accent1 3 3 2 2 2 4" xfId="13845"/>
    <cellStyle name="40% - Accent1 3 3 2 2 3" xfId="13846"/>
    <cellStyle name="40% - Accent1 3 3 2 2 3 2" xfId="13847"/>
    <cellStyle name="40% - Accent1 3 3 2 2 3 2 2" xfId="13848"/>
    <cellStyle name="40% - Accent1 3 3 2 2 3 2 3" xfId="52705"/>
    <cellStyle name="40% - Accent1 3 3 2 2 3 3" xfId="13849"/>
    <cellStyle name="40% - Accent1 3 3 2 2 3 4" xfId="13850"/>
    <cellStyle name="40% - Accent1 3 3 2 2 4" xfId="13851"/>
    <cellStyle name="40% - Accent1 3 3 2 2 4 2" xfId="13852"/>
    <cellStyle name="40% - Accent1 3 3 2 2 4 3" xfId="52706"/>
    <cellStyle name="40% - Accent1 3 3 2 2 5" xfId="13853"/>
    <cellStyle name="40% - Accent1 3 3 2 2 6" xfId="13854"/>
    <cellStyle name="40% - Accent1 3 3 2 3" xfId="13855"/>
    <cellStyle name="40% - Accent1 3 3 2 3 2" xfId="13856"/>
    <cellStyle name="40% - Accent1 3 3 2 3 2 2" xfId="13857"/>
    <cellStyle name="40% - Accent1 3 3 2 3 2 3" xfId="52707"/>
    <cellStyle name="40% - Accent1 3 3 2 3 3" xfId="13858"/>
    <cellStyle name="40% - Accent1 3 3 2 3 4" xfId="13859"/>
    <cellStyle name="40% - Accent1 3 3 2 4" xfId="13860"/>
    <cellStyle name="40% - Accent1 3 3 2 4 2" xfId="13861"/>
    <cellStyle name="40% - Accent1 3 3 2 4 2 2" xfId="13862"/>
    <cellStyle name="40% - Accent1 3 3 2 4 2 3" xfId="52708"/>
    <cellStyle name="40% - Accent1 3 3 2 4 3" xfId="13863"/>
    <cellStyle name="40% - Accent1 3 3 2 4 4" xfId="13864"/>
    <cellStyle name="40% - Accent1 3 3 2 5" xfId="13865"/>
    <cellStyle name="40% - Accent1 3 3 2 5 2" xfId="13866"/>
    <cellStyle name="40% - Accent1 3 3 2 5 3" xfId="52709"/>
    <cellStyle name="40% - Accent1 3 3 2 6" xfId="13867"/>
    <cellStyle name="40% - Accent1 3 3 2 7" xfId="13868"/>
    <cellStyle name="40% - Accent1 3 3 3" xfId="13869"/>
    <cellStyle name="40% - Accent1 3 3 3 2" xfId="13870"/>
    <cellStyle name="40% - Accent1 3 3 3 2 2" xfId="13871"/>
    <cellStyle name="40% - Accent1 3 3 3 2 2 2" xfId="13872"/>
    <cellStyle name="40% - Accent1 3 3 3 2 2 3" xfId="52710"/>
    <cellStyle name="40% - Accent1 3 3 3 2 3" xfId="13873"/>
    <cellStyle name="40% - Accent1 3 3 3 2 4" xfId="13874"/>
    <cellStyle name="40% - Accent1 3 3 3 3" xfId="13875"/>
    <cellStyle name="40% - Accent1 3 3 3 3 2" xfId="13876"/>
    <cellStyle name="40% - Accent1 3 3 3 3 2 2" xfId="13877"/>
    <cellStyle name="40% - Accent1 3 3 3 3 2 3" xfId="52711"/>
    <cellStyle name="40% - Accent1 3 3 3 3 3" xfId="13878"/>
    <cellStyle name="40% - Accent1 3 3 3 3 4" xfId="13879"/>
    <cellStyle name="40% - Accent1 3 3 3 4" xfId="13880"/>
    <cellStyle name="40% - Accent1 3 3 3 4 2" xfId="13881"/>
    <cellStyle name="40% - Accent1 3 3 3 4 3" xfId="52712"/>
    <cellStyle name="40% - Accent1 3 3 3 5" xfId="13882"/>
    <cellStyle name="40% - Accent1 3 3 3 6" xfId="13883"/>
    <cellStyle name="40% - Accent1 3 3 4" xfId="13884"/>
    <cellStyle name="40% - Accent1 3 3 4 2" xfId="13885"/>
    <cellStyle name="40% - Accent1 3 3 4 2 2" xfId="13886"/>
    <cellStyle name="40% - Accent1 3 3 4 2 2 2" xfId="13887"/>
    <cellStyle name="40% - Accent1 3 3 4 2 2 3" xfId="52713"/>
    <cellStyle name="40% - Accent1 3 3 4 2 3" xfId="13888"/>
    <cellStyle name="40% - Accent1 3 3 4 2 4" xfId="13889"/>
    <cellStyle name="40% - Accent1 3 3 4 3" xfId="13890"/>
    <cellStyle name="40% - Accent1 3 3 4 3 2" xfId="13891"/>
    <cellStyle name="40% - Accent1 3 3 4 3 3" xfId="52714"/>
    <cellStyle name="40% - Accent1 3 3 4 4" xfId="13892"/>
    <cellStyle name="40% - Accent1 3 3 4 5" xfId="13893"/>
    <cellStyle name="40% - Accent1 3 3 5" xfId="13894"/>
    <cellStyle name="40% - Accent1 3 3 5 2" xfId="13895"/>
    <cellStyle name="40% - Accent1 3 3 5 2 2" xfId="13896"/>
    <cellStyle name="40% - Accent1 3 3 5 2 3" xfId="52715"/>
    <cellStyle name="40% - Accent1 3 3 5 3" xfId="13897"/>
    <cellStyle name="40% - Accent1 3 3 5 4" xfId="13898"/>
    <cellStyle name="40% - Accent1 3 3 6" xfId="13899"/>
    <cellStyle name="40% - Accent1 3 3 6 2" xfId="13900"/>
    <cellStyle name="40% - Accent1 3 3 6 2 2" xfId="13901"/>
    <cellStyle name="40% - Accent1 3 3 6 2 3" xfId="52716"/>
    <cellStyle name="40% - Accent1 3 3 6 3" xfId="13902"/>
    <cellStyle name="40% - Accent1 3 3 6 4" xfId="13903"/>
    <cellStyle name="40% - Accent1 3 3 7" xfId="13904"/>
    <cellStyle name="40% - Accent1 3 3 7 2" xfId="13905"/>
    <cellStyle name="40% - Accent1 3 3 7 3" xfId="52717"/>
    <cellStyle name="40% - Accent1 3 3 8" xfId="13906"/>
    <cellStyle name="40% - Accent1 3 3 9" xfId="13907"/>
    <cellStyle name="40% - Accent1 3 4" xfId="13908"/>
    <cellStyle name="40% - Accent1 3 4 2" xfId="13909"/>
    <cellStyle name="40% - Accent1 3 4 2 2" xfId="13910"/>
    <cellStyle name="40% - Accent1 3 4 2 2 2" xfId="13911"/>
    <cellStyle name="40% - Accent1 3 4 2 2 2 2" xfId="13912"/>
    <cellStyle name="40% - Accent1 3 4 2 2 2 3" xfId="52718"/>
    <cellStyle name="40% - Accent1 3 4 2 2 3" xfId="13913"/>
    <cellStyle name="40% - Accent1 3 4 2 2 4" xfId="13914"/>
    <cellStyle name="40% - Accent1 3 4 2 3" xfId="13915"/>
    <cellStyle name="40% - Accent1 3 4 2 3 2" xfId="13916"/>
    <cellStyle name="40% - Accent1 3 4 2 3 2 2" xfId="13917"/>
    <cellStyle name="40% - Accent1 3 4 2 3 2 3" xfId="52719"/>
    <cellStyle name="40% - Accent1 3 4 2 3 3" xfId="13918"/>
    <cellStyle name="40% - Accent1 3 4 2 3 4" xfId="13919"/>
    <cellStyle name="40% - Accent1 3 4 2 4" xfId="13920"/>
    <cellStyle name="40% - Accent1 3 4 2 4 2" xfId="13921"/>
    <cellStyle name="40% - Accent1 3 4 2 4 3" xfId="52720"/>
    <cellStyle name="40% - Accent1 3 4 2 5" xfId="13922"/>
    <cellStyle name="40% - Accent1 3 4 2 6" xfId="13923"/>
    <cellStyle name="40% - Accent1 3 4 3" xfId="13924"/>
    <cellStyle name="40% - Accent1 3 4 3 2" xfId="13925"/>
    <cellStyle name="40% - Accent1 3 4 3 2 2" xfId="13926"/>
    <cellStyle name="40% - Accent1 3 4 3 2 3" xfId="52721"/>
    <cellStyle name="40% - Accent1 3 4 3 3" xfId="13927"/>
    <cellStyle name="40% - Accent1 3 4 3 4" xfId="13928"/>
    <cellStyle name="40% - Accent1 3 4 4" xfId="13929"/>
    <cellStyle name="40% - Accent1 3 4 4 2" xfId="13930"/>
    <cellStyle name="40% - Accent1 3 4 4 2 2" xfId="13931"/>
    <cellStyle name="40% - Accent1 3 4 4 2 3" xfId="52722"/>
    <cellStyle name="40% - Accent1 3 4 4 3" xfId="13932"/>
    <cellStyle name="40% - Accent1 3 4 4 4" xfId="13933"/>
    <cellStyle name="40% - Accent1 3 4 5" xfId="13934"/>
    <cellStyle name="40% - Accent1 3 4 5 2" xfId="13935"/>
    <cellStyle name="40% - Accent1 3 4 5 3" xfId="52723"/>
    <cellStyle name="40% - Accent1 3 4 6" xfId="13936"/>
    <cellStyle name="40% - Accent1 3 4 7" xfId="13937"/>
    <cellStyle name="40% - Accent1 3 5" xfId="13938"/>
    <cellStyle name="40% - Accent1 3 5 2" xfId="13939"/>
    <cellStyle name="40% - Accent1 3 5 2 2" xfId="13940"/>
    <cellStyle name="40% - Accent1 3 5 2 2 2" xfId="13941"/>
    <cellStyle name="40% - Accent1 3 5 2 2 3" xfId="52724"/>
    <cellStyle name="40% - Accent1 3 5 2 3" xfId="13942"/>
    <cellStyle name="40% - Accent1 3 5 2 4" xfId="13943"/>
    <cellStyle name="40% - Accent1 3 5 3" xfId="13944"/>
    <cellStyle name="40% - Accent1 3 5 3 2" xfId="13945"/>
    <cellStyle name="40% - Accent1 3 5 3 2 2" xfId="13946"/>
    <cellStyle name="40% - Accent1 3 5 3 2 3" xfId="52725"/>
    <cellStyle name="40% - Accent1 3 5 3 3" xfId="13947"/>
    <cellStyle name="40% - Accent1 3 5 3 4" xfId="13948"/>
    <cellStyle name="40% - Accent1 3 5 4" xfId="13949"/>
    <cellStyle name="40% - Accent1 3 5 4 2" xfId="13950"/>
    <cellStyle name="40% - Accent1 3 5 4 3" xfId="52726"/>
    <cellStyle name="40% - Accent1 3 5 5" xfId="13951"/>
    <cellStyle name="40% - Accent1 3 5 6" xfId="13952"/>
    <cellStyle name="40% - Accent1 3 6" xfId="13953"/>
    <cellStyle name="40% - Accent1 3 6 2" xfId="13954"/>
    <cellStyle name="40% - Accent1 3 6 2 2" xfId="13955"/>
    <cellStyle name="40% - Accent1 3 6 2 2 2" xfId="13956"/>
    <cellStyle name="40% - Accent1 3 6 2 2 3" xfId="52727"/>
    <cellStyle name="40% - Accent1 3 6 2 3" xfId="13957"/>
    <cellStyle name="40% - Accent1 3 6 2 4" xfId="13958"/>
    <cellStyle name="40% - Accent1 3 6 3" xfId="13959"/>
    <cellStyle name="40% - Accent1 3 6 3 2" xfId="13960"/>
    <cellStyle name="40% - Accent1 3 6 3 3" xfId="52728"/>
    <cellStyle name="40% - Accent1 3 6 4" xfId="13961"/>
    <cellStyle name="40% - Accent1 3 6 5" xfId="13962"/>
    <cellStyle name="40% - Accent1 3 7" xfId="13963"/>
    <cellStyle name="40% - Accent1 3 7 2" xfId="13964"/>
    <cellStyle name="40% - Accent1 3 7 2 2" xfId="13965"/>
    <cellStyle name="40% - Accent1 3 7 2 3" xfId="52729"/>
    <cellStyle name="40% - Accent1 3 7 3" xfId="13966"/>
    <cellStyle name="40% - Accent1 3 7 4" xfId="13967"/>
    <cellStyle name="40% - Accent1 3 8" xfId="13968"/>
    <cellStyle name="40% - Accent1 3 8 2" xfId="13969"/>
    <cellStyle name="40% - Accent1 3 8 2 2" xfId="13970"/>
    <cellStyle name="40% - Accent1 3 8 2 3" xfId="52730"/>
    <cellStyle name="40% - Accent1 3 8 3" xfId="13971"/>
    <cellStyle name="40% - Accent1 3 8 4" xfId="13972"/>
    <cellStyle name="40% - Accent1 3 9" xfId="13973"/>
    <cellStyle name="40% - Accent1 3 9 2" xfId="13974"/>
    <cellStyle name="40% - Accent1 3 9 3" xfId="52731"/>
    <cellStyle name="40% - Accent1 4" xfId="13975"/>
    <cellStyle name="40% - Accent1 4 10" xfId="13976"/>
    <cellStyle name="40% - Accent1 4 11" xfId="13977"/>
    <cellStyle name="40% - Accent1 4 12" xfId="60182"/>
    <cellStyle name="40% - Accent1 4 2" xfId="13978"/>
    <cellStyle name="40% - Accent1 4 2 10" xfId="13979"/>
    <cellStyle name="40% - Accent1 4 2 11" xfId="60365"/>
    <cellStyle name="40% - Accent1 4 2 2" xfId="13980"/>
    <cellStyle name="40% - Accent1 4 2 2 2" xfId="13981"/>
    <cellStyle name="40% - Accent1 4 2 2 2 2" xfId="13982"/>
    <cellStyle name="40% - Accent1 4 2 2 2 2 2" xfId="13983"/>
    <cellStyle name="40% - Accent1 4 2 2 2 2 2 2" xfId="13984"/>
    <cellStyle name="40% - Accent1 4 2 2 2 2 2 2 2" xfId="13985"/>
    <cellStyle name="40% - Accent1 4 2 2 2 2 2 2 3" xfId="52732"/>
    <cellStyle name="40% - Accent1 4 2 2 2 2 2 3" xfId="13986"/>
    <cellStyle name="40% - Accent1 4 2 2 2 2 2 4" xfId="13987"/>
    <cellStyle name="40% - Accent1 4 2 2 2 2 3" xfId="13988"/>
    <cellStyle name="40% - Accent1 4 2 2 2 2 3 2" xfId="13989"/>
    <cellStyle name="40% - Accent1 4 2 2 2 2 3 2 2" xfId="13990"/>
    <cellStyle name="40% - Accent1 4 2 2 2 2 3 2 3" xfId="52733"/>
    <cellStyle name="40% - Accent1 4 2 2 2 2 3 3" xfId="13991"/>
    <cellStyle name="40% - Accent1 4 2 2 2 2 3 4" xfId="13992"/>
    <cellStyle name="40% - Accent1 4 2 2 2 2 4" xfId="13993"/>
    <cellStyle name="40% - Accent1 4 2 2 2 2 4 2" xfId="13994"/>
    <cellStyle name="40% - Accent1 4 2 2 2 2 4 3" xfId="52734"/>
    <cellStyle name="40% - Accent1 4 2 2 2 2 5" xfId="13995"/>
    <cellStyle name="40% - Accent1 4 2 2 2 2 6" xfId="13996"/>
    <cellStyle name="40% - Accent1 4 2 2 2 3" xfId="13997"/>
    <cellStyle name="40% - Accent1 4 2 2 2 3 2" xfId="13998"/>
    <cellStyle name="40% - Accent1 4 2 2 2 3 2 2" xfId="13999"/>
    <cellStyle name="40% - Accent1 4 2 2 2 3 2 3" xfId="52735"/>
    <cellStyle name="40% - Accent1 4 2 2 2 3 3" xfId="14000"/>
    <cellStyle name="40% - Accent1 4 2 2 2 3 4" xfId="14001"/>
    <cellStyle name="40% - Accent1 4 2 2 2 4" xfId="14002"/>
    <cellStyle name="40% - Accent1 4 2 2 2 4 2" xfId="14003"/>
    <cellStyle name="40% - Accent1 4 2 2 2 4 2 2" xfId="14004"/>
    <cellStyle name="40% - Accent1 4 2 2 2 4 2 3" xfId="52736"/>
    <cellStyle name="40% - Accent1 4 2 2 2 4 3" xfId="14005"/>
    <cellStyle name="40% - Accent1 4 2 2 2 4 4" xfId="14006"/>
    <cellStyle name="40% - Accent1 4 2 2 2 5" xfId="14007"/>
    <cellStyle name="40% - Accent1 4 2 2 2 5 2" xfId="14008"/>
    <cellStyle name="40% - Accent1 4 2 2 2 5 3" xfId="52737"/>
    <cellStyle name="40% - Accent1 4 2 2 2 6" xfId="14009"/>
    <cellStyle name="40% - Accent1 4 2 2 2 7" xfId="14010"/>
    <cellStyle name="40% - Accent1 4 2 2 3" xfId="14011"/>
    <cellStyle name="40% - Accent1 4 2 2 3 2" xfId="14012"/>
    <cellStyle name="40% - Accent1 4 2 2 3 2 2" xfId="14013"/>
    <cellStyle name="40% - Accent1 4 2 2 3 2 2 2" xfId="14014"/>
    <cellStyle name="40% - Accent1 4 2 2 3 2 2 3" xfId="52738"/>
    <cellStyle name="40% - Accent1 4 2 2 3 2 3" xfId="14015"/>
    <cellStyle name="40% - Accent1 4 2 2 3 2 4" xfId="14016"/>
    <cellStyle name="40% - Accent1 4 2 2 3 3" xfId="14017"/>
    <cellStyle name="40% - Accent1 4 2 2 3 3 2" xfId="14018"/>
    <cellStyle name="40% - Accent1 4 2 2 3 3 2 2" xfId="14019"/>
    <cellStyle name="40% - Accent1 4 2 2 3 3 2 3" xfId="52739"/>
    <cellStyle name="40% - Accent1 4 2 2 3 3 3" xfId="14020"/>
    <cellStyle name="40% - Accent1 4 2 2 3 3 4" xfId="14021"/>
    <cellStyle name="40% - Accent1 4 2 2 3 4" xfId="14022"/>
    <cellStyle name="40% - Accent1 4 2 2 3 4 2" xfId="14023"/>
    <cellStyle name="40% - Accent1 4 2 2 3 4 3" xfId="52740"/>
    <cellStyle name="40% - Accent1 4 2 2 3 5" xfId="14024"/>
    <cellStyle name="40% - Accent1 4 2 2 3 6" xfId="14025"/>
    <cellStyle name="40% - Accent1 4 2 2 4" xfId="14026"/>
    <cellStyle name="40% - Accent1 4 2 2 4 2" xfId="14027"/>
    <cellStyle name="40% - Accent1 4 2 2 4 2 2" xfId="14028"/>
    <cellStyle name="40% - Accent1 4 2 2 4 2 3" xfId="52741"/>
    <cellStyle name="40% - Accent1 4 2 2 4 3" xfId="14029"/>
    <cellStyle name="40% - Accent1 4 2 2 4 4" xfId="14030"/>
    <cellStyle name="40% - Accent1 4 2 2 5" xfId="14031"/>
    <cellStyle name="40% - Accent1 4 2 2 5 2" xfId="14032"/>
    <cellStyle name="40% - Accent1 4 2 2 5 2 2" xfId="14033"/>
    <cellStyle name="40% - Accent1 4 2 2 5 2 3" xfId="52742"/>
    <cellStyle name="40% - Accent1 4 2 2 5 3" xfId="14034"/>
    <cellStyle name="40% - Accent1 4 2 2 5 4" xfId="14035"/>
    <cellStyle name="40% - Accent1 4 2 2 6" xfId="14036"/>
    <cellStyle name="40% - Accent1 4 2 2 6 2" xfId="14037"/>
    <cellStyle name="40% - Accent1 4 2 2 6 3" xfId="52743"/>
    <cellStyle name="40% - Accent1 4 2 2 7" xfId="14038"/>
    <cellStyle name="40% - Accent1 4 2 2 8" xfId="14039"/>
    <cellStyle name="40% - Accent1 4 2 2 9" xfId="60733"/>
    <cellStyle name="40% - Accent1 4 2 3" xfId="14040"/>
    <cellStyle name="40% - Accent1 4 2 3 2" xfId="14041"/>
    <cellStyle name="40% - Accent1 4 2 3 2 2" xfId="14042"/>
    <cellStyle name="40% - Accent1 4 2 3 2 2 2" xfId="14043"/>
    <cellStyle name="40% - Accent1 4 2 3 2 2 2 2" xfId="14044"/>
    <cellStyle name="40% - Accent1 4 2 3 2 2 2 3" xfId="52744"/>
    <cellStyle name="40% - Accent1 4 2 3 2 2 3" xfId="14045"/>
    <cellStyle name="40% - Accent1 4 2 3 2 2 4" xfId="14046"/>
    <cellStyle name="40% - Accent1 4 2 3 2 3" xfId="14047"/>
    <cellStyle name="40% - Accent1 4 2 3 2 3 2" xfId="14048"/>
    <cellStyle name="40% - Accent1 4 2 3 2 3 2 2" xfId="14049"/>
    <cellStyle name="40% - Accent1 4 2 3 2 3 2 3" xfId="52745"/>
    <cellStyle name="40% - Accent1 4 2 3 2 3 3" xfId="14050"/>
    <cellStyle name="40% - Accent1 4 2 3 2 3 4" xfId="14051"/>
    <cellStyle name="40% - Accent1 4 2 3 2 4" xfId="14052"/>
    <cellStyle name="40% - Accent1 4 2 3 2 4 2" xfId="14053"/>
    <cellStyle name="40% - Accent1 4 2 3 2 4 3" xfId="52746"/>
    <cellStyle name="40% - Accent1 4 2 3 2 5" xfId="14054"/>
    <cellStyle name="40% - Accent1 4 2 3 2 6" xfId="14055"/>
    <cellStyle name="40% - Accent1 4 2 3 3" xfId="14056"/>
    <cellStyle name="40% - Accent1 4 2 3 3 2" xfId="14057"/>
    <cellStyle name="40% - Accent1 4 2 3 3 2 2" xfId="14058"/>
    <cellStyle name="40% - Accent1 4 2 3 3 2 3" xfId="52747"/>
    <cellStyle name="40% - Accent1 4 2 3 3 3" xfId="14059"/>
    <cellStyle name="40% - Accent1 4 2 3 3 4" xfId="14060"/>
    <cellStyle name="40% - Accent1 4 2 3 4" xfId="14061"/>
    <cellStyle name="40% - Accent1 4 2 3 4 2" xfId="14062"/>
    <cellStyle name="40% - Accent1 4 2 3 4 2 2" xfId="14063"/>
    <cellStyle name="40% - Accent1 4 2 3 4 2 3" xfId="52748"/>
    <cellStyle name="40% - Accent1 4 2 3 4 3" xfId="14064"/>
    <cellStyle name="40% - Accent1 4 2 3 4 4" xfId="14065"/>
    <cellStyle name="40% - Accent1 4 2 3 5" xfId="14066"/>
    <cellStyle name="40% - Accent1 4 2 3 5 2" xfId="14067"/>
    <cellStyle name="40% - Accent1 4 2 3 5 3" xfId="52749"/>
    <cellStyle name="40% - Accent1 4 2 3 6" xfId="14068"/>
    <cellStyle name="40% - Accent1 4 2 3 7" xfId="14069"/>
    <cellStyle name="40% - Accent1 4 2 4" xfId="14070"/>
    <cellStyle name="40% - Accent1 4 2 4 2" xfId="14071"/>
    <cellStyle name="40% - Accent1 4 2 4 2 2" xfId="14072"/>
    <cellStyle name="40% - Accent1 4 2 4 2 2 2" xfId="14073"/>
    <cellStyle name="40% - Accent1 4 2 4 2 2 3" xfId="52750"/>
    <cellStyle name="40% - Accent1 4 2 4 2 3" xfId="14074"/>
    <cellStyle name="40% - Accent1 4 2 4 2 4" xfId="14075"/>
    <cellStyle name="40% - Accent1 4 2 4 3" xfId="14076"/>
    <cellStyle name="40% - Accent1 4 2 4 3 2" xfId="14077"/>
    <cellStyle name="40% - Accent1 4 2 4 3 2 2" xfId="14078"/>
    <cellStyle name="40% - Accent1 4 2 4 3 2 3" xfId="52751"/>
    <cellStyle name="40% - Accent1 4 2 4 3 3" xfId="14079"/>
    <cellStyle name="40% - Accent1 4 2 4 3 4" xfId="14080"/>
    <cellStyle name="40% - Accent1 4 2 4 4" xfId="14081"/>
    <cellStyle name="40% - Accent1 4 2 4 4 2" xfId="14082"/>
    <cellStyle name="40% - Accent1 4 2 4 4 3" xfId="52752"/>
    <cellStyle name="40% - Accent1 4 2 4 5" xfId="14083"/>
    <cellStyle name="40% - Accent1 4 2 4 6" xfId="14084"/>
    <cellStyle name="40% - Accent1 4 2 5" xfId="14085"/>
    <cellStyle name="40% - Accent1 4 2 5 2" xfId="14086"/>
    <cellStyle name="40% - Accent1 4 2 5 2 2" xfId="14087"/>
    <cellStyle name="40% - Accent1 4 2 5 2 2 2" xfId="14088"/>
    <cellStyle name="40% - Accent1 4 2 5 2 2 3" xfId="52753"/>
    <cellStyle name="40% - Accent1 4 2 5 2 3" xfId="14089"/>
    <cellStyle name="40% - Accent1 4 2 5 2 4" xfId="14090"/>
    <cellStyle name="40% - Accent1 4 2 5 3" xfId="14091"/>
    <cellStyle name="40% - Accent1 4 2 5 3 2" xfId="14092"/>
    <cellStyle name="40% - Accent1 4 2 5 3 3" xfId="52754"/>
    <cellStyle name="40% - Accent1 4 2 5 4" xfId="14093"/>
    <cellStyle name="40% - Accent1 4 2 5 5" xfId="14094"/>
    <cellStyle name="40% - Accent1 4 2 6" xfId="14095"/>
    <cellStyle name="40% - Accent1 4 2 6 2" xfId="14096"/>
    <cellStyle name="40% - Accent1 4 2 6 2 2" xfId="14097"/>
    <cellStyle name="40% - Accent1 4 2 6 2 3" xfId="52755"/>
    <cellStyle name="40% - Accent1 4 2 6 3" xfId="14098"/>
    <cellStyle name="40% - Accent1 4 2 6 4" xfId="14099"/>
    <cellStyle name="40% - Accent1 4 2 7" xfId="14100"/>
    <cellStyle name="40% - Accent1 4 2 7 2" xfId="14101"/>
    <cellStyle name="40% - Accent1 4 2 7 2 2" xfId="14102"/>
    <cellStyle name="40% - Accent1 4 2 7 2 3" xfId="52756"/>
    <cellStyle name="40% - Accent1 4 2 7 3" xfId="14103"/>
    <cellStyle name="40% - Accent1 4 2 7 4" xfId="14104"/>
    <cellStyle name="40% - Accent1 4 2 8" xfId="14105"/>
    <cellStyle name="40% - Accent1 4 2 8 2" xfId="14106"/>
    <cellStyle name="40% - Accent1 4 2 8 3" xfId="52757"/>
    <cellStyle name="40% - Accent1 4 2 9" xfId="14107"/>
    <cellStyle name="40% - Accent1 4 3" xfId="14108"/>
    <cellStyle name="40% - Accent1 4 3 2" xfId="14109"/>
    <cellStyle name="40% - Accent1 4 3 2 2" xfId="14110"/>
    <cellStyle name="40% - Accent1 4 3 2 2 2" xfId="14111"/>
    <cellStyle name="40% - Accent1 4 3 2 2 2 2" xfId="14112"/>
    <cellStyle name="40% - Accent1 4 3 2 2 2 2 2" xfId="14113"/>
    <cellStyle name="40% - Accent1 4 3 2 2 2 2 3" xfId="52758"/>
    <cellStyle name="40% - Accent1 4 3 2 2 2 3" xfId="14114"/>
    <cellStyle name="40% - Accent1 4 3 2 2 2 4" xfId="14115"/>
    <cellStyle name="40% - Accent1 4 3 2 2 3" xfId="14116"/>
    <cellStyle name="40% - Accent1 4 3 2 2 3 2" xfId="14117"/>
    <cellStyle name="40% - Accent1 4 3 2 2 3 2 2" xfId="14118"/>
    <cellStyle name="40% - Accent1 4 3 2 2 3 2 3" xfId="52759"/>
    <cellStyle name="40% - Accent1 4 3 2 2 3 3" xfId="14119"/>
    <cellStyle name="40% - Accent1 4 3 2 2 3 4" xfId="14120"/>
    <cellStyle name="40% - Accent1 4 3 2 2 4" xfId="14121"/>
    <cellStyle name="40% - Accent1 4 3 2 2 4 2" xfId="14122"/>
    <cellStyle name="40% - Accent1 4 3 2 2 4 3" xfId="52760"/>
    <cellStyle name="40% - Accent1 4 3 2 2 5" xfId="14123"/>
    <cellStyle name="40% - Accent1 4 3 2 2 6" xfId="14124"/>
    <cellStyle name="40% - Accent1 4 3 2 3" xfId="14125"/>
    <cellStyle name="40% - Accent1 4 3 2 3 2" xfId="14126"/>
    <cellStyle name="40% - Accent1 4 3 2 3 2 2" xfId="14127"/>
    <cellStyle name="40% - Accent1 4 3 2 3 2 3" xfId="52761"/>
    <cellStyle name="40% - Accent1 4 3 2 3 3" xfId="14128"/>
    <cellStyle name="40% - Accent1 4 3 2 3 4" xfId="14129"/>
    <cellStyle name="40% - Accent1 4 3 2 4" xfId="14130"/>
    <cellStyle name="40% - Accent1 4 3 2 4 2" xfId="14131"/>
    <cellStyle name="40% - Accent1 4 3 2 4 2 2" xfId="14132"/>
    <cellStyle name="40% - Accent1 4 3 2 4 2 3" xfId="52762"/>
    <cellStyle name="40% - Accent1 4 3 2 4 3" xfId="14133"/>
    <cellStyle name="40% - Accent1 4 3 2 4 4" xfId="14134"/>
    <cellStyle name="40% - Accent1 4 3 2 5" xfId="14135"/>
    <cellStyle name="40% - Accent1 4 3 2 5 2" xfId="14136"/>
    <cellStyle name="40% - Accent1 4 3 2 5 3" xfId="52763"/>
    <cellStyle name="40% - Accent1 4 3 2 6" xfId="14137"/>
    <cellStyle name="40% - Accent1 4 3 2 7" xfId="14138"/>
    <cellStyle name="40% - Accent1 4 3 3" xfId="14139"/>
    <cellStyle name="40% - Accent1 4 3 3 2" xfId="14140"/>
    <cellStyle name="40% - Accent1 4 3 3 2 2" xfId="14141"/>
    <cellStyle name="40% - Accent1 4 3 3 2 2 2" xfId="14142"/>
    <cellStyle name="40% - Accent1 4 3 3 2 2 3" xfId="52764"/>
    <cellStyle name="40% - Accent1 4 3 3 2 3" xfId="14143"/>
    <cellStyle name="40% - Accent1 4 3 3 2 4" xfId="14144"/>
    <cellStyle name="40% - Accent1 4 3 3 3" xfId="14145"/>
    <cellStyle name="40% - Accent1 4 3 3 3 2" xfId="14146"/>
    <cellStyle name="40% - Accent1 4 3 3 3 2 2" xfId="14147"/>
    <cellStyle name="40% - Accent1 4 3 3 3 2 3" xfId="52765"/>
    <cellStyle name="40% - Accent1 4 3 3 3 3" xfId="14148"/>
    <cellStyle name="40% - Accent1 4 3 3 3 4" xfId="14149"/>
    <cellStyle name="40% - Accent1 4 3 3 4" xfId="14150"/>
    <cellStyle name="40% - Accent1 4 3 3 4 2" xfId="14151"/>
    <cellStyle name="40% - Accent1 4 3 3 4 3" xfId="52766"/>
    <cellStyle name="40% - Accent1 4 3 3 5" xfId="14152"/>
    <cellStyle name="40% - Accent1 4 3 3 6" xfId="14153"/>
    <cellStyle name="40% - Accent1 4 3 4" xfId="14154"/>
    <cellStyle name="40% - Accent1 4 3 4 2" xfId="14155"/>
    <cellStyle name="40% - Accent1 4 3 4 2 2" xfId="14156"/>
    <cellStyle name="40% - Accent1 4 3 4 2 3" xfId="52767"/>
    <cellStyle name="40% - Accent1 4 3 4 3" xfId="14157"/>
    <cellStyle name="40% - Accent1 4 3 4 4" xfId="14158"/>
    <cellStyle name="40% - Accent1 4 3 5" xfId="14159"/>
    <cellStyle name="40% - Accent1 4 3 5 2" xfId="14160"/>
    <cellStyle name="40% - Accent1 4 3 5 2 2" xfId="14161"/>
    <cellStyle name="40% - Accent1 4 3 5 2 3" xfId="52768"/>
    <cellStyle name="40% - Accent1 4 3 5 3" xfId="14162"/>
    <cellStyle name="40% - Accent1 4 3 5 4" xfId="14163"/>
    <cellStyle name="40% - Accent1 4 3 6" xfId="14164"/>
    <cellStyle name="40% - Accent1 4 3 6 2" xfId="14165"/>
    <cellStyle name="40% - Accent1 4 3 6 3" xfId="52769"/>
    <cellStyle name="40% - Accent1 4 3 7" xfId="14166"/>
    <cellStyle name="40% - Accent1 4 3 8" xfId="14167"/>
    <cellStyle name="40% - Accent1 4 3 9" xfId="60550"/>
    <cellStyle name="40% - Accent1 4 4" xfId="14168"/>
    <cellStyle name="40% - Accent1 4 4 2" xfId="14169"/>
    <cellStyle name="40% - Accent1 4 4 2 2" xfId="14170"/>
    <cellStyle name="40% - Accent1 4 4 2 2 2" xfId="14171"/>
    <cellStyle name="40% - Accent1 4 4 2 2 2 2" xfId="14172"/>
    <cellStyle name="40% - Accent1 4 4 2 2 2 3" xfId="52770"/>
    <cellStyle name="40% - Accent1 4 4 2 2 3" xfId="14173"/>
    <cellStyle name="40% - Accent1 4 4 2 2 4" xfId="14174"/>
    <cellStyle name="40% - Accent1 4 4 2 3" xfId="14175"/>
    <cellStyle name="40% - Accent1 4 4 2 3 2" xfId="14176"/>
    <cellStyle name="40% - Accent1 4 4 2 3 2 2" xfId="14177"/>
    <cellStyle name="40% - Accent1 4 4 2 3 2 3" xfId="52771"/>
    <cellStyle name="40% - Accent1 4 4 2 3 3" xfId="14178"/>
    <cellStyle name="40% - Accent1 4 4 2 3 4" xfId="14179"/>
    <cellStyle name="40% - Accent1 4 4 2 4" xfId="14180"/>
    <cellStyle name="40% - Accent1 4 4 2 4 2" xfId="14181"/>
    <cellStyle name="40% - Accent1 4 4 2 4 3" xfId="52772"/>
    <cellStyle name="40% - Accent1 4 4 2 5" xfId="14182"/>
    <cellStyle name="40% - Accent1 4 4 2 6" xfId="14183"/>
    <cellStyle name="40% - Accent1 4 4 3" xfId="14184"/>
    <cellStyle name="40% - Accent1 4 4 3 2" xfId="14185"/>
    <cellStyle name="40% - Accent1 4 4 3 2 2" xfId="14186"/>
    <cellStyle name="40% - Accent1 4 4 3 2 3" xfId="52773"/>
    <cellStyle name="40% - Accent1 4 4 3 3" xfId="14187"/>
    <cellStyle name="40% - Accent1 4 4 3 4" xfId="14188"/>
    <cellStyle name="40% - Accent1 4 4 4" xfId="14189"/>
    <cellStyle name="40% - Accent1 4 4 4 2" xfId="14190"/>
    <cellStyle name="40% - Accent1 4 4 4 2 2" xfId="14191"/>
    <cellStyle name="40% - Accent1 4 4 4 2 3" xfId="52774"/>
    <cellStyle name="40% - Accent1 4 4 4 3" xfId="14192"/>
    <cellStyle name="40% - Accent1 4 4 4 4" xfId="14193"/>
    <cellStyle name="40% - Accent1 4 4 5" xfId="14194"/>
    <cellStyle name="40% - Accent1 4 4 5 2" xfId="14195"/>
    <cellStyle name="40% - Accent1 4 4 5 3" xfId="52775"/>
    <cellStyle name="40% - Accent1 4 4 6" xfId="14196"/>
    <cellStyle name="40% - Accent1 4 4 7" xfId="14197"/>
    <cellStyle name="40% - Accent1 4 5" xfId="14198"/>
    <cellStyle name="40% - Accent1 4 5 2" xfId="14199"/>
    <cellStyle name="40% - Accent1 4 5 2 2" xfId="14200"/>
    <cellStyle name="40% - Accent1 4 5 2 2 2" xfId="14201"/>
    <cellStyle name="40% - Accent1 4 5 2 2 3" xfId="52776"/>
    <cellStyle name="40% - Accent1 4 5 2 3" xfId="14202"/>
    <cellStyle name="40% - Accent1 4 5 2 4" xfId="14203"/>
    <cellStyle name="40% - Accent1 4 5 3" xfId="14204"/>
    <cellStyle name="40% - Accent1 4 5 3 2" xfId="14205"/>
    <cellStyle name="40% - Accent1 4 5 3 2 2" xfId="14206"/>
    <cellStyle name="40% - Accent1 4 5 3 2 3" xfId="52777"/>
    <cellStyle name="40% - Accent1 4 5 3 3" xfId="14207"/>
    <cellStyle name="40% - Accent1 4 5 3 4" xfId="14208"/>
    <cellStyle name="40% - Accent1 4 5 4" xfId="14209"/>
    <cellStyle name="40% - Accent1 4 5 4 2" xfId="14210"/>
    <cellStyle name="40% - Accent1 4 5 4 3" xfId="52778"/>
    <cellStyle name="40% - Accent1 4 5 5" xfId="14211"/>
    <cellStyle name="40% - Accent1 4 5 6" xfId="14212"/>
    <cellStyle name="40% - Accent1 4 6" xfId="14213"/>
    <cellStyle name="40% - Accent1 4 6 2" xfId="14214"/>
    <cellStyle name="40% - Accent1 4 6 2 2" xfId="14215"/>
    <cellStyle name="40% - Accent1 4 6 2 2 2" xfId="14216"/>
    <cellStyle name="40% - Accent1 4 6 2 2 3" xfId="52779"/>
    <cellStyle name="40% - Accent1 4 6 2 3" xfId="14217"/>
    <cellStyle name="40% - Accent1 4 6 2 4" xfId="14218"/>
    <cellStyle name="40% - Accent1 4 6 3" xfId="14219"/>
    <cellStyle name="40% - Accent1 4 6 3 2" xfId="14220"/>
    <cellStyle name="40% - Accent1 4 6 3 3" xfId="52780"/>
    <cellStyle name="40% - Accent1 4 6 4" xfId="14221"/>
    <cellStyle name="40% - Accent1 4 6 5" xfId="14222"/>
    <cellStyle name="40% - Accent1 4 7" xfId="14223"/>
    <cellStyle name="40% - Accent1 4 7 2" xfId="14224"/>
    <cellStyle name="40% - Accent1 4 7 2 2" xfId="14225"/>
    <cellStyle name="40% - Accent1 4 7 2 3" xfId="52781"/>
    <cellStyle name="40% - Accent1 4 7 3" xfId="14226"/>
    <cellStyle name="40% - Accent1 4 7 4" xfId="14227"/>
    <cellStyle name="40% - Accent1 4 8" xfId="14228"/>
    <cellStyle name="40% - Accent1 4 8 2" xfId="14229"/>
    <cellStyle name="40% - Accent1 4 8 2 2" xfId="14230"/>
    <cellStyle name="40% - Accent1 4 8 2 3" xfId="52782"/>
    <cellStyle name="40% - Accent1 4 8 3" xfId="14231"/>
    <cellStyle name="40% - Accent1 4 8 4" xfId="14232"/>
    <cellStyle name="40% - Accent1 4 9" xfId="14233"/>
    <cellStyle name="40% - Accent1 4 9 2" xfId="14234"/>
    <cellStyle name="40% - Accent1 4 9 3" xfId="52783"/>
    <cellStyle name="40% - Accent1 5" xfId="14235"/>
    <cellStyle name="40% - Accent1 5 10" xfId="14236"/>
    <cellStyle name="40% - Accent1 5 11" xfId="60196"/>
    <cellStyle name="40% - Accent1 5 2" xfId="14237"/>
    <cellStyle name="40% - Accent1 5 2 2" xfId="14238"/>
    <cellStyle name="40% - Accent1 5 2 2 2" xfId="14239"/>
    <cellStyle name="40% - Accent1 5 2 2 2 2" xfId="14240"/>
    <cellStyle name="40% - Accent1 5 2 2 2 2 2" xfId="14241"/>
    <cellStyle name="40% - Accent1 5 2 2 2 2 2 2" xfId="14242"/>
    <cellStyle name="40% - Accent1 5 2 2 2 2 2 3" xfId="52784"/>
    <cellStyle name="40% - Accent1 5 2 2 2 2 3" xfId="14243"/>
    <cellStyle name="40% - Accent1 5 2 2 2 2 4" xfId="14244"/>
    <cellStyle name="40% - Accent1 5 2 2 2 3" xfId="14245"/>
    <cellStyle name="40% - Accent1 5 2 2 2 3 2" xfId="14246"/>
    <cellStyle name="40% - Accent1 5 2 2 2 3 2 2" xfId="14247"/>
    <cellStyle name="40% - Accent1 5 2 2 2 3 2 3" xfId="52785"/>
    <cellStyle name="40% - Accent1 5 2 2 2 3 3" xfId="14248"/>
    <cellStyle name="40% - Accent1 5 2 2 2 3 4" xfId="14249"/>
    <cellStyle name="40% - Accent1 5 2 2 2 4" xfId="14250"/>
    <cellStyle name="40% - Accent1 5 2 2 2 4 2" xfId="14251"/>
    <cellStyle name="40% - Accent1 5 2 2 2 4 3" xfId="52786"/>
    <cellStyle name="40% - Accent1 5 2 2 2 5" xfId="14252"/>
    <cellStyle name="40% - Accent1 5 2 2 2 6" xfId="14253"/>
    <cellStyle name="40% - Accent1 5 2 2 3" xfId="14254"/>
    <cellStyle name="40% - Accent1 5 2 2 3 2" xfId="14255"/>
    <cellStyle name="40% - Accent1 5 2 2 3 2 2" xfId="14256"/>
    <cellStyle name="40% - Accent1 5 2 2 3 2 3" xfId="52787"/>
    <cellStyle name="40% - Accent1 5 2 2 3 3" xfId="14257"/>
    <cellStyle name="40% - Accent1 5 2 2 3 4" xfId="14258"/>
    <cellStyle name="40% - Accent1 5 2 2 4" xfId="14259"/>
    <cellStyle name="40% - Accent1 5 2 2 4 2" xfId="14260"/>
    <cellStyle name="40% - Accent1 5 2 2 4 2 2" xfId="14261"/>
    <cellStyle name="40% - Accent1 5 2 2 4 2 3" xfId="52788"/>
    <cellStyle name="40% - Accent1 5 2 2 4 3" xfId="14262"/>
    <cellStyle name="40% - Accent1 5 2 2 4 4" xfId="14263"/>
    <cellStyle name="40% - Accent1 5 2 2 5" xfId="14264"/>
    <cellStyle name="40% - Accent1 5 2 2 5 2" xfId="14265"/>
    <cellStyle name="40% - Accent1 5 2 2 5 3" xfId="52789"/>
    <cellStyle name="40% - Accent1 5 2 2 6" xfId="14266"/>
    <cellStyle name="40% - Accent1 5 2 2 7" xfId="14267"/>
    <cellStyle name="40% - Accent1 5 2 2 8" xfId="60747"/>
    <cellStyle name="40% - Accent1 5 2 3" xfId="14268"/>
    <cellStyle name="40% - Accent1 5 2 3 2" xfId="14269"/>
    <cellStyle name="40% - Accent1 5 2 3 2 2" xfId="14270"/>
    <cellStyle name="40% - Accent1 5 2 3 2 2 2" xfId="14271"/>
    <cellStyle name="40% - Accent1 5 2 3 2 2 3" xfId="52790"/>
    <cellStyle name="40% - Accent1 5 2 3 2 3" xfId="14272"/>
    <cellStyle name="40% - Accent1 5 2 3 2 4" xfId="14273"/>
    <cellStyle name="40% - Accent1 5 2 3 3" xfId="14274"/>
    <cellStyle name="40% - Accent1 5 2 3 3 2" xfId="14275"/>
    <cellStyle name="40% - Accent1 5 2 3 3 2 2" xfId="14276"/>
    <cellStyle name="40% - Accent1 5 2 3 3 2 3" xfId="52791"/>
    <cellStyle name="40% - Accent1 5 2 3 3 3" xfId="14277"/>
    <cellStyle name="40% - Accent1 5 2 3 3 4" xfId="14278"/>
    <cellStyle name="40% - Accent1 5 2 3 4" xfId="14279"/>
    <cellStyle name="40% - Accent1 5 2 3 4 2" xfId="14280"/>
    <cellStyle name="40% - Accent1 5 2 3 4 3" xfId="52792"/>
    <cellStyle name="40% - Accent1 5 2 3 5" xfId="14281"/>
    <cellStyle name="40% - Accent1 5 2 3 6" xfId="14282"/>
    <cellStyle name="40% - Accent1 5 2 4" xfId="14283"/>
    <cellStyle name="40% - Accent1 5 2 4 2" xfId="14284"/>
    <cellStyle name="40% - Accent1 5 2 4 2 2" xfId="14285"/>
    <cellStyle name="40% - Accent1 5 2 4 2 3" xfId="52793"/>
    <cellStyle name="40% - Accent1 5 2 4 3" xfId="14286"/>
    <cellStyle name="40% - Accent1 5 2 4 4" xfId="14287"/>
    <cellStyle name="40% - Accent1 5 2 5" xfId="14288"/>
    <cellStyle name="40% - Accent1 5 2 5 2" xfId="14289"/>
    <cellStyle name="40% - Accent1 5 2 5 2 2" xfId="14290"/>
    <cellStyle name="40% - Accent1 5 2 5 2 3" xfId="52794"/>
    <cellStyle name="40% - Accent1 5 2 5 3" xfId="14291"/>
    <cellStyle name="40% - Accent1 5 2 5 4" xfId="14292"/>
    <cellStyle name="40% - Accent1 5 2 6" xfId="14293"/>
    <cellStyle name="40% - Accent1 5 2 6 2" xfId="14294"/>
    <cellStyle name="40% - Accent1 5 2 6 3" xfId="52795"/>
    <cellStyle name="40% - Accent1 5 2 7" xfId="14295"/>
    <cellStyle name="40% - Accent1 5 2 8" xfId="14296"/>
    <cellStyle name="40% - Accent1 5 2 9" xfId="60379"/>
    <cellStyle name="40% - Accent1 5 3" xfId="14297"/>
    <cellStyle name="40% - Accent1 5 3 2" xfId="14298"/>
    <cellStyle name="40% - Accent1 5 3 2 2" xfId="14299"/>
    <cellStyle name="40% - Accent1 5 3 2 2 2" xfId="14300"/>
    <cellStyle name="40% - Accent1 5 3 2 2 2 2" xfId="14301"/>
    <cellStyle name="40% - Accent1 5 3 2 2 2 3" xfId="52796"/>
    <cellStyle name="40% - Accent1 5 3 2 2 3" xfId="14302"/>
    <cellStyle name="40% - Accent1 5 3 2 2 4" xfId="14303"/>
    <cellStyle name="40% - Accent1 5 3 2 3" xfId="14304"/>
    <cellStyle name="40% - Accent1 5 3 2 3 2" xfId="14305"/>
    <cellStyle name="40% - Accent1 5 3 2 3 2 2" xfId="14306"/>
    <cellStyle name="40% - Accent1 5 3 2 3 2 3" xfId="52797"/>
    <cellStyle name="40% - Accent1 5 3 2 3 3" xfId="14307"/>
    <cellStyle name="40% - Accent1 5 3 2 3 4" xfId="14308"/>
    <cellStyle name="40% - Accent1 5 3 2 4" xfId="14309"/>
    <cellStyle name="40% - Accent1 5 3 2 4 2" xfId="14310"/>
    <cellStyle name="40% - Accent1 5 3 2 4 3" xfId="52798"/>
    <cellStyle name="40% - Accent1 5 3 2 5" xfId="14311"/>
    <cellStyle name="40% - Accent1 5 3 2 6" xfId="14312"/>
    <cellStyle name="40% - Accent1 5 3 3" xfId="14313"/>
    <cellStyle name="40% - Accent1 5 3 3 2" xfId="14314"/>
    <cellStyle name="40% - Accent1 5 3 3 2 2" xfId="14315"/>
    <cellStyle name="40% - Accent1 5 3 3 2 3" xfId="52799"/>
    <cellStyle name="40% - Accent1 5 3 3 3" xfId="14316"/>
    <cellStyle name="40% - Accent1 5 3 3 4" xfId="14317"/>
    <cellStyle name="40% - Accent1 5 3 4" xfId="14318"/>
    <cellStyle name="40% - Accent1 5 3 4 2" xfId="14319"/>
    <cellStyle name="40% - Accent1 5 3 4 2 2" xfId="14320"/>
    <cellStyle name="40% - Accent1 5 3 4 2 3" xfId="52800"/>
    <cellStyle name="40% - Accent1 5 3 4 3" xfId="14321"/>
    <cellStyle name="40% - Accent1 5 3 4 4" xfId="14322"/>
    <cellStyle name="40% - Accent1 5 3 5" xfId="14323"/>
    <cellStyle name="40% - Accent1 5 3 5 2" xfId="14324"/>
    <cellStyle name="40% - Accent1 5 3 5 3" xfId="52801"/>
    <cellStyle name="40% - Accent1 5 3 6" xfId="14325"/>
    <cellStyle name="40% - Accent1 5 3 7" xfId="14326"/>
    <cellStyle name="40% - Accent1 5 3 8" xfId="60564"/>
    <cellStyle name="40% - Accent1 5 4" xfId="14327"/>
    <cellStyle name="40% - Accent1 5 4 2" xfId="14328"/>
    <cellStyle name="40% - Accent1 5 4 2 2" xfId="14329"/>
    <cellStyle name="40% - Accent1 5 4 2 2 2" xfId="14330"/>
    <cellStyle name="40% - Accent1 5 4 2 2 3" xfId="52802"/>
    <cellStyle name="40% - Accent1 5 4 2 3" xfId="14331"/>
    <cellStyle name="40% - Accent1 5 4 2 4" xfId="14332"/>
    <cellStyle name="40% - Accent1 5 4 3" xfId="14333"/>
    <cellStyle name="40% - Accent1 5 4 3 2" xfId="14334"/>
    <cellStyle name="40% - Accent1 5 4 3 2 2" xfId="14335"/>
    <cellStyle name="40% - Accent1 5 4 3 2 3" xfId="52803"/>
    <cellStyle name="40% - Accent1 5 4 3 3" xfId="14336"/>
    <cellStyle name="40% - Accent1 5 4 3 4" xfId="14337"/>
    <cellStyle name="40% - Accent1 5 4 4" xfId="14338"/>
    <cellStyle name="40% - Accent1 5 4 4 2" xfId="14339"/>
    <cellStyle name="40% - Accent1 5 4 4 3" xfId="52804"/>
    <cellStyle name="40% - Accent1 5 4 5" xfId="14340"/>
    <cellStyle name="40% - Accent1 5 4 6" xfId="14341"/>
    <cellStyle name="40% - Accent1 5 5" xfId="14342"/>
    <cellStyle name="40% - Accent1 5 5 2" xfId="14343"/>
    <cellStyle name="40% - Accent1 5 5 2 2" xfId="14344"/>
    <cellStyle name="40% - Accent1 5 5 2 2 2" xfId="14345"/>
    <cellStyle name="40% - Accent1 5 5 2 2 3" xfId="52805"/>
    <cellStyle name="40% - Accent1 5 5 2 3" xfId="14346"/>
    <cellStyle name="40% - Accent1 5 5 2 4" xfId="14347"/>
    <cellStyle name="40% - Accent1 5 5 3" xfId="14348"/>
    <cellStyle name="40% - Accent1 5 5 3 2" xfId="14349"/>
    <cellStyle name="40% - Accent1 5 5 3 3" xfId="52806"/>
    <cellStyle name="40% - Accent1 5 5 4" xfId="14350"/>
    <cellStyle name="40% - Accent1 5 5 5" xfId="14351"/>
    <cellStyle name="40% - Accent1 5 6" xfId="14352"/>
    <cellStyle name="40% - Accent1 5 6 2" xfId="14353"/>
    <cellStyle name="40% - Accent1 5 6 2 2" xfId="14354"/>
    <cellStyle name="40% - Accent1 5 6 2 3" xfId="52807"/>
    <cellStyle name="40% - Accent1 5 6 3" xfId="14355"/>
    <cellStyle name="40% - Accent1 5 6 4" xfId="14356"/>
    <cellStyle name="40% - Accent1 5 7" xfId="14357"/>
    <cellStyle name="40% - Accent1 5 7 2" xfId="14358"/>
    <cellStyle name="40% - Accent1 5 7 2 2" xfId="14359"/>
    <cellStyle name="40% - Accent1 5 7 2 3" xfId="52808"/>
    <cellStyle name="40% - Accent1 5 7 3" xfId="14360"/>
    <cellStyle name="40% - Accent1 5 7 4" xfId="14361"/>
    <cellStyle name="40% - Accent1 5 8" xfId="14362"/>
    <cellStyle name="40% - Accent1 5 8 2" xfId="14363"/>
    <cellStyle name="40% - Accent1 5 8 3" xfId="52809"/>
    <cellStyle name="40% - Accent1 5 9" xfId="14364"/>
    <cellStyle name="40% - Accent1 6" xfId="14365"/>
    <cellStyle name="40% - Accent1 6 10" xfId="14366"/>
    <cellStyle name="40% - Accent1 6 11" xfId="60210"/>
    <cellStyle name="40% - Accent1 6 2" xfId="14367"/>
    <cellStyle name="40% - Accent1 6 2 2" xfId="14368"/>
    <cellStyle name="40% - Accent1 6 2 2 2" xfId="14369"/>
    <cellStyle name="40% - Accent1 6 2 2 2 2" xfId="14370"/>
    <cellStyle name="40% - Accent1 6 2 2 2 2 2" xfId="14371"/>
    <cellStyle name="40% - Accent1 6 2 2 2 2 2 2" xfId="14372"/>
    <cellStyle name="40% - Accent1 6 2 2 2 2 2 3" xfId="52810"/>
    <cellStyle name="40% - Accent1 6 2 2 2 2 3" xfId="14373"/>
    <cellStyle name="40% - Accent1 6 2 2 2 2 4" xfId="14374"/>
    <cellStyle name="40% - Accent1 6 2 2 2 3" xfId="14375"/>
    <cellStyle name="40% - Accent1 6 2 2 2 3 2" xfId="14376"/>
    <cellStyle name="40% - Accent1 6 2 2 2 3 2 2" xfId="14377"/>
    <cellStyle name="40% - Accent1 6 2 2 2 3 2 3" xfId="52811"/>
    <cellStyle name="40% - Accent1 6 2 2 2 3 3" xfId="14378"/>
    <cellStyle name="40% - Accent1 6 2 2 2 3 4" xfId="14379"/>
    <cellStyle name="40% - Accent1 6 2 2 2 4" xfId="14380"/>
    <cellStyle name="40% - Accent1 6 2 2 2 4 2" xfId="14381"/>
    <cellStyle name="40% - Accent1 6 2 2 2 4 3" xfId="52812"/>
    <cellStyle name="40% - Accent1 6 2 2 2 5" xfId="14382"/>
    <cellStyle name="40% - Accent1 6 2 2 2 6" xfId="14383"/>
    <cellStyle name="40% - Accent1 6 2 2 3" xfId="14384"/>
    <cellStyle name="40% - Accent1 6 2 2 3 2" xfId="14385"/>
    <cellStyle name="40% - Accent1 6 2 2 3 2 2" xfId="14386"/>
    <cellStyle name="40% - Accent1 6 2 2 3 2 3" xfId="52813"/>
    <cellStyle name="40% - Accent1 6 2 2 3 3" xfId="14387"/>
    <cellStyle name="40% - Accent1 6 2 2 3 4" xfId="14388"/>
    <cellStyle name="40% - Accent1 6 2 2 4" xfId="14389"/>
    <cellStyle name="40% - Accent1 6 2 2 4 2" xfId="14390"/>
    <cellStyle name="40% - Accent1 6 2 2 4 2 2" xfId="14391"/>
    <cellStyle name="40% - Accent1 6 2 2 4 2 3" xfId="52814"/>
    <cellStyle name="40% - Accent1 6 2 2 4 3" xfId="14392"/>
    <cellStyle name="40% - Accent1 6 2 2 4 4" xfId="14393"/>
    <cellStyle name="40% - Accent1 6 2 2 5" xfId="14394"/>
    <cellStyle name="40% - Accent1 6 2 2 5 2" xfId="14395"/>
    <cellStyle name="40% - Accent1 6 2 2 5 3" xfId="52815"/>
    <cellStyle name="40% - Accent1 6 2 2 6" xfId="14396"/>
    <cellStyle name="40% - Accent1 6 2 2 7" xfId="14397"/>
    <cellStyle name="40% - Accent1 6 2 2 8" xfId="60761"/>
    <cellStyle name="40% - Accent1 6 2 3" xfId="14398"/>
    <cellStyle name="40% - Accent1 6 2 3 2" xfId="14399"/>
    <cellStyle name="40% - Accent1 6 2 3 2 2" xfId="14400"/>
    <cellStyle name="40% - Accent1 6 2 3 2 2 2" xfId="14401"/>
    <cellStyle name="40% - Accent1 6 2 3 2 2 3" xfId="52816"/>
    <cellStyle name="40% - Accent1 6 2 3 2 3" xfId="14402"/>
    <cellStyle name="40% - Accent1 6 2 3 2 4" xfId="14403"/>
    <cellStyle name="40% - Accent1 6 2 3 3" xfId="14404"/>
    <cellStyle name="40% - Accent1 6 2 3 3 2" xfId="14405"/>
    <cellStyle name="40% - Accent1 6 2 3 3 2 2" xfId="14406"/>
    <cellStyle name="40% - Accent1 6 2 3 3 2 3" xfId="52817"/>
    <cellStyle name="40% - Accent1 6 2 3 3 3" xfId="14407"/>
    <cellStyle name="40% - Accent1 6 2 3 3 4" xfId="14408"/>
    <cellStyle name="40% - Accent1 6 2 3 4" xfId="14409"/>
    <cellStyle name="40% - Accent1 6 2 3 4 2" xfId="14410"/>
    <cellStyle name="40% - Accent1 6 2 3 4 3" xfId="52818"/>
    <cellStyle name="40% - Accent1 6 2 3 5" xfId="14411"/>
    <cellStyle name="40% - Accent1 6 2 3 6" xfId="14412"/>
    <cellStyle name="40% - Accent1 6 2 4" xfId="14413"/>
    <cellStyle name="40% - Accent1 6 2 4 2" xfId="14414"/>
    <cellStyle name="40% - Accent1 6 2 4 2 2" xfId="14415"/>
    <cellStyle name="40% - Accent1 6 2 4 2 3" xfId="52819"/>
    <cellStyle name="40% - Accent1 6 2 4 3" xfId="14416"/>
    <cellStyle name="40% - Accent1 6 2 4 4" xfId="14417"/>
    <cellStyle name="40% - Accent1 6 2 5" xfId="14418"/>
    <cellStyle name="40% - Accent1 6 2 5 2" xfId="14419"/>
    <cellStyle name="40% - Accent1 6 2 5 2 2" xfId="14420"/>
    <cellStyle name="40% - Accent1 6 2 5 2 3" xfId="52820"/>
    <cellStyle name="40% - Accent1 6 2 5 3" xfId="14421"/>
    <cellStyle name="40% - Accent1 6 2 5 4" xfId="14422"/>
    <cellStyle name="40% - Accent1 6 2 6" xfId="14423"/>
    <cellStyle name="40% - Accent1 6 2 6 2" xfId="14424"/>
    <cellStyle name="40% - Accent1 6 2 6 3" xfId="52821"/>
    <cellStyle name="40% - Accent1 6 2 7" xfId="14425"/>
    <cellStyle name="40% - Accent1 6 2 8" xfId="14426"/>
    <cellStyle name="40% - Accent1 6 2 9" xfId="60393"/>
    <cellStyle name="40% - Accent1 6 3" xfId="14427"/>
    <cellStyle name="40% - Accent1 6 3 2" xfId="14428"/>
    <cellStyle name="40% - Accent1 6 3 2 2" xfId="14429"/>
    <cellStyle name="40% - Accent1 6 3 2 2 2" xfId="14430"/>
    <cellStyle name="40% - Accent1 6 3 2 2 2 2" xfId="14431"/>
    <cellStyle name="40% - Accent1 6 3 2 2 2 3" xfId="52822"/>
    <cellStyle name="40% - Accent1 6 3 2 2 3" xfId="14432"/>
    <cellStyle name="40% - Accent1 6 3 2 2 4" xfId="14433"/>
    <cellStyle name="40% - Accent1 6 3 2 3" xfId="14434"/>
    <cellStyle name="40% - Accent1 6 3 2 3 2" xfId="14435"/>
    <cellStyle name="40% - Accent1 6 3 2 3 2 2" xfId="14436"/>
    <cellStyle name="40% - Accent1 6 3 2 3 2 3" xfId="52823"/>
    <cellStyle name="40% - Accent1 6 3 2 3 3" xfId="14437"/>
    <cellStyle name="40% - Accent1 6 3 2 3 4" xfId="14438"/>
    <cellStyle name="40% - Accent1 6 3 2 4" xfId="14439"/>
    <cellStyle name="40% - Accent1 6 3 2 4 2" xfId="14440"/>
    <cellStyle name="40% - Accent1 6 3 2 4 3" xfId="52824"/>
    <cellStyle name="40% - Accent1 6 3 2 5" xfId="14441"/>
    <cellStyle name="40% - Accent1 6 3 2 6" xfId="14442"/>
    <cellStyle name="40% - Accent1 6 3 3" xfId="14443"/>
    <cellStyle name="40% - Accent1 6 3 3 2" xfId="14444"/>
    <cellStyle name="40% - Accent1 6 3 3 2 2" xfId="14445"/>
    <cellStyle name="40% - Accent1 6 3 3 2 3" xfId="52825"/>
    <cellStyle name="40% - Accent1 6 3 3 3" xfId="14446"/>
    <cellStyle name="40% - Accent1 6 3 3 4" xfId="14447"/>
    <cellStyle name="40% - Accent1 6 3 4" xfId="14448"/>
    <cellStyle name="40% - Accent1 6 3 4 2" xfId="14449"/>
    <cellStyle name="40% - Accent1 6 3 4 2 2" xfId="14450"/>
    <cellStyle name="40% - Accent1 6 3 4 2 3" xfId="52826"/>
    <cellStyle name="40% - Accent1 6 3 4 3" xfId="14451"/>
    <cellStyle name="40% - Accent1 6 3 4 4" xfId="14452"/>
    <cellStyle name="40% - Accent1 6 3 5" xfId="14453"/>
    <cellStyle name="40% - Accent1 6 3 5 2" xfId="14454"/>
    <cellStyle name="40% - Accent1 6 3 5 3" xfId="52827"/>
    <cellStyle name="40% - Accent1 6 3 6" xfId="14455"/>
    <cellStyle name="40% - Accent1 6 3 7" xfId="14456"/>
    <cellStyle name="40% - Accent1 6 3 8" xfId="60578"/>
    <cellStyle name="40% - Accent1 6 4" xfId="14457"/>
    <cellStyle name="40% - Accent1 6 4 2" xfId="14458"/>
    <cellStyle name="40% - Accent1 6 4 2 2" xfId="14459"/>
    <cellStyle name="40% - Accent1 6 4 2 2 2" xfId="14460"/>
    <cellStyle name="40% - Accent1 6 4 2 2 3" xfId="52828"/>
    <cellStyle name="40% - Accent1 6 4 2 3" xfId="14461"/>
    <cellStyle name="40% - Accent1 6 4 2 4" xfId="14462"/>
    <cellStyle name="40% - Accent1 6 4 3" xfId="14463"/>
    <cellStyle name="40% - Accent1 6 4 3 2" xfId="14464"/>
    <cellStyle name="40% - Accent1 6 4 3 2 2" xfId="14465"/>
    <cellStyle name="40% - Accent1 6 4 3 2 3" xfId="52829"/>
    <cellStyle name="40% - Accent1 6 4 3 3" xfId="14466"/>
    <cellStyle name="40% - Accent1 6 4 3 4" xfId="14467"/>
    <cellStyle name="40% - Accent1 6 4 4" xfId="14468"/>
    <cellStyle name="40% - Accent1 6 4 4 2" xfId="14469"/>
    <cellStyle name="40% - Accent1 6 4 4 3" xfId="52830"/>
    <cellStyle name="40% - Accent1 6 4 5" xfId="14470"/>
    <cellStyle name="40% - Accent1 6 4 6" xfId="14471"/>
    <cellStyle name="40% - Accent1 6 5" xfId="14472"/>
    <cellStyle name="40% - Accent1 6 5 2" xfId="14473"/>
    <cellStyle name="40% - Accent1 6 5 2 2" xfId="14474"/>
    <cellStyle name="40% - Accent1 6 5 2 2 2" xfId="14475"/>
    <cellStyle name="40% - Accent1 6 5 2 2 3" xfId="52831"/>
    <cellStyle name="40% - Accent1 6 5 2 3" xfId="14476"/>
    <cellStyle name="40% - Accent1 6 5 2 4" xfId="14477"/>
    <cellStyle name="40% - Accent1 6 5 3" xfId="14478"/>
    <cellStyle name="40% - Accent1 6 5 3 2" xfId="14479"/>
    <cellStyle name="40% - Accent1 6 5 3 3" xfId="52832"/>
    <cellStyle name="40% - Accent1 6 5 4" xfId="14480"/>
    <cellStyle name="40% - Accent1 6 5 5" xfId="14481"/>
    <cellStyle name="40% - Accent1 6 6" xfId="14482"/>
    <cellStyle name="40% - Accent1 6 6 2" xfId="14483"/>
    <cellStyle name="40% - Accent1 6 6 2 2" xfId="14484"/>
    <cellStyle name="40% - Accent1 6 6 2 3" xfId="52833"/>
    <cellStyle name="40% - Accent1 6 6 3" xfId="14485"/>
    <cellStyle name="40% - Accent1 6 6 4" xfId="14486"/>
    <cellStyle name="40% - Accent1 6 7" xfId="14487"/>
    <cellStyle name="40% - Accent1 6 7 2" xfId="14488"/>
    <cellStyle name="40% - Accent1 6 7 2 2" xfId="14489"/>
    <cellStyle name="40% - Accent1 6 7 2 3" xfId="52834"/>
    <cellStyle name="40% - Accent1 6 7 3" xfId="14490"/>
    <cellStyle name="40% - Accent1 6 7 4" xfId="14491"/>
    <cellStyle name="40% - Accent1 6 8" xfId="14492"/>
    <cellStyle name="40% - Accent1 6 8 2" xfId="14493"/>
    <cellStyle name="40% - Accent1 6 8 3" xfId="52835"/>
    <cellStyle name="40% - Accent1 6 9" xfId="14494"/>
    <cellStyle name="40% - Accent1 7" xfId="14495"/>
    <cellStyle name="40% - Accent1 7 10" xfId="14496"/>
    <cellStyle name="40% - Accent1 7 11" xfId="60224"/>
    <cellStyle name="40% - Accent1 7 2" xfId="14497"/>
    <cellStyle name="40% - Accent1 7 2 2" xfId="14498"/>
    <cellStyle name="40% - Accent1 7 2 2 2" xfId="14499"/>
    <cellStyle name="40% - Accent1 7 2 2 2 2" xfId="14500"/>
    <cellStyle name="40% - Accent1 7 2 2 2 2 2" xfId="14501"/>
    <cellStyle name="40% - Accent1 7 2 2 2 2 2 2" xfId="14502"/>
    <cellStyle name="40% - Accent1 7 2 2 2 2 2 3" xfId="52836"/>
    <cellStyle name="40% - Accent1 7 2 2 2 2 3" xfId="14503"/>
    <cellStyle name="40% - Accent1 7 2 2 2 2 4" xfId="14504"/>
    <cellStyle name="40% - Accent1 7 2 2 2 3" xfId="14505"/>
    <cellStyle name="40% - Accent1 7 2 2 2 3 2" xfId="14506"/>
    <cellStyle name="40% - Accent1 7 2 2 2 3 2 2" xfId="14507"/>
    <cellStyle name="40% - Accent1 7 2 2 2 3 2 3" xfId="52837"/>
    <cellStyle name="40% - Accent1 7 2 2 2 3 3" xfId="14508"/>
    <cellStyle name="40% - Accent1 7 2 2 2 3 4" xfId="14509"/>
    <cellStyle name="40% - Accent1 7 2 2 2 4" xfId="14510"/>
    <cellStyle name="40% - Accent1 7 2 2 2 4 2" xfId="14511"/>
    <cellStyle name="40% - Accent1 7 2 2 2 4 3" xfId="52838"/>
    <cellStyle name="40% - Accent1 7 2 2 2 5" xfId="14512"/>
    <cellStyle name="40% - Accent1 7 2 2 2 6" xfId="14513"/>
    <cellStyle name="40% - Accent1 7 2 2 3" xfId="14514"/>
    <cellStyle name="40% - Accent1 7 2 2 3 2" xfId="14515"/>
    <cellStyle name="40% - Accent1 7 2 2 3 2 2" xfId="14516"/>
    <cellStyle name="40% - Accent1 7 2 2 3 2 3" xfId="52839"/>
    <cellStyle name="40% - Accent1 7 2 2 3 3" xfId="14517"/>
    <cellStyle name="40% - Accent1 7 2 2 3 4" xfId="14518"/>
    <cellStyle name="40% - Accent1 7 2 2 4" xfId="14519"/>
    <cellStyle name="40% - Accent1 7 2 2 4 2" xfId="14520"/>
    <cellStyle name="40% - Accent1 7 2 2 4 2 2" xfId="14521"/>
    <cellStyle name="40% - Accent1 7 2 2 4 2 3" xfId="52840"/>
    <cellStyle name="40% - Accent1 7 2 2 4 3" xfId="14522"/>
    <cellStyle name="40% - Accent1 7 2 2 4 4" xfId="14523"/>
    <cellStyle name="40% - Accent1 7 2 2 5" xfId="14524"/>
    <cellStyle name="40% - Accent1 7 2 2 5 2" xfId="14525"/>
    <cellStyle name="40% - Accent1 7 2 2 5 3" xfId="52841"/>
    <cellStyle name="40% - Accent1 7 2 2 6" xfId="14526"/>
    <cellStyle name="40% - Accent1 7 2 2 7" xfId="14527"/>
    <cellStyle name="40% - Accent1 7 2 2 8" xfId="60775"/>
    <cellStyle name="40% - Accent1 7 2 3" xfId="14528"/>
    <cellStyle name="40% - Accent1 7 2 3 2" xfId="14529"/>
    <cellStyle name="40% - Accent1 7 2 3 2 2" xfId="14530"/>
    <cellStyle name="40% - Accent1 7 2 3 2 2 2" xfId="14531"/>
    <cellStyle name="40% - Accent1 7 2 3 2 2 3" xfId="52842"/>
    <cellStyle name="40% - Accent1 7 2 3 2 3" xfId="14532"/>
    <cellStyle name="40% - Accent1 7 2 3 2 4" xfId="14533"/>
    <cellStyle name="40% - Accent1 7 2 3 3" xfId="14534"/>
    <cellStyle name="40% - Accent1 7 2 3 3 2" xfId="14535"/>
    <cellStyle name="40% - Accent1 7 2 3 3 2 2" xfId="14536"/>
    <cellStyle name="40% - Accent1 7 2 3 3 2 3" xfId="52843"/>
    <cellStyle name="40% - Accent1 7 2 3 3 3" xfId="14537"/>
    <cellStyle name="40% - Accent1 7 2 3 3 4" xfId="14538"/>
    <cellStyle name="40% - Accent1 7 2 3 4" xfId="14539"/>
    <cellStyle name="40% - Accent1 7 2 3 4 2" xfId="14540"/>
    <cellStyle name="40% - Accent1 7 2 3 4 3" xfId="52844"/>
    <cellStyle name="40% - Accent1 7 2 3 5" xfId="14541"/>
    <cellStyle name="40% - Accent1 7 2 3 6" xfId="14542"/>
    <cellStyle name="40% - Accent1 7 2 4" xfId="14543"/>
    <cellStyle name="40% - Accent1 7 2 4 2" xfId="14544"/>
    <cellStyle name="40% - Accent1 7 2 4 2 2" xfId="14545"/>
    <cellStyle name="40% - Accent1 7 2 4 2 3" xfId="52845"/>
    <cellStyle name="40% - Accent1 7 2 4 3" xfId="14546"/>
    <cellStyle name="40% - Accent1 7 2 4 4" xfId="14547"/>
    <cellStyle name="40% - Accent1 7 2 5" xfId="14548"/>
    <cellStyle name="40% - Accent1 7 2 5 2" xfId="14549"/>
    <cellStyle name="40% - Accent1 7 2 5 2 2" xfId="14550"/>
    <cellStyle name="40% - Accent1 7 2 5 2 3" xfId="52846"/>
    <cellStyle name="40% - Accent1 7 2 5 3" xfId="14551"/>
    <cellStyle name="40% - Accent1 7 2 5 4" xfId="14552"/>
    <cellStyle name="40% - Accent1 7 2 6" xfId="14553"/>
    <cellStyle name="40% - Accent1 7 2 6 2" xfId="14554"/>
    <cellStyle name="40% - Accent1 7 2 6 3" xfId="52847"/>
    <cellStyle name="40% - Accent1 7 2 7" xfId="14555"/>
    <cellStyle name="40% - Accent1 7 2 8" xfId="14556"/>
    <cellStyle name="40% - Accent1 7 2 9" xfId="60407"/>
    <cellStyle name="40% - Accent1 7 3" xfId="14557"/>
    <cellStyle name="40% - Accent1 7 3 2" xfId="14558"/>
    <cellStyle name="40% - Accent1 7 3 2 2" xfId="14559"/>
    <cellStyle name="40% - Accent1 7 3 2 2 2" xfId="14560"/>
    <cellStyle name="40% - Accent1 7 3 2 2 2 2" xfId="14561"/>
    <cellStyle name="40% - Accent1 7 3 2 2 2 3" xfId="52848"/>
    <cellStyle name="40% - Accent1 7 3 2 2 3" xfId="14562"/>
    <cellStyle name="40% - Accent1 7 3 2 2 4" xfId="14563"/>
    <cellStyle name="40% - Accent1 7 3 2 3" xfId="14564"/>
    <cellStyle name="40% - Accent1 7 3 2 3 2" xfId="14565"/>
    <cellStyle name="40% - Accent1 7 3 2 3 2 2" xfId="14566"/>
    <cellStyle name="40% - Accent1 7 3 2 3 2 3" xfId="52849"/>
    <cellStyle name="40% - Accent1 7 3 2 3 3" xfId="14567"/>
    <cellStyle name="40% - Accent1 7 3 2 3 4" xfId="14568"/>
    <cellStyle name="40% - Accent1 7 3 2 4" xfId="14569"/>
    <cellStyle name="40% - Accent1 7 3 2 4 2" xfId="14570"/>
    <cellStyle name="40% - Accent1 7 3 2 4 3" xfId="52850"/>
    <cellStyle name="40% - Accent1 7 3 2 5" xfId="14571"/>
    <cellStyle name="40% - Accent1 7 3 2 6" xfId="14572"/>
    <cellStyle name="40% - Accent1 7 3 3" xfId="14573"/>
    <cellStyle name="40% - Accent1 7 3 3 2" xfId="14574"/>
    <cellStyle name="40% - Accent1 7 3 3 2 2" xfId="14575"/>
    <cellStyle name="40% - Accent1 7 3 3 2 3" xfId="52851"/>
    <cellStyle name="40% - Accent1 7 3 3 3" xfId="14576"/>
    <cellStyle name="40% - Accent1 7 3 3 4" xfId="14577"/>
    <cellStyle name="40% - Accent1 7 3 4" xfId="14578"/>
    <cellStyle name="40% - Accent1 7 3 4 2" xfId="14579"/>
    <cellStyle name="40% - Accent1 7 3 4 2 2" xfId="14580"/>
    <cellStyle name="40% - Accent1 7 3 4 2 3" xfId="52852"/>
    <cellStyle name="40% - Accent1 7 3 4 3" xfId="14581"/>
    <cellStyle name="40% - Accent1 7 3 4 4" xfId="14582"/>
    <cellStyle name="40% - Accent1 7 3 5" xfId="14583"/>
    <cellStyle name="40% - Accent1 7 3 5 2" xfId="14584"/>
    <cellStyle name="40% - Accent1 7 3 5 3" xfId="52853"/>
    <cellStyle name="40% - Accent1 7 3 6" xfId="14585"/>
    <cellStyle name="40% - Accent1 7 3 7" xfId="14586"/>
    <cellStyle name="40% - Accent1 7 3 8" xfId="60592"/>
    <cellStyle name="40% - Accent1 7 4" xfId="14587"/>
    <cellStyle name="40% - Accent1 7 4 2" xfId="14588"/>
    <cellStyle name="40% - Accent1 7 4 2 2" xfId="14589"/>
    <cellStyle name="40% - Accent1 7 4 2 2 2" xfId="14590"/>
    <cellStyle name="40% - Accent1 7 4 2 2 3" xfId="52854"/>
    <cellStyle name="40% - Accent1 7 4 2 3" xfId="14591"/>
    <cellStyle name="40% - Accent1 7 4 2 4" xfId="14592"/>
    <cellStyle name="40% - Accent1 7 4 3" xfId="14593"/>
    <cellStyle name="40% - Accent1 7 4 3 2" xfId="14594"/>
    <cellStyle name="40% - Accent1 7 4 3 2 2" xfId="14595"/>
    <cellStyle name="40% - Accent1 7 4 3 2 3" xfId="52855"/>
    <cellStyle name="40% - Accent1 7 4 3 3" xfId="14596"/>
    <cellStyle name="40% - Accent1 7 4 3 4" xfId="14597"/>
    <cellStyle name="40% - Accent1 7 4 4" xfId="14598"/>
    <cellStyle name="40% - Accent1 7 4 4 2" xfId="14599"/>
    <cellStyle name="40% - Accent1 7 4 4 3" xfId="52856"/>
    <cellStyle name="40% - Accent1 7 4 5" xfId="14600"/>
    <cellStyle name="40% - Accent1 7 4 6" xfId="14601"/>
    <cellStyle name="40% - Accent1 7 5" xfId="14602"/>
    <cellStyle name="40% - Accent1 7 5 2" xfId="14603"/>
    <cellStyle name="40% - Accent1 7 5 2 2" xfId="14604"/>
    <cellStyle name="40% - Accent1 7 5 2 2 2" xfId="14605"/>
    <cellStyle name="40% - Accent1 7 5 2 2 3" xfId="52857"/>
    <cellStyle name="40% - Accent1 7 5 2 3" xfId="14606"/>
    <cellStyle name="40% - Accent1 7 5 2 4" xfId="14607"/>
    <cellStyle name="40% - Accent1 7 5 3" xfId="14608"/>
    <cellStyle name="40% - Accent1 7 5 3 2" xfId="14609"/>
    <cellStyle name="40% - Accent1 7 5 3 3" xfId="52858"/>
    <cellStyle name="40% - Accent1 7 5 4" xfId="14610"/>
    <cellStyle name="40% - Accent1 7 5 5" xfId="14611"/>
    <cellStyle name="40% - Accent1 7 6" xfId="14612"/>
    <cellStyle name="40% - Accent1 7 6 2" xfId="14613"/>
    <cellStyle name="40% - Accent1 7 6 2 2" xfId="14614"/>
    <cellStyle name="40% - Accent1 7 6 2 3" xfId="52859"/>
    <cellStyle name="40% - Accent1 7 6 3" xfId="14615"/>
    <cellStyle name="40% - Accent1 7 6 4" xfId="14616"/>
    <cellStyle name="40% - Accent1 7 7" xfId="14617"/>
    <cellStyle name="40% - Accent1 7 7 2" xfId="14618"/>
    <cellStyle name="40% - Accent1 7 7 2 2" xfId="14619"/>
    <cellStyle name="40% - Accent1 7 7 2 3" xfId="52860"/>
    <cellStyle name="40% - Accent1 7 7 3" xfId="14620"/>
    <cellStyle name="40% - Accent1 7 7 4" xfId="14621"/>
    <cellStyle name="40% - Accent1 7 8" xfId="14622"/>
    <cellStyle name="40% - Accent1 7 8 2" xfId="14623"/>
    <cellStyle name="40% - Accent1 7 8 3" xfId="52861"/>
    <cellStyle name="40% - Accent1 7 9" xfId="14624"/>
    <cellStyle name="40% - Accent1 8" xfId="14625"/>
    <cellStyle name="40% - Accent1 8 2" xfId="14626"/>
    <cellStyle name="40% - Accent1 8 2 2" xfId="14627"/>
    <cellStyle name="40% - Accent1 8 2 2 2" xfId="14628"/>
    <cellStyle name="40% - Accent1 8 2 2 2 2" xfId="14629"/>
    <cellStyle name="40% - Accent1 8 2 2 2 2 2" xfId="14630"/>
    <cellStyle name="40% - Accent1 8 2 2 2 2 3" xfId="52862"/>
    <cellStyle name="40% - Accent1 8 2 2 2 3" xfId="14631"/>
    <cellStyle name="40% - Accent1 8 2 2 2 4" xfId="14632"/>
    <cellStyle name="40% - Accent1 8 2 2 3" xfId="14633"/>
    <cellStyle name="40% - Accent1 8 2 2 3 2" xfId="14634"/>
    <cellStyle name="40% - Accent1 8 2 2 3 2 2" xfId="14635"/>
    <cellStyle name="40% - Accent1 8 2 2 3 2 3" xfId="52863"/>
    <cellStyle name="40% - Accent1 8 2 2 3 3" xfId="14636"/>
    <cellStyle name="40% - Accent1 8 2 2 3 4" xfId="14637"/>
    <cellStyle name="40% - Accent1 8 2 2 4" xfId="14638"/>
    <cellStyle name="40% - Accent1 8 2 2 4 2" xfId="14639"/>
    <cellStyle name="40% - Accent1 8 2 2 4 3" xfId="52864"/>
    <cellStyle name="40% - Accent1 8 2 2 5" xfId="14640"/>
    <cellStyle name="40% - Accent1 8 2 2 6" xfId="14641"/>
    <cellStyle name="40% - Accent1 8 2 2 7" xfId="60789"/>
    <cellStyle name="40% - Accent1 8 2 3" xfId="14642"/>
    <cellStyle name="40% - Accent1 8 2 3 2" xfId="14643"/>
    <cellStyle name="40% - Accent1 8 2 3 2 2" xfId="14644"/>
    <cellStyle name="40% - Accent1 8 2 3 2 3" xfId="52865"/>
    <cellStyle name="40% - Accent1 8 2 3 3" xfId="14645"/>
    <cellStyle name="40% - Accent1 8 2 3 4" xfId="14646"/>
    <cellStyle name="40% - Accent1 8 2 4" xfId="14647"/>
    <cellStyle name="40% - Accent1 8 2 4 2" xfId="14648"/>
    <cellStyle name="40% - Accent1 8 2 4 2 2" xfId="14649"/>
    <cellStyle name="40% - Accent1 8 2 4 2 3" xfId="52866"/>
    <cellStyle name="40% - Accent1 8 2 4 3" xfId="14650"/>
    <cellStyle name="40% - Accent1 8 2 4 4" xfId="14651"/>
    <cellStyle name="40% - Accent1 8 2 5" xfId="14652"/>
    <cellStyle name="40% - Accent1 8 2 5 2" xfId="14653"/>
    <cellStyle name="40% - Accent1 8 2 5 3" xfId="52867"/>
    <cellStyle name="40% - Accent1 8 2 6" xfId="14654"/>
    <cellStyle name="40% - Accent1 8 2 7" xfId="14655"/>
    <cellStyle name="40% - Accent1 8 2 8" xfId="60421"/>
    <cellStyle name="40% - Accent1 8 3" xfId="14656"/>
    <cellStyle name="40% - Accent1 8 3 2" xfId="14657"/>
    <cellStyle name="40% - Accent1 8 3 2 2" xfId="14658"/>
    <cellStyle name="40% - Accent1 8 3 2 2 2" xfId="14659"/>
    <cellStyle name="40% - Accent1 8 3 2 2 3" xfId="52868"/>
    <cellStyle name="40% - Accent1 8 3 2 3" xfId="14660"/>
    <cellStyle name="40% - Accent1 8 3 2 4" xfId="14661"/>
    <cellStyle name="40% - Accent1 8 3 3" xfId="14662"/>
    <cellStyle name="40% - Accent1 8 3 3 2" xfId="14663"/>
    <cellStyle name="40% - Accent1 8 3 3 2 2" xfId="14664"/>
    <cellStyle name="40% - Accent1 8 3 3 2 3" xfId="52869"/>
    <cellStyle name="40% - Accent1 8 3 3 3" xfId="14665"/>
    <cellStyle name="40% - Accent1 8 3 3 4" xfId="14666"/>
    <cellStyle name="40% - Accent1 8 3 4" xfId="14667"/>
    <cellStyle name="40% - Accent1 8 3 4 2" xfId="14668"/>
    <cellStyle name="40% - Accent1 8 3 4 3" xfId="52870"/>
    <cellStyle name="40% - Accent1 8 3 5" xfId="14669"/>
    <cellStyle name="40% - Accent1 8 3 6" xfId="14670"/>
    <cellStyle name="40% - Accent1 8 3 7" xfId="60606"/>
    <cellStyle name="40% - Accent1 8 4" xfId="14671"/>
    <cellStyle name="40% - Accent1 8 4 2" xfId="14672"/>
    <cellStyle name="40% - Accent1 8 4 2 2" xfId="14673"/>
    <cellStyle name="40% - Accent1 8 4 2 3" xfId="52871"/>
    <cellStyle name="40% - Accent1 8 4 3" xfId="14674"/>
    <cellStyle name="40% - Accent1 8 4 4" xfId="14675"/>
    <cellStyle name="40% - Accent1 8 5" xfId="14676"/>
    <cellStyle name="40% - Accent1 8 5 2" xfId="14677"/>
    <cellStyle name="40% - Accent1 8 5 2 2" xfId="14678"/>
    <cellStyle name="40% - Accent1 8 5 2 3" xfId="52872"/>
    <cellStyle name="40% - Accent1 8 5 3" xfId="14679"/>
    <cellStyle name="40% - Accent1 8 5 4" xfId="14680"/>
    <cellStyle name="40% - Accent1 8 6" xfId="14681"/>
    <cellStyle name="40% - Accent1 8 6 2" xfId="14682"/>
    <cellStyle name="40% - Accent1 8 6 3" xfId="52873"/>
    <cellStyle name="40% - Accent1 8 7" xfId="14683"/>
    <cellStyle name="40% - Accent1 8 8" xfId="14684"/>
    <cellStyle name="40% - Accent1 8 9" xfId="60238"/>
    <cellStyle name="40% - Accent1 9" xfId="14685"/>
    <cellStyle name="40% - Accent1 9 2" xfId="14686"/>
    <cellStyle name="40% - Accent1 9 2 2" xfId="14687"/>
    <cellStyle name="40% - Accent1 9 2 2 2" xfId="14688"/>
    <cellStyle name="40% - Accent1 9 2 2 2 2" xfId="14689"/>
    <cellStyle name="40% - Accent1 9 2 2 2 3" xfId="52874"/>
    <cellStyle name="40% - Accent1 9 2 2 3" xfId="14690"/>
    <cellStyle name="40% - Accent1 9 2 2 4" xfId="14691"/>
    <cellStyle name="40% - Accent1 9 2 2 5" xfId="60803"/>
    <cellStyle name="40% - Accent1 9 2 3" xfId="14692"/>
    <cellStyle name="40% - Accent1 9 2 3 2" xfId="14693"/>
    <cellStyle name="40% - Accent1 9 2 3 2 2" xfId="14694"/>
    <cellStyle name="40% - Accent1 9 2 3 2 3" xfId="52875"/>
    <cellStyle name="40% - Accent1 9 2 3 3" xfId="14695"/>
    <cellStyle name="40% - Accent1 9 2 3 4" xfId="14696"/>
    <cellStyle name="40% - Accent1 9 2 4" xfId="14697"/>
    <cellStyle name="40% - Accent1 9 2 4 2" xfId="14698"/>
    <cellStyle name="40% - Accent1 9 2 4 3" xfId="52876"/>
    <cellStyle name="40% - Accent1 9 2 5" xfId="14699"/>
    <cellStyle name="40% - Accent1 9 2 6" xfId="14700"/>
    <cellStyle name="40% - Accent1 9 2 7" xfId="60435"/>
    <cellStyle name="40% - Accent1 9 3" xfId="14701"/>
    <cellStyle name="40% - Accent1 9 3 2" xfId="14702"/>
    <cellStyle name="40% - Accent1 9 3 2 2" xfId="14703"/>
    <cellStyle name="40% - Accent1 9 3 2 3" xfId="52877"/>
    <cellStyle name="40% - Accent1 9 3 3" xfId="14704"/>
    <cellStyle name="40% - Accent1 9 3 4" xfId="14705"/>
    <cellStyle name="40% - Accent1 9 3 5" xfId="60620"/>
    <cellStyle name="40% - Accent1 9 4" xfId="14706"/>
    <cellStyle name="40% - Accent1 9 4 2" xfId="14707"/>
    <cellStyle name="40% - Accent1 9 4 2 2" xfId="14708"/>
    <cellStyle name="40% - Accent1 9 4 2 3" xfId="52878"/>
    <cellStyle name="40% - Accent1 9 4 3" xfId="14709"/>
    <cellStyle name="40% - Accent1 9 4 4" xfId="14710"/>
    <cellStyle name="40% - Accent1 9 5" xfId="14711"/>
    <cellStyle name="40% - Accent1 9 5 2" xfId="14712"/>
    <cellStyle name="40% - Accent1 9 5 3" xfId="52879"/>
    <cellStyle name="40% - Accent1 9 6" xfId="14713"/>
    <cellStyle name="40% - Accent1 9 7" xfId="14714"/>
    <cellStyle name="40% - Accent1 9 8" xfId="60252"/>
    <cellStyle name="40% - Accent2 10" xfId="14715"/>
    <cellStyle name="40% - Accent2 10 2" xfId="14716"/>
    <cellStyle name="40% - Accent2 10 2 2" xfId="14717"/>
    <cellStyle name="40% - Accent2 10 2 2 2" xfId="14718"/>
    <cellStyle name="40% - Accent2 10 2 2 3" xfId="52880"/>
    <cellStyle name="40% - Accent2 10 2 2 4" xfId="60819"/>
    <cellStyle name="40% - Accent2 10 2 3" xfId="14719"/>
    <cellStyle name="40% - Accent2 10 2 4" xfId="14720"/>
    <cellStyle name="40% - Accent2 10 2 5" xfId="60451"/>
    <cellStyle name="40% - Accent2 10 3" xfId="14721"/>
    <cellStyle name="40% - Accent2 10 3 2" xfId="14722"/>
    <cellStyle name="40% - Accent2 10 3 2 2" xfId="14723"/>
    <cellStyle name="40% - Accent2 10 3 2 3" xfId="52881"/>
    <cellStyle name="40% - Accent2 10 3 3" xfId="14724"/>
    <cellStyle name="40% - Accent2 10 3 4" xfId="14725"/>
    <cellStyle name="40% - Accent2 10 3 5" xfId="60636"/>
    <cellStyle name="40% - Accent2 10 4" xfId="14726"/>
    <cellStyle name="40% - Accent2 10 4 2" xfId="14727"/>
    <cellStyle name="40% - Accent2 10 4 3" xfId="52882"/>
    <cellStyle name="40% - Accent2 10 5" xfId="14728"/>
    <cellStyle name="40% - Accent2 10 6" xfId="14729"/>
    <cellStyle name="40% - Accent2 10 7" xfId="60268"/>
    <cellStyle name="40% - Accent2 11" xfId="14730"/>
    <cellStyle name="40% - Accent2 11 2" xfId="14731"/>
    <cellStyle name="40% - Accent2 11 2 2" xfId="14732"/>
    <cellStyle name="40% - Accent2 11 2 2 2" xfId="14733"/>
    <cellStyle name="40% - Accent2 11 2 2 3" xfId="52883"/>
    <cellStyle name="40% - Accent2 11 2 2 4" xfId="60833"/>
    <cellStyle name="40% - Accent2 11 2 3" xfId="14734"/>
    <cellStyle name="40% - Accent2 11 2 4" xfId="14735"/>
    <cellStyle name="40% - Accent2 11 2 5" xfId="60465"/>
    <cellStyle name="40% - Accent2 11 3" xfId="14736"/>
    <cellStyle name="40% - Accent2 11 3 2" xfId="14737"/>
    <cellStyle name="40% - Accent2 11 3 3" xfId="52884"/>
    <cellStyle name="40% - Accent2 11 3 4" xfId="60650"/>
    <cellStyle name="40% - Accent2 11 4" xfId="14738"/>
    <cellStyle name="40% - Accent2 11 5" xfId="14739"/>
    <cellStyle name="40% - Accent2 11 6" xfId="60282"/>
    <cellStyle name="40% - Accent2 12" xfId="14740"/>
    <cellStyle name="40% - Accent2 12 2" xfId="14741"/>
    <cellStyle name="40% - Accent2 12 2 2" xfId="14742"/>
    <cellStyle name="40% - Accent2 12 2 2 2" xfId="60847"/>
    <cellStyle name="40% - Accent2 12 2 3" xfId="52885"/>
    <cellStyle name="40% - Accent2 12 2 4" xfId="60479"/>
    <cellStyle name="40% - Accent2 12 3" xfId="14743"/>
    <cellStyle name="40% - Accent2 12 3 2" xfId="60664"/>
    <cellStyle name="40% - Accent2 12 4" xfId="14744"/>
    <cellStyle name="40% - Accent2 12 5" xfId="60296"/>
    <cellStyle name="40% - Accent2 13" xfId="14745"/>
    <cellStyle name="40% - Accent2 13 2" xfId="14746"/>
    <cellStyle name="40% - Accent2 13 2 2" xfId="14747"/>
    <cellStyle name="40% - Accent2 13 2 2 2" xfId="60861"/>
    <cellStyle name="40% - Accent2 13 2 3" xfId="52886"/>
    <cellStyle name="40% - Accent2 13 2 4" xfId="60493"/>
    <cellStyle name="40% - Accent2 13 3" xfId="14748"/>
    <cellStyle name="40% - Accent2 13 3 2" xfId="60678"/>
    <cellStyle name="40% - Accent2 13 4" xfId="14749"/>
    <cellStyle name="40% - Accent2 13 5" xfId="60310"/>
    <cellStyle name="40% - Accent2 14" xfId="14750"/>
    <cellStyle name="40% - Accent2 14 2" xfId="14751"/>
    <cellStyle name="40% - Accent2 14 2 2" xfId="60691"/>
    <cellStyle name="40% - Accent2 14 3" xfId="52887"/>
    <cellStyle name="40% - Accent2 14 4" xfId="60323"/>
    <cellStyle name="40% - Accent2 15" xfId="14752"/>
    <cellStyle name="40% - Accent2 15 2" xfId="60507"/>
    <cellStyle name="40% - Accent2 16" xfId="14753"/>
    <cellStyle name="40% - Accent2 16 2" xfId="60875"/>
    <cellStyle name="40% - Accent2 17" xfId="52888"/>
    <cellStyle name="40% - Accent2 17 2" xfId="60889"/>
    <cellStyle name="40% - Accent2 18" xfId="52889"/>
    <cellStyle name="40% - Accent2 18 2" xfId="60903"/>
    <cellStyle name="40% - Accent2 19" xfId="60130"/>
    <cellStyle name="40% - Accent2 2" xfId="14754"/>
    <cellStyle name="40% - Accent2 2 10" xfId="14755"/>
    <cellStyle name="40% - Accent2 2 10 2" xfId="14756"/>
    <cellStyle name="40% - Accent2 2 10 2 2" xfId="14757"/>
    <cellStyle name="40% - Accent2 2 10 2 2 2" xfId="14758"/>
    <cellStyle name="40% - Accent2 2 10 2 2 3" xfId="52890"/>
    <cellStyle name="40% - Accent2 2 10 2 3" xfId="14759"/>
    <cellStyle name="40% - Accent2 2 10 2 4" xfId="14760"/>
    <cellStyle name="40% - Accent2 2 10 3" xfId="14761"/>
    <cellStyle name="40% - Accent2 2 10 3 2" xfId="14762"/>
    <cellStyle name="40% - Accent2 2 10 3 3" xfId="52891"/>
    <cellStyle name="40% - Accent2 2 10 4" xfId="14763"/>
    <cellStyle name="40% - Accent2 2 10 5" xfId="14764"/>
    <cellStyle name="40% - Accent2 2 11" xfId="14765"/>
    <cellStyle name="40% - Accent2 2 11 2" xfId="14766"/>
    <cellStyle name="40% - Accent2 2 11 2 2" xfId="14767"/>
    <cellStyle name="40% - Accent2 2 11 2 3" xfId="52892"/>
    <cellStyle name="40% - Accent2 2 11 3" xfId="14768"/>
    <cellStyle name="40% - Accent2 2 11 4" xfId="14769"/>
    <cellStyle name="40% - Accent2 2 12" xfId="14770"/>
    <cellStyle name="40% - Accent2 2 12 2" xfId="14771"/>
    <cellStyle name="40% - Accent2 2 12 2 2" xfId="14772"/>
    <cellStyle name="40% - Accent2 2 12 2 3" xfId="52893"/>
    <cellStyle name="40% - Accent2 2 12 3" xfId="14773"/>
    <cellStyle name="40% - Accent2 2 12 4" xfId="14774"/>
    <cellStyle name="40% - Accent2 2 13" xfId="14775"/>
    <cellStyle name="40% - Accent2 2 13 2" xfId="14776"/>
    <cellStyle name="40% - Accent2 2 13 3" xfId="52894"/>
    <cellStyle name="40% - Accent2 2 14" xfId="14777"/>
    <cellStyle name="40% - Accent2 2 15" xfId="14778"/>
    <cellStyle name="40% - Accent2 2 16" xfId="60155"/>
    <cellStyle name="40% - Accent2 2 2" xfId="14779"/>
    <cellStyle name="40% - Accent2 2 2 10" xfId="14780"/>
    <cellStyle name="40% - Accent2 2 2 11" xfId="14781"/>
    <cellStyle name="40% - Accent2 2 2 12" xfId="60339"/>
    <cellStyle name="40% - Accent2 2 2 2" xfId="14782"/>
    <cellStyle name="40% - Accent2 2 2 2 10" xfId="14783"/>
    <cellStyle name="40% - Accent2 2 2 2 11" xfId="60707"/>
    <cellStyle name="40% - Accent2 2 2 2 2" xfId="14784"/>
    <cellStyle name="40% - Accent2 2 2 2 2 2" xfId="14785"/>
    <cellStyle name="40% - Accent2 2 2 2 2 2 2" xfId="14786"/>
    <cellStyle name="40% - Accent2 2 2 2 2 2 2 2" xfId="14787"/>
    <cellStyle name="40% - Accent2 2 2 2 2 2 2 2 2" xfId="14788"/>
    <cellStyle name="40% - Accent2 2 2 2 2 2 2 2 2 2" xfId="14789"/>
    <cellStyle name="40% - Accent2 2 2 2 2 2 2 2 2 3" xfId="52895"/>
    <cellStyle name="40% - Accent2 2 2 2 2 2 2 2 3" xfId="14790"/>
    <cellStyle name="40% - Accent2 2 2 2 2 2 2 2 4" xfId="14791"/>
    <cellStyle name="40% - Accent2 2 2 2 2 2 2 3" xfId="14792"/>
    <cellStyle name="40% - Accent2 2 2 2 2 2 2 3 2" xfId="14793"/>
    <cellStyle name="40% - Accent2 2 2 2 2 2 2 3 2 2" xfId="14794"/>
    <cellStyle name="40% - Accent2 2 2 2 2 2 2 3 2 3" xfId="52896"/>
    <cellStyle name="40% - Accent2 2 2 2 2 2 2 3 3" xfId="14795"/>
    <cellStyle name="40% - Accent2 2 2 2 2 2 2 3 4" xfId="14796"/>
    <cellStyle name="40% - Accent2 2 2 2 2 2 2 4" xfId="14797"/>
    <cellStyle name="40% - Accent2 2 2 2 2 2 2 4 2" xfId="14798"/>
    <cellStyle name="40% - Accent2 2 2 2 2 2 2 4 3" xfId="52897"/>
    <cellStyle name="40% - Accent2 2 2 2 2 2 2 5" xfId="14799"/>
    <cellStyle name="40% - Accent2 2 2 2 2 2 2 6" xfId="14800"/>
    <cellStyle name="40% - Accent2 2 2 2 2 2 3" xfId="14801"/>
    <cellStyle name="40% - Accent2 2 2 2 2 2 3 2" xfId="14802"/>
    <cellStyle name="40% - Accent2 2 2 2 2 2 3 2 2" xfId="14803"/>
    <cellStyle name="40% - Accent2 2 2 2 2 2 3 2 3" xfId="52898"/>
    <cellStyle name="40% - Accent2 2 2 2 2 2 3 3" xfId="14804"/>
    <cellStyle name="40% - Accent2 2 2 2 2 2 3 4" xfId="14805"/>
    <cellStyle name="40% - Accent2 2 2 2 2 2 4" xfId="14806"/>
    <cellStyle name="40% - Accent2 2 2 2 2 2 4 2" xfId="14807"/>
    <cellStyle name="40% - Accent2 2 2 2 2 2 4 2 2" xfId="14808"/>
    <cellStyle name="40% - Accent2 2 2 2 2 2 4 2 3" xfId="52899"/>
    <cellStyle name="40% - Accent2 2 2 2 2 2 4 3" xfId="14809"/>
    <cellStyle name="40% - Accent2 2 2 2 2 2 4 4" xfId="14810"/>
    <cellStyle name="40% - Accent2 2 2 2 2 2 5" xfId="14811"/>
    <cellStyle name="40% - Accent2 2 2 2 2 2 5 2" xfId="14812"/>
    <cellStyle name="40% - Accent2 2 2 2 2 2 5 3" xfId="52900"/>
    <cellStyle name="40% - Accent2 2 2 2 2 2 6" xfId="14813"/>
    <cellStyle name="40% - Accent2 2 2 2 2 2 7" xfId="14814"/>
    <cellStyle name="40% - Accent2 2 2 2 2 3" xfId="14815"/>
    <cellStyle name="40% - Accent2 2 2 2 2 3 2" xfId="14816"/>
    <cellStyle name="40% - Accent2 2 2 2 2 3 2 2" xfId="14817"/>
    <cellStyle name="40% - Accent2 2 2 2 2 3 2 2 2" xfId="14818"/>
    <cellStyle name="40% - Accent2 2 2 2 2 3 2 2 3" xfId="52901"/>
    <cellStyle name="40% - Accent2 2 2 2 2 3 2 3" xfId="14819"/>
    <cellStyle name="40% - Accent2 2 2 2 2 3 2 4" xfId="14820"/>
    <cellStyle name="40% - Accent2 2 2 2 2 3 3" xfId="14821"/>
    <cellStyle name="40% - Accent2 2 2 2 2 3 3 2" xfId="14822"/>
    <cellStyle name="40% - Accent2 2 2 2 2 3 3 2 2" xfId="14823"/>
    <cellStyle name="40% - Accent2 2 2 2 2 3 3 2 3" xfId="52902"/>
    <cellStyle name="40% - Accent2 2 2 2 2 3 3 3" xfId="14824"/>
    <cellStyle name="40% - Accent2 2 2 2 2 3 3 4" xfId="14825"/>
    <cellStyle name="40% - Accent2 2 2 2 2 3 4" xfId="14826"/>
    <cellStyle name="40% - Accent2 2 2 2 2 3 4 2" xfId="14827"/>
    <cellStyle name="40% - Accent2 2 2 2 2 3 4 3" xfId="52903"/>
    <cellStyle name="40% - Accent2 2 2 2 2 3 5" xfId="14828"/>
    <cellStyle name="40% - Accent2 2 2 2 2 3 6" xfId="14829"/>
    <cellStyle name="40% - Accent2 2 2 2 2 4" xfId="14830"/>
    <cellStyle name="40% - Accent2 2 2 2 2 4 2" xfId="14831"/>
    <cellStyle name="40% - Accent2 2 2 2 2 4 2 2" xfId="14832"/>
    <cellStyle name="40% - Accent2 2 2 2 2 4 2 3" xfId="52904"/>
    <cellStyle name="40% - Accent2 2 2 2 2 4 3" xfId="14833"/>
    <cellStyle name="40% - Accent2 2 2 2 2 4 4" xfId="14834"/>
    <cellStyle name="40% - Accent2 2 2 2 2 5" xfId="14835"/>
    <cellStyle name="40% - Accent2 2 2 2 2 5 2" xfId="14836"/>
    <cellStyle name="40% - Accent2 2 2 2 2 5 2 2" xfId="14837"/>
    <cellStyle name="40% - Accent2 2 2 2 2 5 2 3" xfId="52905"/>
    <cellStyle name="40% - Accent2 2 2 2 2 5 3" xfId="14838"/>
    <cellStyle name="40% - Accent2 2 2 2 2 5 4" xfId="14839"/>
    <cellStyle name="40% - Accent2 2 2 2 2 6" xfId="14840"/>
    <cellStyle name="40% - Accent2 2 2 2 2 6 2" xfId="14841"/>
    <cellStyle name="40% - Accent2 2 2 2 2 6 3" xfId="52906"/>
    <cellStyle name="40% - Accent2 2 2 2 2 7" xfId="14842"/>
    <cellStyle name="40% - Accent2 2 2 2 2 8" xfId="14843"/>
    <cellStyle name="40% - Accent2 2 2 2 3" xfId="14844"/>
    <cellStyle name="40% - Accent2 2 2 2 3 2" xfId="14845"/>
    <cellStyle name="40% - Accent2 2 2 2 3 2 2" xfId="14846"/>
    <cellStyle name="40% - Accent2 2 2 2 3 2 2 2" xfId="14847"/>
    <cellStyle name="40% - Accent2 2 2 2 3 2 2 2 2" xfId="14848"/>
    <cellStyle name="40% - Accent2 2 2 2 3 2 2 2 3" xfId="52907"/>
    <cellStyle name="40% - Accent2 2 2 2 3 2 2 3" xfId="14849"/>
    <cellStyle name="40% - Accent2 2 2 2 3 2 2 4" xfId="14850"/>
    <cellStyle name="40% - Accent2 2 2 2 3 2 3" xfId="14851"/>
    <cellStyle name="40% - Accent2 2 2 2 3 2 3 2" xfId="14852"/>
    <cellStyle name="40% - Accent2 2 2 2 3 2 3 2 2" xfId="14853"/>
    <cellStyle name="40% - Accent2 2 2 2 3 2 3 2 3" xfId="52908"/>
    <cellStyle name="40% - Accent2 2 2 2 3 2 3 3" xfId="14854"/>
    <cellStyle name="40% - Accent2 2 2 2 3 2 3 4" xfId="14855"/>
    <cellStyle name="40% - Accent2 2 2 2 3 2 4" xfId="14856"/>
    <cellStyle name="40% - Accent2 2 2 2 3 2 4 2" xfId="14857"/>
    <cellStyle name="40% - Accent2 2 2 2 3 2 4 3" xfId="52909"/>
    <cellStyle name="40% - Accent2 2 2 2 3 2 5" xfId="14858"/>
    <cellStyle name="40% - Accent2 2 2 2 3 2 6" xfId="14859"/>
    <cellStyle name="40% - Accent2 2 2 2 3 3" xfId="14860"/>
    <cellStyle name="40% - Accent2 2 2 2 3 3 2" xfId="14861"/>
    <cellStyle name="40% - Accent2 2 2 2 3 3 2 2" xfId="14862"/>
    <cellStyle name="40% - Accent2 2 2 2 3 3 2 3" xfId="52910"/>
    <cellStyle name="40% - Accent2 2 2 2 3 3 3" xfId="14863"/>
    <cellStyle name="40% - Accent2 2 2 2 3 3 4" xfId="14864"/>
    <cellStyle name="40% - Accent2 2 2 2 3 4" xfId="14865"/>
    <cellStyle name="40% - Accent2 2 2 2 3 4 2" xfId="14866"/>
    <cellStyle name="40% - Accent2 2 2 2 3 4 2 2" xfId="14867"/>
    <cellStyle name="40% - Accent2 2 2 2 3 4 2 3" xfId="52911"/>
    <cellStyle name="40% - Accent2 2 2 2 3 4 3" xfId="14868"/>
    <cellStyle name="40% - Accent2 2 2 2 3 4 4" xfId="14869"/>
    <cellStyle name="40% - Accent2 2 2 2 3 5" xfId="14870"/>
    <cellStyle name="40% - Accent2 2 2 2 3 5 2" xfId="14871"/>
    <cellStyle name="40% - Accent2 2 2 2 3 5 3" xfId="52912"/>
    <cellStyle name="40% - Accent2 2 2 2 3 6" xfId="14872"/>
    <cellStyle name="40% - Accent2 2 2 2 3 7" xfId="14873"/>
    <cellStyle name="40% - Accent2 2 2 2 4" xfId="14874"/>
    <cellStyle name="40% - Accent2 2 2 2 4 2" xfId="14875"/>
    <cellStyle name="40% - Accent2 2 2 2 4 2 2" xfId="14876"/>
    <cellStyle name="40% - Accent2 2 2 2 4 2 2 2" xfId="14877"/>
    <cellStyle name="40% - Accent2 2 2 2 4 2 2 3" xfId="52913"/>
    <cellStyle name="40% - Accent2 2 2 2 4 2 3" xfId="14878"/>
    <cellStyle name="40% - Accent2 2 2 2 4 2 4" xfId="14879"/>
    <cellStyle name="40% - Accent2 2 2 2 4 3" xfId="14880"/>
    <cellStyle name="40% - Accent2 2 2 2 4 3 2" xfId="14881"/>
    <cellStyle name="40% - Accent2 2 2 2 4 3 2 2" xfId="14882"/>
    <cellStyle name="40% - Accent2 2 2 2 4 3 2 3" xfId="52914"/>
    <cellStyle name="40% - Accent2 2 2 2 4 3 3" xfId="14883"/>
    <cellStyle name="40% - Accent2 2 2 2 4 3 4" xfId="14884"/>
    <cellStyle name="40% - Accent2 2 2 2 4 4" xfId="14885"/>
    <cellStyle name="40% - Accent2 2 2 2 4 4 2" xfId="14886"/>
    <cellStyle name="40% - Accent2 2 2 2 4 4 3" xfId="52915"/>
    <cellStyle name="40% - Accent2 2 2 2 4 5" xfId="14887"/>
    <cellStyle name="40% - Accent2 2 2 2 4 6" xfId="14888"/>
    <cellStyle name="40% - Accent2 2 2 2 5" xfId="14889"/>
    <cellStyle name="40% - Accent2 2 2 2 5 2" xfId="14890"/>
    <cellStyle name="40% - Accent2 2 2 2 5 2 2" xfId="14891"/>
    <cellStyle name="40% - Accent2 2 2 2 5 2 2 2" xfId="14892"/>
    <cellStyle name="40% - Accent2 2 2 2 5 2 2 3" xfId="52916"/>
    <cellStyle name="40% - Accent2 2 2 2 5 2 3" xfId="14893"/>
    <cellStyle name="40% - Accent2 2 2 2 5 2 4" xfId="14894"/>
    <cellStyle name="40% - Accent2 2 2 2 5 3" xfId="14895"/>
    <cellStyle name="40% - Accent2 2 2 2 5 3 2" xfId="14896"/>
    <cellStyle name="40% - Accent2 2 2 2 5 3 3" xfId="52917"/>
    <cellStyle name="40% - Accent2 2 2 2 5 4" xfId="14897"/>
    <cellStyle name="40% - Accent2 2 2 2 5 5" xfId="14898"/>
    <cellStyle name="40% - Accent2 2 2 2 6" xfId="14899"/>
    <cellStyle name="40% - Accent2 2 2 2 6 2" xfId="14900"/>
    <cellStyle name="40% - Accent2 2 2 2 6 2 2" xfId="14901"/>
    <cellStyle name="40% - Accent2 2 2 2 6 2 3" xfId="52918"/>
    <cellStyle name="40% - Accent2 2 2 2 6 3" xfId="14902"/>
    <cellStyle name="40% - Accent2 2 2 2 6 4" xfId="14903"/>
    <cellStyle name="40% - Accent2 2 2 2 7" xfId="14904"/>
    <cellStyle name="40% - Accent2 2 2 2 7 2" xfId="14905"/>
    <cellStyle name="40% - Accent2 2 2 2 7 2 2" xfId="14906"/>
    <cellStyle name="40% - Accent2 2 2 2 7 2 3" xfId="52919"/>
    <cellStyle name="40% - Accent2 2 2 2 7 3" xfId="14907"/>
    <cellStyle name="40% - Accent2 2 2 2 7 4" xfId="14908"/>
    <cellStyle name="40% - Accent2 2 2 2 8" xfId="14909"/>
    <cellStyle name="40% - Accent2 2 2 2 8 2" xfId="14910"/>
    <cellStyle name="40% - Accent2 2 2 2 8 3" xfId="52920"/>
    <cellStyle name="40% - Accent2 2 2 2 9" xfId="14911"/>
    <cellStyle name="40% - Accent2 2 2 3" xfId="14912"/>
    <cellStyle name="40% - Accent2 2 2 3 2" xfId="14913"/>
    <cellStyle name="40% - Accent2 2 2 3 2 2" xfId="14914"/>
    <cellStyle name="40% - Accent2 2 2 3 2 2 2" xfId="14915"/>
    <cellStyle name="40% - Accent2 2 2 3 2 2 2 2" xfId="14916"/>
    <cellStyle name="40% - Accent2 2 2 3 2 2 2 2 2" xfId="14917"/>
    <cellStyle name="40% - Accent2 2 2 3 2 2 2 2 3" xfId="52921"/>
    <cellStyle name="40% - Accent2 2 2 3 2 2 2 3" xfId="14918"/>
    <cellStyle name="40% - Accent2 2 2 3 2 2 2 4" xfId="14919"/>
    <cellStyle name="40% - Accent2 2 2 3 2 2 3" xfId="14920"/>
    <cellStyle name="40% - Accent2 2 2 3 2 2 3 2" xfId="14921"/>
    <cellStyle name="40% - Accent2 2 2 3 2 2 3 2 2" xfId="14922"/>
    <cellStyle name="40% - Accent2 2 2 3 2 2 3 2 3" xfId="52922"/>
    <cellStyle name="40% - Accent2 2 2 3 2 2 3 3" xfId="14923"/>
    <cellStyle name="40% - Accent2 2 2 3 2 2 3 4" xfId="14924"/>
    <cellStyle name="40% - Accent2 2 2 3 2 2 4" xfId="14925"/>
    <cellStyle name="40% - Accent2 2 2 3 2 2 4 2" xfId="14926"/>
    <cellStyle name="40% - Accent2 2 2 3 2 2 4 3" xfId="52923"/>
    <cellStyle name="40% - Accent2 2 2 3 2 2 5" xfId="14927"/>
    <cellStyle name="40% - Accent2 2 2 3 2 2 6" xfId="14928"/>
    <cellStyle name="40% - Accent2 2 2 3 2 3" xfId="14929"/>
    <cellStyle name="40% - Accent2 2 2 3 2 3 2" xfId="14930"/>
    <cellStyle name="40% - Accent2 2 2 3 2 3 2 2" xfId="14931"/>
    <cellStyle name="40% - Accent2 2 2 3 2 3 2 3" xfId="52924"/>
    <cellStyle name="40% - Accent2 2 2 3 2 3 3" xfId="14932"/>
    <cellStyle name="40% - Accent2 2 2 3 2 3 4" xfId="14933"/>
    <cellStyle name="40% - Accent2 2 2 3 2 4" xfId="14934"/>
    <cellStyle name="40% - Accent2 2 2 3 2 4 2" xfId="14935"/>
    <cellStyle name="40% - Accent2 2 2 3 2 4 2 2" xfId="14936"/>
    <cellStyle name="40% - Accent2 2 2 3 2 4 2 3" xfId="52925"/>
    <cellStyle name="40% - Accent2 2 2 3 2 4 3" xfId="14937"/>
    <cellStyle name="40% - Accent2 2 2 3 2 4 4" xfId="14938"/>
    <cellStyle name="40% - Accent2 2 2 3 2 5" xfId="14939"/>
    <cellStyle name="40% - Accent2 2 2 3 2 5 2" xfId="14940"/>
    <cellStyle name="40% - Accent2 2 2 3 2 5 3" xfId="52926"/>
    <cellStyle name="40% - Accent2 2 2 3 2 6" xfId="14941"/>
    <cellStyle name="40% - Accent2 2 2 3 2 7" xfId="14942"/>
    <cellStyle name="40% - Accent2 2 2 3 3" xfId="14943"/>
    <cellStyle name="40% - Accent2 2 2 3 3 2" xfId="14944"/>
    <cellStyle name="40% - Accent2 2 2 3 3 2 2" xfId="14945"/>
    <cellStyle name="40% - Accent2 2 2 3 3 2 2 2" xfId="14946"/>
    <cellStyle name="40% - Accent2 2 2 3 3 2 2 3" xfId="52927"/>
    <cellStyle name="40% - Accent2 2 2 3 3 2 3" xfId="14947"/>
    <cellStyle name="40% - Accent2 2 2 3 3 2 4" xfId="14948"/>
    <cellStyle name="40% - Accent2 2 2 3 3 3" xfId="14949"/>
    <cellStyle name="40% - Accent2 2 2 3 3 3 2" xfId="14950"/>
    <cellStyle name="40% - Accent2 2 2 3 3 3 2 2" xfId="14951"/>
    <cellStyle name="40% - Accent2 2 2 3 3 3 2 3" xfId="52928"/>
    <cellStyle name="40% - Accent2 2 2 3 3 3 3" xfId="14952"/>
    <cellStyle name="40% - Accent2 2 2 3 3 3 4" xfId="14953"/>
    <cellStyle name="40% - Accent2 2 2 3 3 4" xfId="14954"/>
    <cellStyle name="40% - Accent2 2 2 3 3 4 2" xfId="14955"/>
    <cellStyle name="40% - Accent2 2 2 3 3 4 3" xfId="52929"/>
    <cellStyle name="40% - Accent2 2 2 3 3 5" xfId="14956"/>
    <cellStyle name="40% - Accent2 2 2 3 3 6" xfId="14957"/>
    <cellStyle name="40% - Accent2 2 2 3 4" xfId="14958"/>
    <cellStyle name="40% - Accent2 2 2 3 4 2" xfId="14959"/>
    <cellStyle name="40% - Accent2 2 2 3 4 2 2" xfId="14960"/>
    <cellStyle name="40% - Accent2 2 2 3 4 2 2 2" xfId="14961"/>
    <cellStyle name="40% - Accent2 2 2 3 4 2 2 3" xfId="52930"/>
    <cellStyle name="40% - Accent2 2 2 3 4 2 3" xfId="14962"/>
    <cellStyle name="40% - Accent2 2 2 3 4 2 4" xfId="14963"/>
    <cellStyle name="40% - Accent2 2 2 3 4 3" xfId="14964"/>
    <cellStyle name="40% - Accent2 2 2 3 4 3 2" xfId="14965"/>
    <cellStyle name="40% - Accent2 2 2 3 4 3 3" xfId="52931"/>
    <cellStyle name="40% - Accent2 2 2 3 4 4" xfId="14966"/>
    <cellStyle name="40% - Accent2 2 2 3 4 5" xfId="14967"/>
    <cellStyle name="40% - Accent2 2 2 3 5" xfId="14968"/>
    <cellStyle name="40% - Accent2 2 2 3 5 2" xfId="14969"/>
    <cellStyle name="40% - Accent2 2 2 3 5 2 2" xfId="14970"/>
    <cellStyle name="40% - Accent2 2 2 3 5 2 3" xfId="52932"/>
    <cellStyle name="40% - Accent2 2 2 3 5 3" xfId="14971"/>
    <cellStyle name="40% - Accent2 2 2 3 5 4" xfId="14972"/>
    <cellStyle name="40% - Accent2 2 2 3 6" xfId="14973"/>
    <cellStyle name="40% - Accent2 2 2 3 6 2" xfId="14974"/>
    <cellStyle name="40% - Accent2 2 2 3 6 2 2" xfId="14975"/>
    <cellStyle name="40% - Accent2 2 2 3 6 2 3" xfId="52933"/>
    <cellStyle name="40% - Accent2 2 2 3 6 3" xfId="14976"/>
    <cellStyle name="40% - Accent2 2 2 3 6 4" xfId="14977"/>
    <cellStyle name="40% - Accent2 2 2 3 7" xfId="14978"/>
    <cellStyle name="40% - Accent2 2 2 3 7 2" xfId="14979"/>
    <cellStyle name="40% - Accent2 2 2 3 7 3" xfId="52934"/>
    <cellStyle name="40% - Accent2 2 2 3 8" xfId="14980"/>
    <cellStyle name="40% - Accent2 2 2 3 9" xfId="14981"/>
    <cellStyle name="40% - Accent2 2 2 4" xfId="14982"/>
    <cellStyle name="40% - Accent2 2 2 4 2" xfId="14983"/>
    <cellStyle name="40% - Accent2 2 2 4 2 2" xfId="14984"/>
    <cellStyle name="40% - Accent2 2 2 4 2 2 2" xfId="14985"/>
    <cellStyle name="40% - Accent2 2 2 4 2 2 2 2" xfId="14986"/>
    <cellStyle name="40% - Accent2 2 2 4 2 2 2 3" xfId="52935"/>
    <cellStyle name="40% - Accent2 2 2 4 2 2 3" xfId="14987"/>
    <cellStyle name="40% - Accent2 2 2 4 2 2 4" xfId="14988"/>
    <cellStyle name="40% - Accent2 2 2 4 2 3" xfId="14989"/>
    <cellStyle name="40% - Accent2 2 2 4 2 3 2" xfId="14990"/>
    <cellStyle name="40% - Accent2 2 2 4 2 3 2 2" xfId="14991"/>
    <cellStyle name="40% - Accent2 2 2 4 2 3 2 3" xfId="52936"/>
    <cellStyle name="40% - Accent2 2 2 4 2 3 3" xfId="14992"/>
    <cellStyle name="40% - Accent2 2 2 4 2 3 4" xfId="14993"/>
    <cellStyle name="40% - Accent2 2 2 4 2 4" xfId="14994"/>
    <cellStyle name="40% - Accent2 2 2 4 2 4 2" xfId="14995"/>
    <cellStyle name="40% - Accent2 2 2 4 2 4 3" xfId="52937"/>
    <cellStyle name="40% - Accent2 2 2 4 2 5" xfId="14996"/>
    <cellStyle name="40% - Accent2 2 2 4 2 6" xfId="14997"/>
    <cellStyle name="40% - Accent2 2 2 4 3" xfId="14998"/>
    <cellStyle name="40% - Accent2 2 2 4 3 2" xfId="14999"/>
    <cellStyle name="40% - Accent2 2 2 4 3 2 2" xfId="15000"/>
    <cellStyle name="40% - Accent2 2 2 4 3 2 3" xfId="52938"/>
    <cellStyle name="40% - Accent2 2 2 4 3 3" xfId="15001"/>
    <cellStyle name="40% - Accent2 2 2 4 3 4" xfId="15002"/>
    <cellStyle name="40% - Accent2 2 2 4 4" xfId="15003"/>
    <cellStyle name="40% - Accent2 2 2 4 4 2" xfId="15004"/>
    <cellStyle name="40% - Accent2 2 2 4 4 2 2" xfId="15005"/>
    <cellStyle name="40% - Accent2 2 2 4 4 2 3" xfId="52939"/>
    <cellStyle name="40% - Accent2 2 2 4 4 3" xfId="15006"/>
    <cellStyle name="40% - Accent2 2 2 4 4 4" xfId="15007"/>
    <cellStyle name="40% - Accent2 2 2 4 5" xfId="15008"/>
    <cellStyle name="40% - Accent2 2 2 4 5 2" xfId="15009"/>
    <cellStyle name="40% - Accent2 2 2 4 5 3" xfId="52940"/>
    <cellStyle name="40% - Accent2 2 2 4 6" xfId="15010"/>
    <cellStyle name="40% - Accent2 2 2 4 7" xfId="15011"/>
    <cellStyle name="40% - Accent2 2 2 5" xfId="15012"/>
    <cellStyle name="40% - Accent2 2 2 5 2" xfId="15013"/>
    <cellStyle name="40% - Accent2 2 2 5 2 2" xfId="15014"/>
    <cellStyle name="40% - Accent2 2 2 5 2 2 2" xfId="15015"/>
    <cellStyle name="40% - Accent2 2 2 5 2 2 3" xfId="52941"/>
    <cellStyle name="40% - Accent2 2 2 5 2 3" xfId="15016"/>
    <cellStyle name="40% - Accent2 2 2 5 2 4" xfId="15017"/>
    <cellStyle name="40% - Accent2 2 2 5 3" xfId="15018"/>
    <cellStyle name="40% - Accent2 2 2 5 3 2" xfId="15019"/>
    <cellStyle name="40% - Accent2 2 2 5 3 2 2" xfId="15020"/>
    <cellStyle name="40% - Accent2 2 2 5 3 2 3" xfId="52942"/>
    <cellStyle name="40% - Accent2 2 2 5 3 3" xfId="15021"/>
    <cellStyle name="40% - Accent2 2 2 5 3 4" xfId="15022"/>
    <cellStyle name="40% - Accent2 2 2 5 4" xfId="15023"/>
    <cellStyle name="40% - Accent2 2 2 5 4 2" xfId="15024"/>
    <cellStyle name="40% - Accent2 2 2 5 4 3" xfId="52943"/>
    <cellStyle name="40% - Accent2 2 2 5 5" xfId="15025"/>
    <cellStyle name="40% - Accent2 2 2 5 6" xfId="15026"/>
    <cellStyle name="40% - Accent2 2 2 6" xfId="15027"/>
    <cellStyle name="40% - Accent2 2 2 6 2" xfId="15028"/>
    <cellStyle name="40% - Accent2 2 2 6 2 2" xfId="15029"/>
    <cellStyle name="40% - Accent2 2 2 6 2 2 2" xfId="15030"/>
    <cellStyle name="40% - Accent2 2 2 6 2 2 3" xfId="52944"/>
    <cellStyle name="40% - Accent2 2 2 6 2 3" xfId="15031"/>
    <cellStyle name="40% - Accent2 2 2 6 2 4" xfId="15032"/>
    <cellStyle name="40% - Accent2 2 2 6 3" xfId="15033"/>
    <cellStyle name="40% - Accent2 2 2 6 3 2" xfId="15034"/>
    <cellStyle name="40% - Accent2 2 2 6 3 3" xfId="52945"/>
    <cellStyle name="40% - Accent2 2 2 6 4" xfId="15035"/>
    <cellStyle name="40% - Accent2 2 2 6 5" xfId="15036"/>
    <cellStyle name="40% - Accent2 2 2 7" xfId="15037"/>
    <cellStyle name="40% - Accent2 2 2 7 2" xfId="15038"/>
    <cellStyle name="40% - Accent2 2 2 7 2 2" xfId="15039"/>
    <cellStyle name="40% - Accent2 2 2 7 2 3" xfId="52946"/>
    <cellStyle name="40% - Accent2 2 2 7 3" xfId="15040"/>
    <cellStyle name="40% - Accent2 2 2 7 4" xfId="15041"/>
    <cellStyle name="40% - Accent2 2 2 8" xfId="15042"/>
    <cellStyle name="40% - Accent2 2 2 8 2" xfId="15043"/>
    <cellStyle name="40% - Accent2 2 2 8 2 2" xfId="15044"/>
    <cellStyle name="40% - Accent2 2 2 8 2 3" xfId="52947"/>
    <cellStyle name="40% - Accent2 2 2 8 3" xfId="15045"/>
    <cellStyle name="40% - Accent2 2 2 8 4" xfId="15046"/>
    <cellStyle name="40% - Accent2 2 2 9" xfId="15047"/>
    <cellStyle name="40% - Accent2 2 2 9 2" xfId="15048"/>
    <cellStyle name="40% - Accent2 2 2 9 3" xfId="52948"/>
    <cellStyle name="40% - Accent2 2 3" xfId="15049"/>
    <cellStyle name="40% - Accent2 2 3 10" xfId="15050"/>
    <cellStyle name="40% - Accent2 2 3 11" xfId="15051"/>
    <cellStyle name="40% - Accent2 2 3 12" xfId="60524"/>
    <cellStyle name="40% - Accent2 2 3 2" xfId="15052"/>
    <cellStyle name="40% - Accent2 2 3 2 10" xfId="15053"/>
    <cellStyle name="40% - Accent2 2 3 2 2" xfId="15054"/>
    <cellStyle name="40% - Accent2 2 3 2 2 2" xfId="15055"/>
    <cellStyle name="40% - Accent2 2 3 2 2 2 2" xfId="15056"/>
    <cellStyle name="40% - Accent2 2 3 2 2 2 2 2" xfId="15057"/>
    <cellStyle name="40% - Accent2 2 3 2 2 2 2 2 2" xfId="15058"/>
    <cellStyle name="40% - Accent2 2 3 2 2 2 2 2 2 2" xfId="15059"/>
    <cellStyle name="40% - Accent2 2 3 2 2 2 2 2 2 3" xfId="52949"/>
    <cellStyle name="40% - Accent2 2 3 2 2 2 2 2 3" xfId="15060"/>
    <cellStyle name="40% - Accent2 2 3 2 2 2 2 2 4" xfId="15061"/>
    <cellStyle name="40% - Accent2 2 3 2 2 2 2 3" xfId="15062"/>
    <cellStyle name="40% - Accent2 2 3 2 2 2 2 3 2" xfId="15063"/>
    <cellStyle name="40% - Accent2 2 3 2 2 2 2 3 2 2" xfId="15064"/>
    <cellStyle name="40% - Accent2 2 3 2 2 2 2 3 2 3" xfId="52950"/>
    <cellStyle name="40% - Accent2 2 3 2 2 2 2 3 3" xfId="15065"/>
    <cellStyle name="40% - Accent2 2 3 2 2 2 2 3 4" xfId="15066"/>
    <cellStyle name="40% - Accent2 2 3 2 2 2 2 4" xfId="15067"/>
    <cellStyle name="40% - Accent2 2 3 2 2 2 2 4 2" xfId="15068"/>
    <cellStyle name="40% - Accent2 2 3 2 2 2 2 4 3" xfId="52951"/>
    <cellStyle name="40% - Accent2 2 3 2 2 2 2 5" xfId="15069"/>
    <cellStyle name="40% - Accent2 2 3 2 2 2 2 6" xfId="15070"/>
    <cellStyle name="40% - Accent2 2 3 2 2 2 3" xfId="15071"/>
    <cellStyle name="40% - Accent2 2 3 2 2 2 3 2" xfId="15072"/>
    <cellStyle name="40% - Accent2 2 3 2 2 2 3 2 2" xfId="15073"/>
    <cellStyle name="40% - Accent2 2 3 2 2 2 3 2 3" xfId="52952"/>
    <cellStyle name="40% - Accent2 2 3 2 2 2 3 3" xfId="15074"/>
    <cellStyle name="40% - Accent2 2 3 2 2 2 3 4" xfId="15075"/>
    <cellStyle name="40% - Accent2 2 3 2 2 2 4" xfId="15076"/>
    <cellStyle name="40% - Accent2 2 3 2 2 2 4 2" xfId="15077"/>
    <cellStyle name="40% - Accent2 2 3 2 2 2 4 2 2" xfId="15078"/>
    <cellStyle name="40% - Accent2 2 3 2 2 2 4 2 3" xfId="52953"/>
    <cellStyle name="40% - Accent2 2 3 2 2 2 4 3" xfId="15079"/>
    <cellStyle name="40% - Accent2 2 3 2 2 2 4 4" xfId="15080"/>
    <cellStyle name="40% - Accent2 2 3 2 2 2 5" xfId="15081"/>
    <cellStyle name="40% - Accent2 2 3 2 2 2 5 2" xfId="15082"/>
    <cellStyle name="40% - Accent2 2 3 2 2 2 5 3" xfId="52954"/>
    <cellStyle name="40% - Accent2 2 3 2 2 2 6" xfId="15083"/>
    <cellStyle name="40% - Accent2 2 3 2 2 2 7" xfId="15084"/>
    <cellStyle name="40% - Accent2 2 3 2 2 3" xfId="15085"/>
    <cellStyle name="40% - Accent2 2 3 2 2 3 2" xfId="15086"/>
    <cellStyle name="40% - Accent2 2 3 2 2 3 2 2" xfId="15087"/>
    <cellStyle name="40% - Accent2 2 3 2 2 3 2 2 2" xfId="15088"/>
    <cellStyle name="40% - Accent2 2 3 2 2 3 2 2 3" xfId="52955"/>
    <cellStyle name="40% - Accent2 2 3 2 2 3 2 3" xfId="15089"/>
    <cellStyle name="40% - Accent2 2 3 2 2 3 2 4" xfId="15090"/>
    <cellStyle name="40% - Accent2 2 3 2 2 3 3" xfId="15091"/>
    <cellStyle name="40% - Accent2 2 3 2 2 3 3 2" xfId="15092"/>
    <cellStyle name="40% - Accent2 2 3 2 2 3 3 2 2" xfId="15093"/>
    <cellStyle name="40% - Accent2 2 3 2 2 3 3 2 3" xfId="52956"/>
    <cellStyle name="40% - Accent2 2 3 2 2 3 3 3" xfId="15094"/>
    <cellStyle name="40% - Accent2 2 3 2 2 3 3 4" xfId="15095"/>
    <cellStyle name="40% - Accent2 2 3 2 2 3 4" xfId="15096"/>
    <cellStyle name="40% - Accent2 2 3 2 2 3 4 2" xfId="15097"/>
    <cellStyle name="40% - Accent2 2 3 2 2 3 4 3" xfId="52957"/>
    <cellStyle name="40% - Accent2 2 3 2 2 3 5" xfId="15098"/>
    <cellStyle name="40% - Accent2 2 3 2 2 3 6" xfId="15099"/>
    <cellStyle name="40% - Accent2 2 3 2 2 4" xfId="15100"/>
    <cellStyle name="40% - Accent2 2 3 2 2 4 2" xfId="15101"/>
    <cellStyle name="40% - Accent2 2 3 2 2 4 2 2" xfId="15102"/>
    <cellStyle name="40% - Accent2 2 3 2 2 4 2 3" xfId="52958"/>
    <cellStyle name="40% - Accent2 2 3 2 2 4 3" xfId="15103"/>
    <cellStyle name="40% - Accent2 2 3 2 2 4 4" xfId="15104"/>
    <cellStyle name="40% - Accent2 2 3 2 2 5" xfId="15105"/>
    <cellStyle name="40% - Accent2 2 3 2 2 5 2" xfId="15106"/>
    <cellStyle name="40% - Accent2 2 3 2 2 5 2 2" xfId="15107"/>
    <cellStyle name="40% - Accent2 2 3 2 2 5 2 3" xfId="52959"/>
    <cellStyle name="40% - Accent2 2 3 2 2 5 3" xfId="15108"/>
    <cellStyle name="40% - Accent2 2 3 2 2 5 4" xfId="15109"/>
    <cellStyle name="40% - Accent2 2 3 2 2 6" xfId="15110"/>
    <cellStyle name="40% - Accent2 2 3 2 2 6 2" xfId="15111"/>
    <cellStyle name="40% - Accent2 2 3 2 2 6 3" xfId="52960"/>
    <cellStyle name="40% - Accent2 2 3 2 2 7" xfId="15112"/>
    <cellStyle name="40% - Accent2 2 3 2 2 8" xfId="15113"/>
    <cellStyle name="40% - Accent2 2 3 2 3" xfId="15114"/>
    <cellStyle name="40% - Accent2 2 3 2 3 2" xfId="15115"/>
    <cellStyle name="40% - Accent2 2 3 2 3 2 2" xfId="15116"/>
    <cellStyle name="40% - Accent2 2 3 2 3 2 2 2" xfId="15117"/>
    <cellStyle name="40% - Accent2 2 3 2 3 2 2 2 2" xfId="15118"/>
    <cellStyle name="40% - Accent2 2 3 2 3 2 2 2 3" xfId="52961"/>
    <cellStyle name="40% - Accent2 2 3 2 3 2 2 3" xfId="15119"/>
    <cellStyle name="40% - Accent2 2 3 2 3 2 2 4" xfId="15120"/>
    <cellStyle name="40% - Accent2 2 3 2 3 2 3" xfId="15121"/>
    <cellStyle name="40% - Accent2 2 3 2 3 2 3 2" xfId="15122"/>
    <cellStyle name="40% - Accent2 2 3 2 3 2 3 2 2" xfId="15123"/>
    <cellStyle name="40% - Accent2 2 3 2 3 2 3 2 3" xfId="52962"/>
    <cellStyle name="40% - Accent2 2 3 2 3 2 3 3" xfId="15124"/>
    <cellStyle name="40% - Accent2 2 3 2 3 2 3 4" xfId="15125"/>
    <cellStyle name="40% - Accent2 2 3 2 3 2 4" xfId="15126"/>
    <cellStyle name="40% - Accent2 2 3 2 3 2 4 2" xfId="15127"/>
    <cellStyle name="40% - Accent2 2 3 2 3 2 4 3" xfId="52963"/>
    <cellStyle name="40% - Accent2 2 3 2 3 2 5" xfId="15128"/>
    <cellStyle name="40% - Accent2 2 3 2 3 2 6" xfId="15129"/>
    <cellStyle name="40% - Accent2 2 3 2 3 3" xfId="15130"/>
    <cellStyle name="40% - Accent2 2 3 2 3 3 2" xfId="15131"/>
    <cellStyle name="40% - Accent2 2 3 2 3 3 2 2" xfId="15132"/>
    <cellStyle name="40% - Accent2 2 3 2 3 3 2 3" xfId="52964"/>
    <cellStyle name="40% - Accent2 2 3 2 3 3 3" xfId="15133"/>
    <cellStyle name="40% - Accent2 2 3 2 3 3 4" xfId="15134"/>
    <cellStyle name="40% - Accent2 2 3 2 3 4" xfId="15135"/>
    <cellStyle name="40% - Accent2 2 3 2 3 4 2" xfId="15136"/>
    <cellStyle name="40% - Accent2 2 3 2 3 4 2 2" xfId="15137"/>
    <cellStyle name="40% - Accent2 2 3 2 3 4 2 3" xfId="52965"/>
    <cellStyle name="40% - Accent2 2 3 2 3 4 3" xfId="15138"/>
    <cellStyle name="40% - Accent2 2 3 2 3 4 4" xfId="15139"/>
    <cellStyle name="40% - Accent2 2 3 2 3 5" xfId="15140"/>
    <cellStyle name="40% - Accent2 2 3 2 3 5 2" xfId="15141"/>
    <cellStyle name="40% - Accent2 2 3 2 3 5 3" xfId="52966"/>
    <cellStyle name="40% - Accent2 2 3 2 3 6" xfId="15142"/>
    <cellStyle name="40% - Accent2 2 3 2 3 7" xfId="15143"/>
    <cellStyle name="40% - Accent2 2 3 2 4" xfId="15144"/>
    <cellStyle name="40% - Accent2 2 3 2 4 2" xfId="15145"/>
    <cellStyle name="40% - Accent2 2 3 2 4 2 2" xfId="15146"/>
    <cellStyle name="40% - Accent2 2 3 2 4 2 2 2" xfId="15147"/>
    <cellStyle name="40% - Accent2 2 3 2 4 2 2 3" xfId="52967"/>
    <cellStyle name="40% - Accent2 2 3 2 4 2 3" xfId="15148"/>
    <cellStyle name="40% - Accent2 2 3 2 4 2 4" xfId="15149"/>
    <cellStyle name="40% - Accent2 2 3 2 4 3" xfId="15150"/>
    <cellStyle name="40% - Accent2 2 3 2 4 3 2" xfId="15151"/>
    <cellStyle name="40% - Accent2 2 3 2 4 3 2 2" xfId="15152"/>
    <cellStyle name="40% - Accent2 2 3 2 4 3 2 3" xfId="52968"/>
    <cellStyle name="40% - Accent2 2 3 2 4 3 3" xfId="15153"/>
    <cellStyle name="40% - Accent2 2 3 2 4 3 4" xfId="15154"/>
    <cellStyle name="40% - Accent2 2 3 2 4 4" xfId="15155"/>
    <cellStyle name="40% - Accent2 2 3 2 4 4 2" xfId="15156"/>
    <cellStyle name="40% - Accent2 2 3 2 4 4 3" xfId="52969"/>
    <cellStyle name="40% - Accent2 2 3 2 4 5" xfId="15157"/>
    <cellStyle name="40% - Accent2 2 3 2 4 6" xfId="15158"/>
    <cellStyle name="40% - Accent2 2 3 2 5" xfId="15159"/>
    <cellStyle name="40% - Accent2 2 3 2 5 2" xfId="15160"/>
    <cellStyle name="40% - Accent2 2 3 2 5 2 2" xfId="15161"/>
    <cellStyle name="40% - Accent2 2 3 2 5 2 2 2" xfId="15162"/>
    <cellStyle name="40% - Accent2 2 3 2 5 2 2 3" xfId="52970"/>
    <cellStyle name="40% - Accent2 2 3 2 5 2 3" xfId="15163"/>
    <cellStyle name="40% - Accent2 2 3 2 5 2 4" xfId="15164"/>
    <cellStyle name="40% - Accent2 2 3 2 5 3" xfId="15165"/>
    <cellStyle name="40% - Accent2 2 3 2 5 3 2" xfId="15166"/>
    <cellStyle name="40% - Accent2 2 3 2 5 3 3" xfId="52971"/>
    <cellStyle name="40% - Accent2 2 3 2 5 4" xfId="15167"/>
    <cellStyle name="40% - Accent2 2 3 2 5 5" xfId="15168"/>
    <cellStyle name="40% - Accent2 2 3 2 6" xfId="15169"/>
    <cellStyle name="40% - Accent2 2 3 2 6 2" xfId="15170"/>
    <cellStyle name="40% - Accent2 2 3 2 6 2 2" xfId="15171"/>
    <cellStyle name="40% - Accent2 2 3 2 6 2 3" xfId="52972"/>
    <cellStyle name="40% - Accent2 2 3 2 6 3" xfId="15172"/>
    <cellStyle name="40% - Accent2 2 3 2 6 4" xfId="15173"/>
    <cellStyle name="40% - Accent2 2 3 2 7" xfId="15174"/>
    <cellStyle name="40% - Accent2 2 3 2 7 2" xfId="15175"/>
    <cellStyle name="40% - Accent2 2 3 2 7 2 2" xfId="15176"/>
    <cellStyle name="40% - Accent2 2 3 2 7 2 3" xfId="52973"/>
    <cellStyle name="40% - Accent2 2 3 2 7 3" xfId="15177"/>
    <cellStyle name="40% - Accent2 2 3 2 7 4" xfId="15178"/>
    <cellStyle name="40% - Accent2 2 3 2 8" xfId="15179"/>
    <cellStyle name="40% - Accent2 2 3 2 8 2" xfId="15180"/>
    <cellStyle name="40% - Accent2 2 3 2 8 3" xfId="52974"/>
    <cellStyle name="40% - Accent2 2 3 2 9" xfId="15181"/>
    <cellStyle name="40% - Accent2 2 3 3" xfId="15182"/>
    <cellStyle name="40% - Accent2 2 3 3 2" xfId="15183"/>
    <cellStyle name="40% - Accent2 2 3 3 2 2" xfId="15184"/>
    <cellStyle name="40% - Accent2 2 3 3 2 2 2" xfId="15185"/>
    <cellStyle name="40% - Accent2 2 3 3 2 2 2 2" xfId="15186"/>
    <cellStyle name="40% - Accent2 2 3 3 2 2 2 2 2" xfId="15187"/>
    <cellStyle name="40% - Accent2 2 3 3 2 2 2 2 3" xfId="52975"/>
    <cellStyle name="40% - Accent2 2 3 3 2 2 2 3" xfId="15188"/>
    <cellStyle name="40% - Accent2 2 3 3 2 2 2 4" xfId="15189"/>
    <cellStyle name="40% - Accent2 2 3 3 2 2 3" xfId="15190"/>
    <cellStyle name="40% - Accent2 2 3 3 2 2 3 2" xfId="15191"/>
    <cellStyle name="40% - Accent2 2 3 3 2 2 3 2 2" xfId="15192"/>
    <cellStyle name="40% - Accent2 2 3 3 2 2 3 2 3" xfId="52976"/>
    <cellStyle name="40% - Accent2 2 3 3 2 2 3 3" xfId="15193"/>
    <cellStyle name="40% - Accent2 2 3 3 2 2 3 4" xfId="15194"/>
    <cellStyle name="40% - Accent2 2 3 3 2 2 4" xfId="15195"/>
    <cellStyle name="40% - Accent2 2 3 3 2 2 4 2" xfId="15196"/>
    <cellStyle name="40% - Accent2 2 3 3 2 2 4 3" xfId="52977"/>
    <cellStyle name="40% - Accent2 2 3 3 2 2 5" xfId="15197"/>
    <cellStyle name="40% - Accent2 2 3 3 2 2 6" xfId="15198"/>
    <cellStyle name="40% - Accent2 2 3 3 2 3" xfId="15199"/>
    <cellStyle name="40% - Accent2 2 3 3 2 3 2" xfId="15200"/>
    <cellStyle name="40% - Accent2 2 3 3 2 3 2 2" xfId="15201"/>
    <cellStyle name="40% - Accent2 2 3 3 2 3 2 3" xfId="52978"/>
    <cellStyle name="40% - Accent2 2 3 3 2 3 3" xfId="15202"/>
    <cellStyle name="40% - Accent2 2 3 3 2 3 4" xfId="15203"/>
    <cellStyle name="40% - Accent2 2 3 3 2 4" xfId="15204"/>
    <cellStyle name="40% - Accent2 2 3 3 2 4 2" xfId="15205"/>
    <cellStyle name="40% - Accent2 2 3 3 2 4 2 2" xfId="15206"/>
    <cellStyle name="40% - Accent2 2 3 3 2 4 2 3" xfId="52979"/>
    <cellStyle name="40% - Accent2 2 3 3 2 4 3" xfId="15207"/>
    <cellStyle name="40% - Accent2 2 3 3 2 4 4" xfId="15208"/>
    <cellStyle name="40% - Accent2 2 3 3 2 5" xfId="15209"/>
    <cellStyle name="40% - Accent2 2 3 3 2 5 2" xfId="15210"/>
    <cellStyle name="40% - Accent2 2 3 3 2 5 3" xfId="52980"/>
    <cellStyle name="40% - Accent2 2 3 3 2 6" xfId="15211"/>
    <cellStyle name="40% - Accent2 2 3 3 2 7" xfId="15212"/>
    <cellStyle name="40% - Accent2 2 3 3 3" xfId="15213"/>
    <cellStyle name="40% - Accent2 2 3 3 3 2" xfId="15214"/>
    <cellStyle name="40% - Accent2 2 3 3 3 2 2" xfId="15215"/>
    <cellStyle name="40% - Accent2 2 3 3 3 2 2 2" xfId="15216"/>
    <cellStyle name="40% - Accent2 2 3 3 3 2 2 3" xfId="52981"/>
    <cellStyle name="40% - Accent2 2 3 3 3 2 3" xfId="15217"/>
    <cellStyle name="40% - Accent2 2 3 3 3 2 4" xfId="15218"/>
    <cellStyle name="40% - Accent2 2 3 3 3 3" xfId="15219"/>
    <cellStyle name="40% - Accent2 2 3 3 3 3 2" xfId="15220"/>
    <cellStyle name="40% - Accent2 2 3 3 3 3 2 2" xfId="15221"/>
    <cellStyle name="40% - Accent2 2 3 3 3 3 2 3" xfId="52982"/>
    <cellStyle name="40% - Accent2 2 3 3 3 3 3" xfId="15222"/>
    <cellStyle name="40% - Accent2 2 3 3 3 3 4" xfId="15223"/>
    <cellStyle name="40% - Accent2 2 3 3 3 4" xfId="15224"/>
    <cellStyle name="40% - Accent2 2 3 3 3 4 2" xfId="15225"/>
    <cellStyle name="40% - Accent2 2 3 3 3 4 3" xfId="52983"/>
    <cellStyle name="40% - Accent2 2 3 3 3 5" xfId="15226"/>
    <cellStyle name="40% - Accent2 2 3 3 3 6" xfId="15227"/>
    <cellStyle name="40% - Accent2 2 3 3 4" xfId="15228"/>
    <cellStyle name="40% - Accent2 2 3 3 4 2" xfId="15229"/>
    <cellStyle name="40% - Accent2 2 3 3 4 2 2" xfId="15230"/>
    <cellStyle name="40% - Accent2 2 3 3 4 2 3" xfId="52984"/>
    <cellStyle name="40% - Accent2 2 3 3 4 3" xfId="15231"/>
    <cellStyle name="40% - Accent2 2 3 3 4 4" xfId="15232"/>
    <cellStyle name="40% - Accent2 2 3 3 5" xfId="15233"/>
    <cellStyle name="40% - Accent2 2 3 3 5 2" xfId="15234"/>
    <cellStyle name="40% - Accent2 2 3 3 5 2 2" xfId="15235"/>
    <cellStyle name="40% - Accent2 2 3 3 5 2 3" xfId="52985"/>
    <cellStyle name="40% - Accent2 2 3 3 5 3" xfId="15236"/>
    <cellStyle name="40% - Accent2 2 3 3 5 4" xfId="15237"/>
    <cellStyle name="40% - Accent2 2 3 3 6" xfId="15238"/>
    <cellStyle name="40% - Accent2 2 3 3 6 2" xfId="15239"/>
    <cellStyle name="40% - Accent2 2 3 3 6 3" xfId="52986"/>
    <cellStyle name="40% - Accent2 2 3 3 7" xfId="15240"/>
    <cellStyle name="40% - Accent2 2 3 3 8" xfId="15241"/>
    <cellStyle name="40% - Accent2 2 3 4" xfId="15242"/>
    <cellStyle name="40% - Accent2 2 3 4 2" xfId="15243"/>
    <cellStyle name="40% - Accent2 2 3 4 2 2" xfId="15244"/>
    <cellStyle name="40% - Accent2 2 3 4 2 2 2" xfId="15245"/>
    <cellStyle name="40% - Accent2 2 3 4 2 2 2 2" xfId="15246"/>
    <cellStyle name="40% - Accent2 2 3 4 2 2 2 3" xfId="52987"/>
    <cellStyle name="40% - Accent2 2 3 4 2 2 3" xfId="15247"/>
    <cellStyle name="40% - Accent2 2 3 4 2 2 4" xfId="15248"/>
    <cellStyle name="40% - Accent2 2 3 4 2 3" xfId="15249"/>
    <cellStyle name="40% - Accent2 2 3 4 2 3 2" xfId="15250"/>
    <cellStyle name="40% - Accent2 2 3 4 2 3 2 2" xfId="15251"/>
    <cellStyle name="40% - Accent2 2 3 4 2 3 2 3" xfId="52988"/>
    <cellStyle name="40% - Accent2 2 3 4 2 3 3" xfId="15252"/>
    <cellStyle name="40% - Accent2 2 3 4 2 3 4" xfId="15253"/>
    <cellStyle name="40% - Accent2 2 3 4 2 4" xfId="15254"/>
    <cellStyle name="40% - Accent2 2 3 4 2 4 2" xfId="15255"/>
    <cellStyle name="40% - Accent2 2 3 4 2 4 3" xfId="52989"/>
    <cellStyle name="40% - Accent2 2 3 4 2 5" xfId="15256"/>
    <cellStyle name="40% - Accent2 2 3 4 2 6" xfId="15257"/>
    <cellStyle name="40% - Accent2 2 3 4 3" xfId="15258"/>
    <cellStyle name="40% - Accent2 2 3 4 3 2" xfId="15259"/>
    <cellStyle name="40% - Accent2 2 3 4 3 2 2" xfId="15260"/>
    <cellStyle name="40% - Accent2 2 3 4 3 2 3" xfId="52990"/>
    <cellStyle name="40% - Accent2 2 3 4 3 3" xfId="15261"/>
    <cellStyle name="40% - Accent2 2 3 4 3 4" xfId="15262"/>
    <cellStyle name="40% - Accent2 2 3 4 4" xfId="15263"/>
    <cellStyle name="40% - Accent2 2 3 4 4 2" xfId="15264"/>
    <cellStyle name="40% - Accent2 2 3 4 4 2 2" xfId="15265"/>
    <cellStyle name="40% - Accent2 2 3 4 4 2 3" xfId="52991"/>
    <cellStyle name="40% - Accent2 2 3 4 4 3" xfId="15266"/>
    <cellStyle name="40% - Accent2 2 3 4 4 4" xfId="15267"/>
    <cellStyle name="40% - Accent2 2 3 4 5" xfId="15268"/>
    <cellStyle name="40% - Accent2 2 3 4 5 2" xfId="15269"/>
    <cellStyle name="40% - Accent2 2 3 4 5 3" xfId="52992"/>
    <cellStyle name="40% - Accent2 2 3 4 6" xfId="15270"/>
    <cellStyle name="40% - Accent2 2 3 4 7" xfId="15271"/>
    <cellStyle name="40% - Accent2 2 3 5" xfId="15272"/>
    <cellStyle name="40% - Accent2 2 3 5 2" xfId="15273"/>
    <cellStyle name="40% - Accent2 2 3 5 2 2" xfId="15274"/>
    <cellStyle name="40% - Accent2 2 3 5 2 2 2" xfId="15275"/>
    <cellStyle name="40% - Accent2 2 3 5 2 2 3" xfId="52993"/>
    <cellStyle name="40% - Accent2 2 3 5 2 3" xfId="15276"/>
    <cellStyle name="40% - Accent2 2 3 5 2 4" xfId="15277"/>
    <cellStyle name="40% - Accent2 2 3 5 3" xfId="15278"/>
    <cellStyle name="40% - Accent2 2 3 5 3 2" xfId="15279"/>
    <cellStyle name="40% - Accent2 2 3 5 3 2 2" xfId="15280"/>
    <cellStyle name="40% - Accent2 2 3 5 3 2 3" xfId="52994"/>
    <cellStyle name="40% - Accent2 2 3 5 3 3" xfId="15281"/>
    <cellStyle name="40% - Accent2 2 3 5 3 4" xfId="15282"/>
    <cellStyle name="40% - Accent2 2 3 5 4" xfId="15283"/>
    <cellStyle name="40% - Accent2 2 3 5 4 2" xfId="15284"/>
    <cellStyle name="40% - Accent2 2 3 5 4 3" xfId="52995"/>
    <cellStyle name="40% - Accent2 2 3 5 5" xfId="15285"/>
    <cellStyle name="40% - Accent2 2 3 5 6" xfId="15286"/>
    <cellStyle name="40% - Accent2 2 3 6" xfId="15287"/>
    <cellStyle name="40% - Accent2 2 3 6 2" xfId="15288"/>
    <cellStyle name="40% - Accent2 2 3 6 2 2" xfId="15289"/>
    <cellStyle name="40% - Accent2 2 3 6 2 2 2" xfId="15290"/>
    <cellStyle name="40% - Accent2 2 3 6 2 2 3" xfId="52996"/>
    <cellStyle name="40% - Accent2 2 3 6 2 3" xfId="15291"/>
    <cellStyle name="40% - Accent2 2 3 6 2 4" xfId="15292"/>
    <cellStyle name="40% - Accent2 2 3 6 3" xfId="15293"/>
    <cellStyle name="40% - Accent2 2 3 6 3 2" xfId="15294"/>
    <cellStyle name="40% - Accent2 2 3 6 3 3" xfId="52997"/>
    <cellStyle name="40% - Accent2 2 3 6 4" xfId="15295"/>
    <cellStyle name="40% - Accent2 2 3 6 5" xfId="15296"/>
    <cellStyle name="40% - Accent2 2 3 7" xfId="15297"/>
    <cellStyle name="40% - Accent2 2 3 7 2" xfId="15298"/>
    <cellStyle name="40% - Accent2 2 3 7 2 2" xfId="15299"/>
    <cellStyle name="40% - Accent2 2 3 7 2 3" xfId="52998"/>
    <cellStyle name="40% - Accent2 2 3 7 3" xfId="15300"/>
    <cellStyle name="40% - Accent2 2 3 7 4" xfId="15301"/>
    <cellStyle name="40% - Accent2 2 3 8" xfId="15302"/>
    <cellStyle name="40% - Accent2 2 3 8 2" xfId="15303"/>
    <cellStyle name="40% - Accent2 2 3 8 2 2" xfId="15304"/>
    <cellStyle name="40% - Accent2 2 3 8 2 3" xfId="52999"/>
    <cellStyle name="40% - Accent2 2 3 8 3" xfId="15305"/>
    <cellStyle name="40% - Accent2 2 3 8 4" xfId="15306"/>
    <cellStyle name="40% - Accent2 2 3 9" xfId="15307"/>
    <cellStyle name="40% - Accent2 2 3 9 2" xfId="15308"/>
    <cellStyle name="40% - Accent2 2 3 9 3" xfId="53000"/>
    <cellStyle name="40% - Accent2 2 4" xfId="15309"/>
    <cellStyle name="40% - Accent2 2 4 10" xfId="15310"/>
    <cellStyle name="40% - Accent2 2 4 2" xfId="15311"/>
    <cellStyle name="40% - Accent2 2 4 2 2" xfId="15312"/>
    <cellStyle name="40% - Accent2 2 4 2 2 2" xfId="15313"/>
    <cellStyle name="40% - Accent2 2 4 2 2 2 2" xfId="15314"/>
    <cellStyle name="40% - Accent2 2 4 2 2 2 2 2" xfId="15315"/>
    <cellStyle name="40% - Accent2 2 4 2 2 2 2 2 2" xfId="15316"/>
    <cellStyle name="40% - Accent2 2 4 2 2 2 2 2 3" xfId="53001"/>
    <cellStyle name="40% - Accent2 2 4 2 2 2 2 3" xfId="15317"/>
    <cellStyle name="40% - Accent2 2 4 2 2 2 2 4" xfId="15318"/>
    <cellStyle name="40% - Accent2 2 4 2 2 2 3" xfId="15319"/>
    <cellStyle name="40% - Accent2 2 4 2 2 2 3 2" xfId="15320"/>
    <cellStyle name="40% - Accent2 2 4 2 2 2 3 2 2" xfId="15321"/>
    <cellStyle name="40% - Accent2 2 4 2 2 2 3 2 3" xfId="53002"/>
    <cellStyle name="40% - Accent2 2 4 2 2 2 3 3" xfId="15322"/>
    <cellStyle name="40% - Accent2 2 4 2 2 2 3 4" xfId="15323"/>
    <cellStyle name="40% - Accent2 2 4 2 2 2 4" xfId="15324"/>
    <cellStyle name="40% - Accent2 2 4 2 2 2 4 2" xfId="15325"/>
    <cellStyle name="40% - Accent2 2 4 2 2 2 4 3" xfId="53003"/>
    <cellStyle name="40% - Accent2 2 4 2 2 2 5" xfId="15326"/>
    <cellStyle name="40% - Accent2 2 4 2 2 2 6" xfId="15327"/>
    <cellStyle name="40% - Accent2 2 4 2 2 3" xfId="15328"/>
    <cellStyle name="40% - Accent2 2 4 2 2 3 2" xfId="15329"/>
    <cellStyle name="40% - Accent2 2 4 2 2 3 2 2" xfId="15330"/>
    <cellStyle name="40% - Accent2 2 4 2 2 3 2 3" xfId="53004"/>
    <cellStyle name="40% - Accent2 2 4 2 2 3 3" xfId="15331"/>
    <cellStyle name="40% - Accent2 2 4 2 2 3 4" xfId="15332"/>
    <cellStyle name="40% - Accent2 2 4 2 2 4" xfId="15333"/>
    <cellStyle name="40% - Accent2 2 4 2 2 4 2" xfId="15334"/>
    <cellStyle name="40% - Accent2 2 4 2 2 4 2 2" xfId="15335"/>
    <cellStyle name="40% - Accent2 2 4 2 2 4 2 3" xfId="53005"/>
    <cellStyle name="40% - Accent2 2 4 2 2 4 3" xfId="15336"/>
    <cellStyle name="40% - Accent2 2 4 2 2 4 4" xfId="15337"/>
    <cellStyle name="40% - Accent2 2 4 2 2 5" xfId="15338"/>
    <cellStyle name="40% - Accent2 2 4 2 2 5 2" xfId="15339"/>
    <cellStyle name="40% - Accent2 2 4 2 2 5 3" xfId="53006"/>
    <cellStyle name="40% - Accent2 2 4 2 2 6" xfId="15340"/>
    <cellStyle name="40% - Accent2 2 4 2 2 7" xfId="15341"/>
    <cellStyle name="40% - Accent2 2 4 2 3" xfId="15342"/>
    <cellStyle name="40% - Accent2 2 4 2 3 2" xfId="15343"/>
    <cellStyle name="40% - Accent2 2 4 2 3 2 2" xfId="15344"/>
    <cellStyle name="40% - Accent2 2 4 2 3 2 2 2" xfId="15345"/>
    <cellStyle name="40% - Accent2 2 4 2 3 2 2 3" xfId="53007"/>
    <cellStyle name="40% - Accent2 2 4 2 3 2 3" xfId="15346"/>
    <cellStyle name="40% - Accent2 2 4 2 3 2 4" xfId="15347"/>
    <cellStyle name="40% - Accent2 2 4 2 3 3" xfId="15348"/>
    <cellStyle name="40% - Accent2 2 4 2 3 3 2" xfId="15349"/>
    <cellStyle name="40% - Accent2 2 4 2 3 3 2 2" xfId="15350"/>
    <cellStyle name="40% - Accent2 2 4 2 3 3 2 3" xfId="53008"/>
    <cellStyle name="40% - Accent2 2 4 2 3 3 3" xfId="15351"/>
    <cellStyle name="40% - Accent2 2 4 2 3 3 4" xfId="15352"/>
    <cellStyle name="40% - Accent2 2 4 2 3 4" xfId="15353"/>
    <cellStyle name="40% - Accent2 2 4 2 3 4 2" xfId="15354"/>
    <cellStyle name="40% - Accent2 2 4 2 3 4 3" xfId="53009"/>
    <cellStyle name="40% - Accent2 2 4 2 3 5" xfId="15355"/>
    <cellStyle name="40% - Accent2 2 4 2 3 6" xfId="15356"/>
    <cellStyle name="40% - Accent2 2 4 2 4" xfId="15357"/>
    <cellStyle name="40% - Accent2 2 4 2 4 2" xfId="15358"/>
    <cellStyle name="40% - Accent2 2 4 2 4 2 2" xfId="15359"/>
    <cellStyle name="40% - Accent2 2 4 2 4 2 3" xfId="53010"/>
    <cellStyle name="40% - Accent2 2 4 2 4 3" xfId="15360"/>
    <cellStyle name="40% - Accent2 2 4 2 4 4" xfId="15361"/>
    <cellStyle name="40% - Accent2 2 4 2 5" xfId="15362"/>
    <cellStyle name="40% - Accent2 2 4 2 5 2" xfId="15363"/>
    <cellStyle name="40% - Accent2 2 4 2 5 2 2" xfId="15364"/>
    <cellStyle name="40% - Accent2 2 4 2 5 2 3" xfId="53011"/>
    <cellStyle name="40% - Accent2 2 4 2 5 3" xfId="15365"/>
    <cellStyle name="40% - Accent2 2 4 2 5 4" xfId="15366"/>
    <cellStyle name="40% - Accent2 2 4 2 6" xfId="15367"/>
    <cellStyle name="40% - Accent2 2 4 2 6 2" xfId="15368"/>
    <cellStyle name="40% - Accent2 2 4 2 6 3" xfId="53012"/>
    <cellStyle name="40% - Accent2 2 4 2 7" xfId="15369"/>
    <cellStyle name="40% - Accent2 2 4 2 8" xfId="15370"/>
    <cellStyle name="40% - Accent2 2 4 3" xfId="15371"/>
    <cellStyle name="40% - Accent2 2 4 3 2" xfId="15372"/>
    <cellStyle name="40% - Accent2 2 4 3 2 2" xfId="15373"/>
    <cellStyle name="40% - Accent2 2 4 3 2 2 2" xfId="15374"/>
    <cellStyle name="40% - Accent2 2 4 3 2 2 2 2" xfId="15375"/>
    <cellStyle name="40% - Accent2 2 4 3 2 2 2 3" xfId="53013"/>
    <cellStyle name="40% - Accent2 2 4 3 2 2 3" xfId="15376"/>
    <cellStyle name="40% - Accent2 2 4 3 2 2 4" xfId="15377"/>
    <cellStyle name="40% - Accent2 2 4 3 2 3" xfId="15378"/>
    <cellStyle name="40% - Accent2 2 4 3 2 3 2" xfId="15379"/>
    <cellStyle name="40% - Accent2 2 4 3 2 3 2 2" xfId="15380"/>
    <cellStyle name="40% - Accent2 2 4 3 2 3 2 3" xfId="53014"/>
    <cellStyle name="40% - Accent2 2 4 3 2 3 3" xfId="15381"/>
    <cellStyle name="40% - Accent2 2 4 3 2 3 4" xfId="15382"/>
    <cellStyle name="40% - Accent2 2 4 3 2 4" xfId="15383"/>
    <cellStyle name="40% - Accent2 2 4 3 2 4 2" xfId="15384"/>
    <cellStyle name="40% - Accent2 2 4 3 2 4 3" xfId="53015"/>
    <cellStyle name="40% - Accent2 2 4 3 2 5" xfId="15385"/>
    <cellStyle name="40% - Accent2 2 4 3 2 6" xfId="15386"/>
    <cellStyle name="40% - Accent2 2 4 3 3" xfId="15387"/>
    <cellStyle name="40% - Accent2 2 4 3 3 2" xfId="15388"/>
    <cellStyle name="40% - Accent2 2 4 3 3 2 2" xfId="15389"/>
    <cellStyle name="40% - Accent2 2 4 3 3 2 3" xfId="53016"/>
    <cellStyle name="40% - Accent2 2 4 3 3 3" xfId="15390"/>
    <cellStyle name="40% - Accent2 2 4 3 3 4" xfId="15391"/>
    <cellStyle name="40% - Accent2 2 4 3 4" xfId="15392"/>
    <cellStyle name="40% - Accent2 2 4 3 4 2" xfId="15393"/>
    <cellStyle name="40% - Accent2 2 4 3 4 2 2" xfId="15394"/>
    <cellStyle name="40% - Accent2 2 4 3 4 2 3" xfId="53017"/>
    <cellStyle name="40% - Accent2 2 4 3 4 3" xfId="15395"/>
    <cellStyle name="40% - Accent2 2 4 3 4 4" xfId="15396"/>
    <cellStyle name="40% - Accent2 2 4 3 5" xfId="15397"/>
    <cellStyle name="40% - Accent2 2 4 3 5 2" xfId="15398"/>
    <cellStyle name="40% - Accent2 2 4 3 5 3" xfId="53018"/>
    <cellStyle name="40% - Accent2 2 4 3 6" xfId="15399"/>
    <cellStyle name="40% - Accent2 2 4 3 7" xfId="15400"/>
    <cellStyle name="40% - Accent2 2 4 4" xfId="15401"/>
    <cellStyle name="40% - Accent2 2 4 4 2" xfId="15402"/>
    <cellStyle name="40% - Accent2 2 4 4 2 2" xfId="15403"/>
    <cellStyle name="40% - Accent2 2 4 4 2 2 2" xfId="15404"/>
    <cellStyle name="40% - Accent2 2 4 4 2 2 3" xfId="53019"/>
    <cellStyle name="40% - Accent2 2 4 4 2 3" xfId="15405"/>
    <cellStyle name="40% - Accent2 2 4 4 2 4" xfId="15406"/>
    <cellStyle name="40% - Accent2 2 4 4 3" xfId="15407"/>
    <cellStyle name="40% - Accent2 2 4 4 3 2" xfId="15408"/>
    <cellStyle name="40% - Accent2 2 4 4 3 2 2" xfId="15409"/>
    <cellStyle name="40% - Accent2 2 4 4 3 2 3" xfId="53020"/>
    <cellStyle name="40% - Accent2 2 4 4 3 3" xfId="15410"/>
    <cellStyle name="40% - Accent2 2 4 4 3 4" xfId="15411"/>
    <cellStyle name="40% - Accent2 2 4 4 4" xfId="15412"/>
    <cellStyle name="40% - Accent2 2 4 4 4 2" xfId="15413"/>
    <cellStyle name="40% - Accent2 2 4 4 4 3" xfId="53021"/>
    <cellStyle name="40% - Accent2 2 4 4 5" xfId="15414"/>
    <cellStyle name="40% - Accent2 2 4 4 6" xfId="15415"/>
    <cellStyle name="40% - Accent2 2 4 5" xfId="15416"/>
    <cellStyle name="40% - Accent2 2 4 5 2" xfId="15417"/>
    <cellStyle name="40% - Accent2 2 4 5 2 2" xfId="15418"/>
    <cellStyle name="40% - Accent2 2 4 5 2 2 2" xfId="15419"/>
    <cellStyle name="40% - Accent2 2 4 5 2 2 3" xfId="53022"/>
    <cellStyle name="40% - Accent2 2 4 5 2 3" xfId="15420"/>
    <cellStyle name="40% - Accent2 2 4 5 2 4" xfId="15421"/>
    <cellStyle name="40% - Accent2 2 4 5 3" xfId="15422"/>
    <cellStyle name="40% - Accent2 2 4 5 3 2" xfId="15423"/>
    <cellStyle name="40% - Accent2 2 4 5 3 3" xfId="53023"/>
    <cellStyle name="40% - Accent2 2 4 5 4" xfId="15424"/>
    <cellStyle name="40% - Accent2 2 4 5 5" xfId="15425"/>
    <cellStyle name="40% - Accent2 2 4 6" xfId="15426"/>
    <cellStyle name="40% - Accent2 2 4 6 2" xfId="15427"/>
    <cellStyle name="40% - Accent2 2 4 6 2 2" xfId="15428"/>
    <cellStyle name="40% - Accent2 2 4 6 2 3" xfId="53024"/>
    <cellStyle name="40% - Accent2 2 4 6 3" xfId="15429"/>
    <cellStyle name="40% - Accent2 2 4 6 4" xfId="15430"/>
    <cellStyle name="40% - Accent2 2 4 7" xfId="15431"/>
    <cellStyle name="40% - Accent2 2 4 7 2" xfId="15432"/>
    <cellStyle name="40% - Accent2 2 4 7 2 2" xfId="15433"/>
    <cellStyle name="40% - Accent2 2 4 7 2 3" xfId="53025"/>
    <cellStyle name="40% - Accent2 2 4 7 3" xfId="15434"/>
    <cellStyle name="40% - Accent2 2 4 7 4" xfId="15435"/>
    <cellStyle name="40% - Accent2 2 4 8" xfId="15436"/>
    <cellStyle name="40% - Accent2 2 4 8 2" xfId="15437"/>
    <cellStyle name="40% - Accent2 2 4 8 3" xfId="53026"/>
    <cellStyle name="40% - Accent2 2 4 9" xfId="15438"/>
    <cellStyle name="40% - Accent2 2 5" xfId="15439"/>
    <cellStyle name="40% - Accent2 2 5 10" xfId="15440"/>
    <cellStyle name="40% - Accent2 2 5 2" xfId="15441"/>
    <cellStyle name="40% - Accent2 2 5 2 2" xfId="15442"/>
    <cellStyle name="40% - Accent2 2 5 2 2 2" xfId="15443"/>
    <cellStyle name="40% - Accent2 2 5 2 2 2 2" xfId="15444"/>
    <cellStyle name="40% - Accent2 2 5 2 2 2 2 2" xfId="15445"/>
    <cellStyle name="40% - Accent2 2 5 2 2 2 2 2 2" xfId="15446"/>
    <cellStyle name="40% - Accent2 2 5 2 2 2 2 2 3" xfId="53027"/>
    <cellStyle name="40% - Accent2 2 5 2 2 2 2 3" xfId="15447"/>
    <cellStyle name="40% - Accent2 2 5 2 2 2 2 4" xfId="15448"/>
    <cellStyle name="40% - Accent2 2 5 2 2 2 3" xfId="15449"/>
    <cellStyle name="40% - Accent2 2 5 2 2 2 3 2" xfId="15450"/>
    <cellStyle name="40% - Accent2 2 5 2 2 2 3 2 2" xfId="15451"/>
    <cellStyle name="40% - Accent2 2 5 2 2 2 3 2 3" xfId="53028"/>
    <cellStyle name="40% - Accent2 2 5 2 2 2 3 3" xfId="15452"/>
    <cellStyle name="40% - Accent2 2 5 2 2 2 3 4" xfId="15453"/>
    <cellStyle name="40% - Accent2 2 5 2 2 2 4" xfId="15454"/>
    <cellStyle name="40% - Accent2 2 5 2 2 2 4 2" xfId="15455"/>
    <cellStyle name="40% - Accent2 2 5 2 2 2 4 3" xfId="53029"/>
    <cellStyle name="40% - Accent2 2 5 2 2 2 5" xfId="15456"/>
    <cellStyle name="40% - Accent2 2 5 2 2 2 6" xfId="15457"/>
    <cellStyle name="40% - Accent2 2 5 2 2 3" xfId="15458"/>
    <cellStyle name="40% - Accent2 2 5 2 2 3 2" xfId="15459"/>
    <cellStyle name="40% - Accent2 2 5 2 2 3 2 2" xfId="15460"/>
    <cellStyle name="40% - Accent2 2 5 2 2 3 2 3" xfId="53030"/>
    <cellStyle name="40% - Accent2 2 5 2 2 3 3" xfId="15461"/>
    <cellStyle name="40% - Accent2 2 5 2 2 3 4" xfId="15462"/>
    <cellStyle name="40% - Accent2 2 5 2 2 4" xfId="15463"/>
    <cellStyle name="40% - Accent2 2 5 2 2 4 2" xfId="15464"/>
    <cellStyle name="40% - Accent2 2 5 2 2 4 2 2" xfId="15465"/>
    <cellStyle name="40% - Accent2 2 5 2 2 4 2 3" xfId="53031"/>
    <cellStyle name="40% - Accent2 2 5 2 2 4 3" xfId="15466"/>
    <cellStyle name="40% - Accent2 2 5 2 2 4 4" xfId="15467"/>
    <cellStyle name="40% - Accent2 2 5 2 2 5" xfId="15468"/>
    <cellStyle name="40% - Accent2 2 5 2 2 5 2" xfId="15469"/>
    <cellStyle name="40% - Accent2 2 5 2 2 5 3" xfId="53032"/>
    <cellStyle name="40% - Accent2 2 5 2 2 6" xfId="15470"/>
    <cellStyle name="40% - Accent2 2 5 2 2 7" xfId="15471"/>
    <cellStyle name="40% - Accent2 2 5 2 3" xfId="15472"/>
    <cellStyle name="40% - Accent2 2 5 2 3 2" xfId="15473"/>
    <cellStyle name="40% - Accent2 2 5 2 3 2 2" xfId="15474"/>
    <cellStyle name="40% - Accent2 2 5 2 3 2 2 2" xfId="15475"/>
    <cellStyle name="40% - Accent2 2 5 2 3 2 2 3" xfId="53033"/>
    <cellStyle name="40% - Accent2 2 5 2 3 2 3" xfId="15476"/>
    <cellStyle name="40% - Accent2 2 5 2 3 2 4" xfId="15477"/>
    <cellStyle name="40% - Accent2 2 5 2 3 3" xfId="15478"/>
    <cellStyle name="40% - Accent2 2 5 2 3 3 2" xfId="15479"/>
    <cellStyle name="40% - Accent2 2 5 2 3 3 2 2" xfId="15480"/>
    <cellStyle name="40% - Accent2 2 5 2 3 3 2 3" xfId="53034"/>
    <cellStyle name="40% - Accent2 2 5 2 3 3 3" xfId="15481"/>
    <cellStyle name="40% - Accent2 2 5 2 3 3 4" xfId="15482"/>
    <cellStyle name="40% - Accent2 2 5 2 3 4" xfId="15483"/>
    <cellStyle name="40% - Accent2 2 5 2 3 4 2" xfId="15484"/>
    <cellStyle name="40% - Accent2 2 5 2 3 4 3" xfId="53035"/>
    <cellStyle name="40% - Accent2 2 5 2 3 5" xfId="15485"/>
    <cellStyle name="40% - Accent2 2 5 2 3 6" xfId="15486"/>
    <cellStyle name="40% - Accent2 2 5 2 4" xfId="15487"/>
    <cellStyle name="40% - Accent2 2 5 2 4 2" xfId="15488"/>
    <cellStyle name="40% - Accent2 2 5 2 4 2 2" xfId="15489"/>
    <cellStyle name="40% - Accent2 2 5 2 4 2 3" xfId="53036"/>
    <cellStyle name="40% - Accent2 2 5 2 4 3" xfId="15490"/>
    <cellStyle name="40% - Accent2 2 5 2 4 4" xfId="15491"/>
    <cellStyle name="40% - Accent2 2 5 2 5" xfId="15492"/>
    <cellStyle name="40% - Accent2 2 5 2 5 2" xfId="15493"/>
    <cellStyle name="40% - Accent2 2 5 2 5 2 2" xfId="15494"/>
    <cellStyle name="40% - Accent2 2 5 2 5 2 3" xfId="53037"/>
    <cellStyle name="40% - Accent2 2 5 2 5 3" xfId="15495"/>
    <cellStyle name="40% - Accent2 2 5 2 5 4" xfId="15496"/>
    <cellStyle name="40% - Accent2 2 5 2 6" xfId="15497"/>
    <cellStyle name="40% - Accent2 2 5 2 6 2" xfId="15498"/>
    <cellStyle name="40% - Accent2 2 5 2 6 3" xfId="53038"/>
    <cellStyle name="40% - Accent2 2 5 2 7" xfId="15499"/>
    <cellStyle name="40% - Accent2 2 5 2 8" xfId="15500"/>
    <cellStyle name="40% - Accent2 2 5 3" xfId="15501"/>
    <cellStyle name="40% - Accent2 2 5 3 2" xfId="15502"/>
    <cellStyle name="40% - Accent2 2 5 3 2 2" xfId="15503"/>
    <cellStyle name="40% - Accent2 2 5 3 2 2 2" xfId="15504"/>
    <cellStyle name="40% - Accent2 2 5 3 2 2 2 2" xfId="15505"/>
    <cellStyle name="40% - Accent2 2 5 3 2 2 2 3" xfId="53039"/>
    <cellStyle name="40% - Accent2 2 5 3 2 2 3" xfId="15506"/>
    <cellStyle name="40% - Accent2 2 5 3 2 2 4" xfId="15507"/>
    <cellStyle name="40% - Accent2 2 5 3 2 3" xfId="15508"/>
    <cellStyle name="40% - Accent2 2 5 3 2 3 2" xfId="15509"/>
    <cellStyle name="40% - Accent2 2 5 3 2 3 2 2" xfId="15510"/>
    <cellStyle name="40% - Accent2 2 5 3 2 3 2 3" xfId="53040"/>
    <cellStyle name="40% - Accent2 2 5 3 2 3 3" xfId="15511"/>
    <cellStyle name="40% - Accent2 2 5 3 2 3 4" xfId="15512"/>
    <cellStyle name="40% - Accent2 2 5 3 2 4" xfId="15513"/>
    <cellStyle name="40% - Accent2 2 5 3 2 4 2" xfId="15514"/>
    <cellStyle name="40% - Accent2 2 5 3 2 4 3" xfId="53041"/>
    <cellStyle name="40% - Accent2 2 5 3 2 5" xfId="15515"/>
    <cellStyle name="40% - Accent2 2 5 3 2 6" xfId="15516"/>
    <cellStyle name="40% - Accent2 2 5 3 3" xfId="15517"/>
    <cellStyle name="40% - Accent2 2 5 3 3 2" xfId="15518"/>
    <cellStyle name="40% - Accent2 2 5 3 3 2 2" xfId="15519"/>
    <cellStyle name="40% - Accent2 2 5 3 3 2 3" xfId="53042"/>
    <cellStyle name="40% - Accent2 2 5 3 3 3" xfId="15520"/>
    <cellStyle name="40% - Accent2 2 5 3 3 4" xfId="15521"/>
    <cellStyle name="40% - Accent2 2 5 3 4" xfId="15522"/>
    <cellStyle name="40% - Accent2 2 5 3 4 2" xfId="15523"/>
    <cellStyle name="40% - Accent2 2 5 3 4 2 2" xfId="15524"/>
    <cellStyle name="40% - Accent2 2 5 3 4 2 3" xfId="53043"/>
    <cellStyle name="40% - Accent2 2 5 3 4 3" xfId="15525"/>
    <cellStyle name="40% - Accent2 2 5 3 4 4" xfId="15526"/>
    <cellStyle name="40% - Accent2 2 5 3 5" xfId="15527"/>
    <cellStyle name="40% - Accent2 2 5 3 5 2" xfId="15528"/>
    <cellStyle name="40% - Accent2 2 5 3 5 3" xfId="53044"/>
    <cellStyle name="40% - Accent2 2 5 3 6" xfId="15529"/>
    <cellStyle name="40% - Accent2 2 5 3 7" xfId="15530"/>
    <cellStyle name="40% - Accent2 2 5 4" xfId="15531"/>
    <cellStyle name="40% - Accent2 2 5 4 2" xfId="15532"/>
    <cellStyle name="40% - Accent2 2 5 4 2 2" xfId="15533"/>
    <cellStyle name="40% - Accent2 2 5 4 2 2 2" xfId="15534"/>
    <cellStyle name="40% - Accent2 2 5 4 2 2 3" xfId="53045"/>
    <cellStyle name="40% - Accent2 2 5 4 2 3" xfId="15535"/>
    <cellStyle name="40% - Accent2 2 5 4 2 4" xfId="15536"/>
    <cellStyle name="40% - Accent2 2 5 4 3" xfId="15537"/>
    <cellStyle name="40% - Accent2 2 5 4 3 2" xfId="15538"/>
    <cellStyle name="40% - Accent2 2 5 4 3 2 2" xfId="15539"/>
    <cellStyle name="40% - Accent2 2 5 4 3 2 3" xfId="53046"/>
    <cellStyle name="40% - Accent2 2 5 4 3 3" xfId="15540"/>
    <cellStyle name="40% - Accent2 2 5 4 3 4" xfId="15541"/>
    <cellStyle name="40% - Accent2 2 5 4 4" xfId="15542"/>
    <cellStyle name="40% - Accent2 2 5 4 4 2" xfId="15543"/>
    <cellStyle name="40% - Accent2 2 5 4 4 3" xfId="53047"/>
    <cellStyle name="40% - Accent2 2 5 4 5" xfId="15544"/>
    <cellStyle name="40% - Accent2 2 5 4 6" xfId="15545"/>
    <cellStyle name="40% - Accent2 2 5 5" xfId="15546"/>
    <cellStyle name="40% - Accent2 2 5 5 2" xfId="15547"/>
    <cellStyle name="40% - Accent2 2 5 5 2 2" xfId="15548"/>
    <cellStyle name="40% - Accent2 2 5 5 2 2 2" xfId="15549"/>
    <cellStyle name="40% - Accent2 2 5 5 2 2 3" xfId="53048"/>
    <cellStyle name="40% - Accent2 2 5 5 2 3" xfId="15550"/>
    <cellStyle name="40% - Accent2 2 5 5 2 4" xfId="15551"/>
    <cellStyle name="40% - Accent2 2 5 5 3" xfId="15552"/>
    <cellStyle name="40% - Accent2 2 5 5 3 2" xfId="15553"/>
    <cellStyle name="40% - Accent2 2 5 5 3 3" xfId="53049"/>
    <cellStyle name="40% - Accent2 2 5 5 4" xfId="15554"/>
    <cellStyle name="40% - Accent2 2 5 5 5" xfId="15555"/>
    <cellStyle name="40% - Accent2 2 5 6" xfId="15556"/>
    <cellStyle name="40% - Accent2 2 5 6 2" xfId="15557"/>
    <cellStyle name="40% - Accent2 2 5 6 2 2" xfId="15558"/>
    <cellStyle name="40% - Accent2 2 5 6 2 3" xfId="53050"/>
    <cellStyle name="40% - Accent2 2 5 6 3" xfId="15559"/>
    <cellStyle name="40% - Accent2 2 5 6 4" xfId="15560"/>
    <cellStyle name="40% - Accent2 2 5 7" xfId="15561"/>
    <cellStyle name="40% - Accent2 2 5 7 2" xfId="15562"/>
    <cellStyle name="40% - Accent2 2 5 7 2 2" xfId="15563"/>
    <cellStyle name="40% - Accent2 2 5 7 2 3" xfId="53051"/>
    <cellStyle name="40% - Accent2 2 5 7 3" xfId="15564"/>
    <cellStyle name="40% - Accent2 2 5 7 4" xfId="15565"/>
    <cellStyle name="40% - Accent2 2 5 8" xfId="15566"/>
    <cellStyle name="40% - Accent2 2 5 8 2" xfId="15567"/>
    <cellStyle name="40% - Accent2 2 5 8 3" xfId="53052"/>
    <cellStyle name="40% - Accent2 2 5 9" xfId="15568"/>
    <cellStyle name="40% - Accent2 2 6" xfId="15569"/>
    <cellStyle name="40% - Accent2 2 6 10" xfId="15570"/>
    <cellStyle name="40% - Accent2 2 6 2" xfId="15571"/>
    <cellStyle name="40% - Accent2 2 6 2 2" xfId="15572"/>
    <cellStyle name="40% - Accent2 2 6 2 2 2" xfId="15573"/>
    <cellStyle name="40% - Accent2 2 6 2 2 2 2" xfId="15574"/>
    <cellStyle name="40% - Accent2 2 6 2 2 2 2 2" xfId="15575"/>
    <cellStyle name="40% - Accent2 2 6 2 2 2 2 2 2" xfId="15576"/>
    <cellStyle name="40% - Accent2 2 6 2 2 2 2 2 3" xfId="53053"/>
    <cellStyle name="40% - Accent2 2 6 2 2 2 2 3" xfId="15577"/>
    <cellStyle name="40% - Accent2 2 6 2 2 2 2 4" xfId="15578"/>
    <cellStyle name="40% - Accent2 2 6 2 2 2 3" xfId="15579"/>
    <cellStyle name="40% - Accent2 2 6 2 2 2 3 2" xfId="15580"/>
    <cellStyle name="40% - Accent2 2 6 2 2 2 3 2 2" xfId="15581"/>
    <cellStyle name="40% - Accent2 2 6 2 2 2 3 2 3" xfId="53054"/>
    <cellStyle name="40% - Accent2 2 6 2 2 2 3 3" xfId="15582"/>
    <cellStyle name="40% - Accent2 2 6 2 2 2 3 4" xfId="15583"/>
    <cellStyle name="40% - Accent2 2 6 2 2 2 4" xfId="15584"/>
    <cellStyle name="40% - Accent2 2 6 2 2 2 4 2" xfId="15585"/>
    <cellStyle name="40% - Accent2 2 6 2 2 2 4 3" xfId="53055"/>
    <cellStyle name="40% - Accent2 2 6 2 2 2 5" xfId="15586"/>
    <cellStyle name="40% - Accent2 2 6 2 2 2 6" xfId="15587"/>
    <cellStyle name="40% - Accent2 2 6 2 2 3" xfId="15588"/>
    <cellStyle name="40% - Accent2 2 6 2 2 3 2" xfId="15589"/>
    <cellStyle name="40% - Accent2 2 6 2 2 3 2 2" xfId="15590"/>
    <cellStyle name="40% - Accent2 2 6 2 2 3 2 3" xfId="53056"/>
    <cellStyle name="40% - Accent2 2 6 2 2 3 3" xfId="15591"/>
    <cellStyle name="40% - Accent2 2 6 2 2 3 4" xfId="15592"/>
    <cellStyle name="40% - Accent2 2 6 2 2 4" xfId="15593"/>
    <cellStyle name="40% - Accent2 2 6 2 2 4 2" xfId="15594"/>
    <cellStyle name="40% - Accent2 2 6 2 2 4 2 2" xfId="15595"/>
    <cellStyle name="40% - Accent2 2 6 2 2 4 2 3" xfId="53057"/>
    <cellStyle name="40% - Accent2 2 6 2 2 4 3" xfId="15596"/>
    <cellStyle name="40% - Accent2 2 6 2 2 4 4" xfId="15597"/>
    <cellStyle name="40% - Accent2 2 6 2 2 5" xfId="15598"/>
    <cellStyle name="40% - Accent2 2 6 2 2 5 2" xfId="15599"/>
    <cellStyle name="40% - Accent2 2 6 2 2 5 3" xfId="53058"/>
    <cellStyle name="40% - Accent2 2 6 2 2 6" xfId="15600"/>
    <cellStyle name="40% - Accent2 2 6 2 2 7" xfId="15601"/>
    <cellStyle name="40% - Accent2 2 6 2 3" xfId="15602"/>
    <cellStyle name="40% - Accent2 2 6 2 3 2" xfId="15603"/>
    <cellStyle name="40% - Accent2 2 6 2 3 2 2" xfId="15604"/>
    <cellStyle name="40% - Accent2 2 6 2 3 2 2 2" xfId="15605"/>
    <cellStyle name="40% - Accent2 2 6 2 3 2 2 3" xfId="53059"/>
    <cellStyle name="40% - Accent2 2 6 2 3 2 3" xfId="15606"/>
    <cellStyle name="40% - Accent2 2 6 2 3 2 4" xfId="15607"/>
    <cellStyle name="40% - Accent2 2 6 2 3 3" xfId="15608"/>
    <cellStyle name="40% - Accent2 2 6 2 3 3 2" xfId="15609"/>
    <cellStyle name="40% - Accent2 2 6 2 3 3 2 2" xfId="15610"/>
    <cellStyle name="40% - Accent2 2 6 2 3 3 2 3" xfId="53060"/>
    <cellStyle name="40% - Accent2 2 6 2 3 3 3" xfId="15611"/>
    <cellStyle name="40% - Accent2 2 6 2 3 3 4" xfId="15612"/>
    <cellStyle name="40% - Accent2 2 6 2 3 4" xfId="15613"/>
    <cellStyle name="40% - Accent2 2 6 2 3 4 2" xfId="15614"/>
    <cellStyle name="40% - Accent2 2 6 2 3 4 3" xfId="53061"/>
    <cellStyle name="40% - Accent2 2 6 2 3 5" xfId="15615"/>
    <cellStyle name="40% - Accent2 2 6 2 3 6" xfId="15616"/>
    <cellStyle name="40% - Accent2 2 6 2 4" xfId="15617"/>
    <cellStyle name="40% - Accent2 2 6 2 4 2" xfId="15618"/>
    <cellStyle name="40% - Accent2 2 6 2 4 2 2" xfId="15619"/>
    <cellStyle name="40% - Accent2 2 6 2 4 2 3" xfId="53062"/>
    <cellStyle name="40% - Accent2 2 6 2 4 3" xfId="15620"/>
    <cellStyle name="40% - Accent2 2 6 2 4 4" xfId="15621"/>
    <cellStyle name="40% - Accent2 2 6 2 5" xfId="15622"/>
    <cellStyle name="40% - Accent2 2 6 2 5 2" xfId="15623"/>
    <cellStyle name="40% - Accent2 2 6 2 5 2 2" xfId="15624"/>
    <cellStyle name="40% - Accent2 2 6 2 5 2 3" xfId="53063"/>
    <cellStyle name="40% - Accent2 2 6 2 5 3" xfId="15625"/>
    <cellStyle name="40% - Accent2 2 6 2 5 4" xfId="15626"/>
    <cellStyle name="40% - Accent2 2 6 2 6" xfId="15627"/>
    <cellStyle name="40% - Accent2 2 6 2 6 2" xfId="15628"/>
    <cellStyle name="40% - Accent2 2 6 2 6 3" xfId="53064"/>
    <cellStyle name="40% - Accent2 2 6 2 7" xfId="15629"/>
    <cellStyle name="40% - Accent2 2 6 2 8" xfId="15630"/>
    <cellStyle name="40% - Accent2 2 6 3" xfId="15631"/>
    <cellStyle name="40% - Accent2 2 6 3 2" xfId="15632"/>
    <cellStyle name="40% - Accent2 2 6 3 2 2" xfId="15633"/>
    <cellStyle name="40% - Accent2 2 6 3 2 2 2" xfId="15634"/>
    <cellStyle name="40% - Accent2 2 6 3 2 2 2 2" xfId="15635"/>
    <cellStyle name="40% - Accent2 2 6 3 2 2 2 3" xfId="53065"/>
    <cellStyle name="40% - Accent2 2 6 3 2 2 3" xfId="15636"/>
    <cellStyle name="40% - Accent2 2 6 3 2 2 4" xfId="15637"/>
    <cellStyle name="40% - Accent2 2 6 3 2 3" xfId="15638"/>
    <cellStyle name="40% - Accent2 2 6 3 2 3 2" xfId="15639"/>
    <cellStyle name="40% - Accent2 2 6 3 2 3 2 2" xfId="15640"/>
    <cellStyle name="40% - Accent2 2 6 3 2 3 2 3" xfId="53066"/>
    <cellStyle name="40% - Accent2 2 6 3 2 3 3" xfId="15641"/>
    <cellStyle name="40% - Accent2 2 6 3 2 3 4" xfId="15642"/>
    <cellStyle name="40% - Accent2 2 6 3 2 4" xfId="15643"/>
    <cellStyle name="40% - Accent2 2 6 3 2 4 2" xfId="15644"/>
    <cellStyle name="40% - Accent2 2 6 3 2 4 3" xfId="53067"/>
    <cellStyle name="40% - Accent2 2 6 3 2 5" xfId="15645"/>
    <cellStyle name="40% - Accent2 2 6 3 2 6" xfId="15646"/>
    <cellStyle name="40% - Accent2 2 6 3 3" xfId="15647"/>
    <cellStyle name="40% - Accent2 2 6 3 3 2" xfId="15648"/>
    <cellStyle name="40% - Accent2 2 6 3 3 2 2" xfId="15649"/>
    <cellStyle name="40% - Accent2 2 6 3 3 2 3" xfId="53068"/>
    <cellStyle name="40% - Accent2 2 6 3 3 3" xfId="15650"/>
    <cellStyle name="40% - Accent2 2 6 3 3 4" xfId="15651"/>
    <cellStyle name="40% - Accent2 2 6 3 4" xfId="15652"/>
    <cellStyle name="40% - Accent2 2 6 3 4 2" xfId="15653"/>
    <cellStyle name="40% - Accent2 2 6 3 4 2 2" xfId="15654"/>
    <cellStyle name="40% - Accent2 2 6 3 4 2 3" xfId="53069"/>
    <cellStyle name="40% - Accent2 2 6 3 4 3" xfId="15655"/>
    <cellStyle name="40% - Accent2 2 6 3 4 4" xfId="15656"/>
    <cellStyle name="40% - Accent2 2 6 3 5" xfId="15657"/>
    <cellStyle name="40% - Accent2 2 6 3 5 2" xfId="15658"/>
    <cellStyle name="40% - Accent2 2 6 3 5 3" xfId="53070"/>
    <cellStyle name="40% - Accent2 2 6 3 6" xfId="15659"/>
    <cellStyle name="40% - Accent2 2 6 3 7" xfId="15660"/>
    <cellStyle name="40% - Accent2 2 6 4" xfId="15661"/>
    <cellStyle name="40% - Accent2 2 6 4 2" xfId="15662"/>
    <cellStyle name="40% - Accent2 2 6 4 2 2" xfId="15663"/>
    <cellStyle name="40% - Accent2 2 6 4 2 2 2" xfId="15664"/>
    <cellStyle name="40% - Accent2 2 6 4 2 2 3" xfId="53071"/>
    <cellStyle name="40% - Accent2 2 6 4 2 3" xfId="15665"/>
    <cellStyle name="40% - Accent2 2 6 4 2 4" xfId="15666"/>
    <cellStyle name="40% - Accent2 2 6 4 3" xfId="15667"/>
    <cellStyle name="40% - Accent2 2 6 4 3 2" xfId="15668"/>
    <cellStyle name="40% - Accent2 2 6 4 3 2 2" xfId="15669"/>
    <cellStyle name="40% - Accent2 2 6 4 3 2 3" xfId="53072"/>
    <cellStyle name="40% - Accent2 2 6 4 3 3" xfId="15670"/>
    <cellStyle name="40% - Accent2 2 6 4 3 4" xfId="15671"/>
    <cellStyle name="40% - Accent2 2 6 4 4" xfId="15672"/>
    <cellStyle name="40% - Accent2 2 6 4 4 2" xfId="15673"/>
    <cellStyle name="40% - Accent2 2 6 4 4 3" xfId="53073"/>
    <cellStyle name="40% - Accent2 2 6 4 5" xfId="15674"/>
    <cellStyle name="40% - Accent2 2 6 4 6" xfId="15675"/>
    <cellStyle name="40% - Accent2 2 6 5" xfId="15676"/>
    <cellStyle name="40% - Accent2 2 6 5 2" xfId="15677"/>
    <cellStyle name="40% - Accent2 2 6 5 2 2" xfId="15678"/>
    <cellStyle name="40% - Accent2 2 6 5 2 2 2" xfId="15679"/>
    <cellStyle name="40% - Accent2 2 6 5 2 2 3" xfId="53074"/>
    <cellStyle name="40% - Accent2 2 6 5 2 3" xfId="15680"/>
    <cellStyle name="40% - Accent2 2 6 5 2 4" xfId="15681"/>
    <cellStyle name="40% - Accent2 2 6 5 3" xfId="15682"/>
    <cellStyle name="40% - Accent2 2 6 5 3 2" xfId="15683"/>
    <cellStyle name="40% - Accent2 2 6 5 3 3" xfId="53075"/>
    <cellStyle name="40% - Accent2 2 6 5 4" xfId="15684"/>
    <cellStyle name="40% - Accent2 2 6 5 5" xfId="15685"/>
    <cellStyle name="40% - Accent2 2 6 6" xfId="15686"/>
    <cellStyle name="40% - Accent2 2 6 6 2" xfId="15687"/>
    <cellStyle name="40% - Accent2 2 6 6 2 2" xfId="15688"/>
    <cellStyle name="40% - Accent2 2 6 6 2 3" xfId="53076"/>
    <cellStyle name="40% - Accent2 2 6 6 3" xfId="15689"/>
    <cellStyle name="40% - Accent2 2 6 6 4" xfId="15690"/>
    <cellStyle name="40% - Accent2 2 6 7" xfId="15691"/>
    <cellStyle name="40% - Accent2 2 6 7 2" xfId="15692"/>
    <cellStyle name="40% - Accent2 2 6 7 2 2" xfId="15693"/>
    <cellStyle name="40% - Accent2 2 6 7 2 3" xfId="53077"/>
    <cellStyle name="40% - Accent2 2 6 7 3" xfId="15694"/>
    <cellStyle name="40% - Accent2 2 6 7 4" xfId="15695"/>
    <cellStyle name="40% - Accent2 2 6 8" xfId="15696"/>
    <cellStyle name="40% - Accent2 2 6 8 2" xfId="15697"/>
    <cellStyle name="40% - Accent2 2 6 8 3" xfId="53078"/>
    <cellStyle name="40% - Accent2 2 6 9" xfId="15698"/>
    <cellStyle name="40% - Accent2 2 7" xfId="15699"/>
    <cellStyle name="40% - Accent2 2 7 2" xfId="15700"/>
    <cellStyle name="40% - Accent2 2 7 2 2" xfId="15701"/>
    <cellStyle name="40% - Accent2 2 7 2 2 2" xfId="15702"/>
    <cellStyle name="40% - Accent2 2 7 2 2 2 2" xfId="15703"/>
    <cellStyle name="40% - Accent2 2 7 2 2 2 2 2" xfId="15704"/>
    <cellStyle name="40% - Accent2 2 7 2 2 2 2 3" xfId="53079"/>
    <cellStyle name="40% - Accent2 2 7 2 2 2 3" xfId="15705"/>
    <cellStyle name="40% - Accent2 2 7 2 2 2 4" xfId="15706"/>
    <cellStyle name="40% - Accent2 2 7 2 2 3" xfId="15707"/>
    <cellStyle name="40% - Accent2 2 7 2 2 3 2" xfId="15708"/>
    <cellStyle name="40% - Accent2 2 7 2 2 3 2 2" xfId="15709"/>
    <cellStyle name="40% - Accent2 2 7 2 2 3 2 3" xfId="53080"/>
    <cellStyle name="40% - Accent2 2 7 2 2 3 3" xfId="15710"/>
    <cellStyle name="40% - Accent2 2 7 2 2 3 4" xfId="15711"/>
    <cellStyle name="40% - Accent2 2 7 2 2 4" xfId="15712"/>
    <cellStyle name="40% - Accent2 2 7 2 2 4 2" xfId="15713"/>
    <cellStyle name="40% - Accent2 2 7 2 2 4 3" xfId="53081"/>
    <cellStyle name="40% - Accent2 2 7 2 2 5" xfId="15714"/>
    <cellStyle name="40% - Accent2 2 7 2 2 6" xfId="15715"/>
    <cellStyle name="40% - Accent2 2 7 2 3" xfId="15716"/>
    <cellStyle name="40% - Accent2 2 7 2 3 2" xfId="15717"/>
    <cellStyle name="40% - Accent2 2 7 2 3 2 2" xfId="15718"/>
    <cellStyle name="40% - Accent2 2 7 2 3 2 3" xfId="53082"/>
    <cellStyle name="40% - Accent2 2 7 2 3 3" xfId="15719"/>
    <cellStyle name="40% - Accent2 2 7 2 3 4" xfId="15720"/>
    <cellStyle name="40% - Accent2 2 7 2 4" xfId="15721"/>
    <cellStyle name="40% - Accent2 2 7 2 4 2" xfId="15722"/>
    <cellStyle name="40% - Accent2 2 7 2 4 2 2" xfId="15723"/>
    <cellStyle name="40% - Accent2 2 7 2 4 2 3" xfId="53083"/>
    <cellStyle name="40% - Accent2 2 7 2 4 3" xfId="15724"/>
    <cellStyle name="40% - Accent2 2 7 2 4 4" xfId="15725"/>
    <cellStyle name="40% - Accent2 2 7 2 5" xfId="15726"/>
    <cellStyle name="40% - Accent2 2 7 2 5 2" xfId="15727"/>
    <cellStyle name="40% - Accent2 2 7 2 5 3" xfId="53084"/>
    <cellStyle name="40% - Accent2 2 7 2 6" xfId="15728"/>
    <cellStyle name="40% - Accent2 2 7 2 7" xfId="15729"/>
    <cellStyle name="40% - Accent2 2 7 3" xfId="15730"/>
    <cellStyle name="40% - Accent2 2 7 3 2" xfId="15731"/>
    <cellStyle name="40% - Accent2 2 7 3 2 2" xfId="15732"/>
    <cellStyle name="40% - Accent2 2 7 3 2 2 2" xfId="15733"/>
    <cellStyle name="40% - Accent2 2 7 3 2 2 3" xfId="53085"/>
    <cellStyle name="40% - Accent2 2 7 3 2 3" xfId="15734"/>
    <cellStyle name="40% - Accent2 2 7 3 2 4" xfId="15735"/>
    <cellStyle name="40% - Accent2 2 7 3 3" xfId="15736"/>
    <cellStyle name="40% - Accent2 2 7 3 3 2" xfId="15737"/>
    <cellStyle name="40% - Accent2 2 7 3 3 2 2" xfId="15738"/>
    <cellStyle name="40% - Accent2 2 7 3 3 2 3" xfId="53086"/>
    <cellStyle name="40% - Accent2 2 7 3 3 3" xfId="15739"/>
    <cellStyle name="40% - Accent2 2 7 3 3 4" xfId="15740"/>
    <cellStyle name="40% - Accent2 2 7 3 4" xfId="15741"/>
    <cellStyle name="40% - Accent2 2 7 3 4 2" xfId="15742"/>
    <cellStyle name="40% - Accent2 2 7 3 4 3" xfId="53087"/>
    <cellStyle name="40% - Accent2 2 7 3 5" xfId="15743"/>
    <cellStyle name="40% - Accent2 2 7 3 6" xfId="15744"/>
    <cellStyle name="40% - Accent2 2 7 4" xfId="15745"/>
    <cellStyle name="40% - Accent2 2 7 4 2" xfId="15746"/>
    <cellStyle name="40% - Accent2 2 7 4 2 2" xfId="15747"/>
    <cellStyle name="40% - Accent2 2 7 4 2 3" xfId="53088"/>
    <cellStyle name="40% - Accent2 2 7 4 3" xfId="15748"/>
    <cellStyle name="40% - Accent2 2 7 4 4" xfId="15749"/>
    <cellStyle name="40% - Accent2 2 7 5" xfId="15750"/>
    <cellStyle name="40% - Accent2 2 7 5 2" xfId="15751"/>
    <cellStyle name="40% - Accent2 2 7 5 2 2" xfId="15752"/>
    <cellStyle name="40% - Accent2 2 7 5 2 3" xfId="53089"/>
    <cellStyle name="40% - Accent2 2 7 5 3" xfId="15753"/>
    <cellStyle name="40% - Accent2 2 7 5 4" xfId="15754"/>
    <cellStyle name="40% - Accent2 2 7 6" xfId="15755"/>
    <cellStyle name="40% - Accent2 2 7 6 2" xfId="15756"/>
    <cellStyle name="40% - Accent2 2 7 6 3" xfId="53090"/>
    <cellStyle name="40% - Accent2 2 7 7" xfId="15757"/>
    <cellStyle name="40% - Accent2 2 7 8" xfId="15758"/>
    <cellStyle name="40% - Accent2 2 8" xfId="15759"/>
    <cellStyle name="40% - Accent2 2 8 2" xfId="15760"/>
    <cellStyle name="40% - Accent2 2 8 2 2" xfId="15761"/>
    <cellStyle name="40% - Accent2 2 8 2 2 2" xfId="15762"/>
    <cellStyle name="40% - Accent2 2 8 2 2 2 2" xfId="15763"/>
    <cellStyle name="40% - Accent2 2 8 2 2 2 3" xfId="53091"/>
    <cellStyle name="40% - Accent2 2 8 2 2 3" xfId="15764"/>
    <cellStyle name="40% - Accent2 2 8 2 2 4" xfId="15765"/>
    <cellStyle name="40% - Accent2 2 8 2 3" xfId="15766"/>
    <cellStyle name="40% - Accent2 2 8 2 3 2" xfId="15767"/>
    <cellStyle name="40% - Accent2 2 8 2 3 2 2" xfId="15768"/>
    <cellStyle name="40% - Accent2 2 8 2 3 2 3" xfId="53092"/>
    <cellStyle name="40% - Accent2 2 8 2 3 3" xfId="15769"/>
    <cellStyle name="40% - Accent2 2 8 2 3 4" xfId="15770"/>
    <cellStyle name="40% - Accent2 2 8 2 4" xfId="15771"/>
    <cellStyle name="40% - Accent2 2 8 2 4 2" xfId="15772"/>
    <cellStyle name="40% - Accent2 2 8 2 4 3" xfId="53093"/>
    <cellStyle name="40% - Accent2 2 8 2 5" xfId="15773"/>
    <cellStyle name="40% - Accent2 2 8 2 6" xfId="15774"/>
    <cellStyle name="40% - Accent2 2 8 3" xfId="15775"/>
    <cellStyle name="40% - Accent2 2 8 3 2" xfId="15776"/>
    <cellStyle name="40% - Accent2 2 8 3 2 2" xfId="15777"/>
    <cellStyle name="40% - Accent2 2 8 3 2 3" xfId="53094"/>
    <cellStyle name="40% - Accent2 2 8 3 3" xfId="15778"/>
    <cellStyle name="40% - Accent2 2 8 3 4" xfId="15779"/>
    <cellStyle name="40% - Accent2 2 8 4" xfId="15780"/>
    <cellStyle name="40% - Accent2 2 8 4 2" xfId="15781"/>
    <cellStyle name="40% - Accent2 2 8 4 2 2" xfId="15782"/>
    <cellStyle name="40% - Accent2 2 8 4 2 3" xfId="53095"/>
    <cellStyle name="40% - Accent2 2 8 4 3" xfId="15783"/>
    <cellStyle name="40% - Accent2 2 8 4 4" xfId="15784"/>
    <cellStyle name="40% - Accent2 2 8 5" xfId="15785"/>
    <cellStyle name="40% - Accent2 2 8 5 2" xfId="15786"/>
    <cellStyle name="40% - Accent2 2 8 5 3" xfId="53096"/>
    <cellStyle name="40% - Accent2 2 8 6" xfId="15787"/>
    <cellStyle name="40% - Accent2 2 8 7" xfId="15788"/>
    <cellStyle name="40% - Accent2 2 9" xfId="15789"/>
    <cellStyle name="40% - Accent2 2 9 2" xfId="15790"/>
    <cellStyle name="40% - Accent2 2 9 2 2" xfId="15791"/>
    <cellStyle name="40% - Accent2 2 9 2 2 2" xfId="15792"/>
    <cellStyle name="40% - Accent2 2 9 2 2 3" xfId="53097"/>
    <cellStyle name="40% - Accent2 2 9 2 3" xfId="15793"/>
    <cellStyle name="40% - Accent2 2 9 2 4" xfId="15794"/>
    <cellStyle name="40% - Accent2 2 9 3" xfId="15795"/>
    <cellStyle name="40% - Accent2 2 9 3 2" xfId="15796"/>
    <cellStyle name="40% - Accent2 2 9 3 2 2" xfId="15797"/>
    <cellStyle name="40% - Accent2 2 9 3 2 3" xfId="53098"/>
    <cellStyle name="40% - Accent2 2 9 3 3" xfId="15798"/>
    <cellStyle name="40% - Accent2 2 9 3 4" xfId="15799"/>
    <cellStyle name="40% - Accent2 2 9 4" xfId="15800"/>
    <cellStyle name="40% - Accent2 2 9 4 2" xfId="15801"/>
    <cellStyle name="40% - Accent2 2 9 4 3" xfId="53099"/>
    <cellStyle name="40% - Accent2 2 9 5" xfId="15802"/>
    <cellStyle name="40% - Accent2 2 9 6" xfId="15803"/>
    <cellStyle name="40% - Accent2 3" xfId="15804"/>
    <cellStyle name="40% - Accent2 3 10" xfId="15805"/>
    <cellStyle name="40% - Accent2 3 11" xfId="15806"/>
    <cellStyle name="40% - Accent2 3 12" xfId="60170"/>
    <cellStyle name="40% - Accent2 3 2" xfId="15807"/>
    <cellStyle name="40% - Accent2 3 2 10" xfId="15808"/>
    <cellStyle name="40% - Accent2 3 2 11" xfId="60353"/>
    <cellStyle name="40% - Accent2 3 2 2" xfId="15809"/>
    <cellStyle name="40% - Accent2 3 2 2 2" xfId="15810"/>
    <cellStyle name="40% - Accent2 3 2 2 2 2" xfId="15811"/>
    <cellStyle name="40% - Accent2 3 2 2 2 2 2" xfId="15812"/>
    <cellStyle name="40% - Accent2 3 2 2 2 2 2 2" xfId="15813"/>
    <cellStyle name="40% - Accent2 3 2 2 2 2 2 2 2" xfId="15814"/>
    <cellStyle name="40% - Accent2 3 2 2 2 2 2 2 3" xfId="53100"/>
    <cellStyle name="40% - Accent2 3 2 2 2 2 2 3" xfId="15815"/>
    <cellStyle name="40% - Accent2 3 2 2 2 2 2 4" xfId="15816"/>
    <cellStyle name="40% - Accent2 3 2 2 2 2 3" xfId="15817"/>
    <cellStyle name="40% - Accent2 3 2 2 2 2 3 2" xfId="15818"/>
    <cellStyle name="40% - Accent2 3 2 2 2 2 3 2 2" xfId="15819"/>
    <cellStyle name="40% - Accent2 3 2 2 2 2 3 2 3" xfId="53101"/>
    <cellStyle name="40% - Accent2 3 2 2 2 2 3 3" xfId="15820"/>
    <cellStyle name="40% - Accent2 3 2 2 2 2 3 4" xfId="15821"/>
    <cellStyle name="40% - Accent2 3 2 2 2 2 4" xfId="15822"/>
    <cellStyle name="40% - Accent2 3 2 2 2 2 4 2" xfId="15823"/>
    <cellStyle name="40% - Accent2 3 2 2 2 2 4 3" xfId="53102"/>
    <cellStyle name="40% - Accent2 3 2 2 2 2 5" xfId="15824"/>
    <cellStyle name="40% - Accent2 3 2 2 2 2 6" xfId="15825"/>
    <cellStyle name="40% - Accent2 3 2 2 2 3" xfId="15826"/>
    <cellStyle name="40% - Accent2 3 2 2 2 3 2" xfId="15827"/>
    <cellStyle name="40% - Accent2 3 2 2 2 3 2 2" xfId="15828"/>
    <cellStyle name="40% - Accent2 3 2 2 2 3 2 3" xfId="53103"/>
    <cellStyle name="40% - Accent2 3 2 2 2 3 3" xfId="15829"/>
    <cellStyle name="40% - Accent2 3 2 2 2 3 4" xfId="15830"/>
    <cellStyle name="40% - Accent2 3 2 2 2 4" xfId="15831"/>
    <cellStyle name="40% - Accent2 3 2 2 2 4 2" xfId="15832"/>
    <cellStyle name="40% - Accent2 3 2 2 2 4 2 2" xfId="15833"/>
    <cellStyle name="40% - Accent2 3 2 2 2 4 2 3" xfId="53104"/>
    <cellStyle name="40% - Accent2 3 2 2 2 4 3" xfId="15834"/>
    <cellStyle name="40% - Accent2 3 2 2 2 4 4" xfId="15835"/>
    <cellStyle name="40% - Accent2 3 2 2 2 5" xfId="15836"/>
    <cellStyle name="40% - Accent2 3 2 2 2 5 2" xfId="15837"/>
    <cellStyle name="40% - Accent2 3 2 2 2 5 3" xfId="53105"/>
    <cellStyle name="40% - Accent2 3 2 2 2 6" xfId="15838"/>
    <cellStyle name="40% - Accent2 3 2 2 2 7" xfId="15839"/>
    <cellStyle name="40% - Accent2 3 2 2 3" xfId="15840"/>
    <cellStyle name="40% - Accent2 3 2 2 3 2" xfId="15841"/>
    <cellStyle name="40% - Accent2 3 2 2 3 2 2" xfId="15842"/>
    <cellStyle name="40% - Accent2 3 2 2 3 2 2 2" xfId="15843"/>
    <cellStyle name="40% - Accent2 3 2 2 3 2 2 3" xfId="53106"/>
    <cellStyle name="40% - Accent2 3 2 2 3 2 3" xfId="15844"/>
    <cellStyle name="40% - Accent2 3 2 2 3 2 4" xfId="15845"/>
    <cellStyle name="40% - Accent2 3 2 2 3 3" xfId="15846"/>
    <cellStyle name="40% - Accent2 3 2 2 3 3 2" xfId="15847"/>
    <cellStyle name="40% - Accent2 3 2 2 3 3 2 2" xfId="15848"/>
    <cellStyle name="40% - Accent2 3 2 2 3 3 2 3" xfId="53107"/>
    <cellStyle name="40% - Accent2 3 2 2 3 3 3" xfId="15849"/>
    <cellStyle name="40% - Accent2 3 2 2 3 3 4" xfId="15850"/>
    <cellStyle name="40% - Accent2 3 2 2 3 4" xfId="15851"/>
    <cellStyle name="40% - Accent2 3 2 2 3 4 2" xfId="15852"/>
    <cellStyle name="40% - Accent2 3 2 2 3 4 3" xfId="53108"/>
    <cellStyle name="40% - Accent2 3 2 2 3 5" xfId="15853"/>
    <cellStyle name="40% - Accent2 3 2 2 3 6" xfId="15854"/>
    <cellStyle name="40% - Accent2 3 2 2 4" xfId="15855"/>
    <cellStyle name="40% - Accent2 3 2 2 4 2" xfId="15856"/>
    <cellStyle name="40% - Accent2 3 2 2 4 2 2" xfId="15857"/>
    <cellStyle name="40% - Accent2 3 2 2 4 2 3" xfId="53109"/>
    <cellStyle name="40% - Accent2 3 2 2 4 3" xfId="15858"/>
    <cellStyle name="40% - Accent2 3 2 2 4 4" xfId="15859"/>
    <cellStyle name="40% - Accent2 3 2 2 5" xfId="15860"/>
    <cellStyle name="40% - Accent2 3 2 2 5 2" xfId="15861"/>
    <cellStyle name="40% - Accent2 3 2 2 5 2 2" xfId="15862"/>
    <cellStyle name="40% - Accent2 3 2 2 5 2 3" xfId="53110"/>
    <cellStyle name="40% - Accent2 3 2 2 5 3" xfId="15863"/>
    <cellStyle name="40% - Accent2 3 2 2 5 4" xfId="15864"/>
    <cellStyle name="40% - Accent2 3 2 2 6" xfId="15865"/>
    <cellStyle name="40% - Accent2 3 2 2 6 2" xfId="15866"/>
    <cellStyle name="40% - Accent2 3 2 2 6 3" xfId="53111"/>
    <cellStyle name="40% - Accent2 3 2 2 7" xfId="15867"/>
    <cellStyle name="40% - Accent2 3 2 2 8" xfId="15868"/>
    <cellStyle name="40% - Accent2 3 2 2 9" xfId="60721"/>
    <cellStyle name="40% - Accent2 3 2 3" xfId="15869"/>
    <cellStyle name="40% - Accent2 3 2 3 2" xfId="15870"/>
    <cellStyle name="40% - Accent2 3 2 3 2 2" xfId="15871"/>
    <cellStyle name="40% - Accent2 3 2 3 2 2 2" xfId="15872"/>
    <cellStyle name="40% - Accent2 3 2 3 2 2 2 2" xfId="15873"/>
    <cellStyle name="40% - Accent2 3 2 3 2 2 2 3" xfId="53112"/>
    <cellStyle name="40% - Accent2 3 2 3 2 2 3" xfId="15874"/>
    <cellStyle name="40% - Accent2 3 2 3 2 2 4" xfId="15875"/>
    <cellStyle name="40% - Accent2 3 2 3 2 3" xfId="15876"/>
    <cellStyle name="40% - Accent2 3 2 3 2 3 2" xfId="15877"/>
    <cellStyle name="40% - Accent2 3 2 3 2 3 2 2" xfId="15878"/>
    <cellStyle name="40% - Accent2 3 2 3 2 3 2 3" xfId="53113"/>
    <cellStyle name="40% - Accent2 3 2 3 2 3 3" xfId="15879"/>
    <cellStyle name="40% - Accent2 3 2 3 2 3 4" xfId="15880"/>
    <cellStyle name="40% - Accent2 3 2 3 2 4" xfId="15881"/>
    <cellStyle name="40% - Accent2 3 2 3 2 4 2" xfId="15882"/>
    <cellStyle name="40% - Accent2 3 2 3 2 4 3" xfId="53114"/>
    <cellStyle name="40% - Accent2 3 2 3 2 5" xfId="15883"/>
    <cellStyle name="40% - Accent2 3 2 3 2 6" xfId="15884"/>
    <cellStyle name="40% - Accent2 3 2 3 3" xfId="15885"/>
    <cellStyle name="40% - Accent2 3 2 3 3 2" xfId="15886"/>
    <cellStyle name="40% - Accent2 3 2 3 3 2 2" xfId="15887"/>
    <cellStyle name="40% - Accent2 3 2 3 3 2 3" xfId="53115"/>
    <cellStyle name="40% - Accent2 3 2 3 3 3" xfId="15888"/>
    <cellStyle name="40% - Accent2 3 2 3 3 4" xfId="15889"/>
    <cellStyle name="40% - Accent2 3 2 3 4" xfId="15890"/>
    <cellStyle name="40% - Accent2 3 2 3 4 2" xfId="15891"/>
    <cellStyle name="40% - Accent2 3 2 3 4 2 2" xfId="15892"/>
    <cellStyle name="40% - Accent2 3 2 3 4 2 3" xfId="53116"/>
    <cellStyle name="40% - Accent2 3 2 3 4 3" xfId="15893"/>
    <cellStyle name="40% - Accent2 3 2 3 4 4" xfId="15894"/>
    <cellStyle name="40% - Accent2 3 2 3 5" xfId="15895"/>
    <cellStyle name="40% - Accent2 3 2 3 5 2" xfId="15896"/>
    <cellStyle name="40% - Accent2 3 2 3 5 3" xfId="53117"/>
    <cellStyle name="40% - Accent2 3 2 3 6" xfId="15897"/>
    <cellStyle name="40% - Accent2 3 2 3 7" xfId="15898"/>
    <cellStyle name="40% - Accent2 3 2 4" xfId="15899"/>
    <cellStyle name="40% - Accent2 3 2 4 2" xfId="15900"/>
    <cellStyle name="40% - Accent2 3 2 4 2 2" xfId="15901"/>
    <cellStyle name="40% - Accent2 3 2 4 2 2 2" xfId="15902"/>
    <cellStyle name="40% - Accent2 3 2 4 2 2 3" xfId="53118"/>
    <cellStyle name="40% - Accent2 3 2 4 2 3" xfId="15903"/>
    <cellStyle name="40% - Accent2 3 2 4 2 4" xfId="15904"/>
    <cellStyle name="40% - Accent2 3 2 4 3" xfId="15905"/>
    <cellStyle name="40% - Accent2 3 2 4 3 2" xfId="15906"/>
    <cellStyle name="40% - Accent2 3 2 4 3 2 2" xfId="15907"/>
    <cellStyle name="40% - Accent2 3 2 4 3 2 3" xfId="53119"/>
    <cellStyle name="40% - Accent2 3 2 4 3 3" xfId="15908"/>
    <cellStyle name="40% - Accent2 3 2 4 3 4" xfId="15909"/>
    <cellStyle name="40% - Accent2 3 2 4 4" xfId="15910"/>
    <cellStyle name="40% - Accent2 3 2 4 4 2" xfId="15911"/>
    <cellStyle name="40% - Accent2 3 2 4 4 3" xfId="53120"/>
    <cellStyle name="40% - Accent2 3 2 4 5" xfId="15912"/>
    <cellStyle name="40% - Accent2 3 2 4 6" xfId="15913"/>
    <cellStyle name="40% - Accent2 3 2 5" xfId="15914"/>
    <cellStyle name="40% - Accent2 3 2 5 2" xfId="15915"/>
    <cellStyle name="40% - Accent2 3 2 5 2 2" xfId="15916"/>
    <cellStyle name="40% - Accent2 3 2 5 2 2 2" xfId="15917"/>
    <cellStyle name="40% - Accent2 3 2 5 2 2 3" xfId="53121"/>
    <cellStyle name="40% - Accent2 3 2 5 2 3" xfId="15918"/>
    <cellStyle name="40% - Accent2 3 2 5 2 4" xfId="15919"/>
    <cellStyle name="40% - Accent2 3 2 5 3" xfId="15920"/>
    <cellStyle name="40% - Accent2 3 2 5 3 2" xfId="15921"/>
    <cellStyle name="40% - Accent2 3 2 5 3 3" xfId="53122"/>
    <cellStyle name="40% - Accent2 3 2 5 4" xfId="15922"/>
    <cellStyle name="40% - Accent2 3 2 5 5" xfId="15923"/>
    <cellStyle name="40% - Accent2 3 2 6" xfId="15924"/>
    <cellStyle name="40% - Accent2 3 2 6 2" xfId="15925"/>
    <cellStyle name="40% - Accent2 3 2 6 2 2" xfId="15926"/>
    <cellStyle name="40% - Accent2 3 2 6 2 3" xfId="53123"/>
    <cellStyle name="40% - Accent2 3 2 6 3" xfId="15927"/>
    <cellStyle name="40% - Accent2 3 2 6 4" xfId="15928"/>
    <cellStyle name="40% - Accent2 3 2 7" xfId="15929"/>
    <cellStyle name="40% - Accent2 3 2 7 2" xfId="15930"/>
    <cellStyle name="40% - Accent2 3 2 7 2 2" xfId="15931"/>
    <cellStyle name="40% - Accent2 3 2 7 2 3" xfId="53124"/>
    <cellStyle name="40% - Accent2 3 2 7 3" xfId="15932"/>
    <cellStyle name="40% - Accent2 3 2 7 4" xfId="15933"/>
    <cellStyle name="40% - Accent2 3 2 8" xfId="15934"/>
    <cellStyle name="40% - Accent2 3 2 8 2" xfId="15935"/>
    <cellStyle name="40% - Accent2 3 2 8 3" xfId="53125"/>
    <cellStyle name="40% - Accent2 3 2 9" xfId="15936"/>
    <cellStyle name="40% - Accent2 3 3" xfId="15937"/>
    <cellStyle name="40% - Accent2 3 3 10" xfId="60538"/>
    <cellStyle name="40% - Accent2 3 3 2" xfId="15938"/>
    <cellStyle name="40% - Accent2 3 3 2 2" xfId="15939"/>
    <cellStyle name="40% - Accent2 3 3 2 2 2" xfId="15940"/>
    <cellStyle name="40% - Accent2 3 3 2 2 2 2" xfId="15941"/>
    <cellStyle name="40% - Accent2 3 3 2 2 2 2 2" xfId="15942"/>
    <cellStyle name="40% - Accent2 3 3 2 2 2 2 3" xfId="53126"/>
    <cellStyle name="40% - Accent2 3 3 2 2 2 3" xfId="15943"/>
    <cellStyle name="40% - Accent2 3 3 2 2 2 4" xfId="15944"/>
    <cellStyle name="40% - Accent2 3 3 2 2 3" xfId="15945"/>
    <cellStyle name="40% - Accent2 3 3 2 2 3 2" xfId="15946"/>
    <cellStyle name="40% - Accent2 3 3 2 2 3 2 2" xfId="15947"/>
    <cellStyle name="40% - Accent2 3 3 2 2 3 2 3" xfId="53127"/>
    <cellStyle name="40% - Accent2 3 3 2 2 3 3" xfId="15948"/>
    <cellStyle name="40% - Accent2 3 3 2 2 3 4" xfId="15949"/>
    <cellStyle name="40% - Accent2 3 3 2 2 4" xfId="15950"/>
    <cellStyle name="40% - Accent2 3 3 2 2 4 2" xfId="15951"/>
    <cellStyle name="40% - Accent2 3 3 2 2 4 3" xfId="53128"/>
    <cellStyle name="40% - Accent2 3 3 2 2 5" xfId="15952"/>
    <cellStyle name="40% - Accent2 3 3 2 2 6" xfId="15953"/>
    <cellStyle name="40% - Accent2 3 3 2 3" xfId="15954"/>
    <cellStyle name="40% - Accent2 3 3 2 3 2" xfId="15955"/>
    <cellStyle name="40% - Accent2 3 3 2 3 2 2" xfId="15956"/>
    <cellStyle name="40% - Accent2 3 3 2 3 2 3" xfId="53129"/>
    <cellStyle name="40% - Accent2 3 3 2 3 3" xfId="15957"/>
    <cellStyle name="40% - Accent2 3 3 2 3 4" xfId="15958"/>
    <cellStyle name="40% - Accent2 3 3 2 4" xfId="15959"/>
    <cellStyle name="40% - Accent2 3 3 2 4 2" xfId="15960"/>
    <cellStyle name="40% - Accent2 3 3 2 4 2 2" xfId="15961"/>
    <cellStyle name="40% - Accent2 3 3 2 4 2 3" xfId="53130"/>
    <cellStyle name="40% - Accent2 3 3 2 4 3" xfId="15962"/>
    <cellStyle name="40% - Accent2 3 3 2 4 4" xfId="15963"/>
    <cellStyle name="40% - Accent2 3 3 2 5" xfId="15964"/>
    <cellStyle name="40% - Accent2 3 3 2 5 2" xfId="15965"/>
    <cellStyle name="40% - Accent2 3 3 2 5 3" xfId="53131"/>
    <cellStyle name="40% - Accent2 3 3 2 6" xfId="15966"/>
    <cellStyle name="40% - Accent2 3 3 2 7" xfId="15967"/>
    <cellStyle name="40% - Accent2 3 3 3" xfId="15968"/>
    <cellStyle name="40% - Accent2 3 3 3 2" xfId="15969"/>
    <cellStyle name="40% - Accent2 3 3 3 2 2" xfId="15970"/>
    <cellStyle name="40% - Accent2 3 3 3 2 2 2" xfId="15971"/>
    <cellStyle name="40% - Accent2 3 3 3 2 2 3" xfId="53132"/>
    <cellStyle name="40% - Accent2 3 3 3 2 3" xfId="15972"/>
    <cellStyle name="40% - Accent2 3 3 3 2 4" xfId="15973"/>
    <cellStyle name="40% - Accent2 3 3 3 3" xfId="15974"/>
    <cellStyle name="40% - Accent2 3 3 3 3 2" xfId="15975"/>
    <cellStyle name="40% - Accent2 3 3 3 3 2 2" xfId="15976"/>
    <cellStyle name="40% - Accent2 3 3 3 3 2 3" xfId="53133"/>
    <cellStyle name="40% - Accent2 3 3 3 3 3" xfId="15977"/>
    <cellStyle name="40% - Accent2 3 3 3 3 4" xfId="15978"/>
    <cellStyle name="40% - Accent2 3 3 3 4" xfId="15979"/>
    <cellStyle name="40% - Accent2 3 3 3 4 2" xfId="15980"/>
    <cellStyle name="40% - Accent2 3 3 3 4 3" xfId="53134"/>
    <cellStyle name="40% - Accent2 3 3 3 5" xfId="15981"/>
    <cellStyle name="40% - Accent2 3 3 3 6" xfId="15982"/>
    <cellStyle name="40% - Accent2 3 3 4" xfId="15983"/>
    <cellStyle name="40% - Accent2 3 3 4 2" xfId="15984"/>
    <cellStyle name="40% - Accent2 3 3 4 2 2" xfId="15985"/>
    <cellStyle name="40% - Accent2 3 3 4 2 2 2" xfId="15986"/>
    <cellStyle name="40% - Accent2 3 3 4 2 2 3" xfId="53135"/>
    <cellStyle name="40% - Accent2 3 3 4 2 3" xfId="15987"/>
    <cellStyle name="40% - Accent2 3 3 4 2 4" xfId="15988"/>
    <cellStyle name="40% - Accent2 3 3 4 3" xfId="15989"/>
    <cellStyle name="40% - Accent2 3 3 4 3 2" xfId="15990"/>
    <cellStyle name="40% - Accent2 3 3 4 3 3" xfId="53136"/>
    <cellStyle name="40% - Accent2 3 3 4 4" xfId="15991"/>
    <cellStyle name="40% - Accent2 3 3 4 5" xfId="15992"/>
    <cellStyle name="40% - Accent2 3 3 5" xfId="15993"/>
    <cellStyle name="40% - Accent2 3 3 5 2" xfId="15994"/>
    <cellStyle name="40% - Accent2 3 3 5 2 2" xfId="15995"/>
    <cellStyle name="40% - Accent2 3 3 5 2 3" xfId="53137"/>
    <cellStyle name="40% - Accent2 3 3 5 3" xfId="15996"/>
    <cellStyle name="40% - Accent2 3 3 5 4" xfId="15997"/>
    <cellStyle name="40% - Accent2 3 3 6" xfId="15998"/>
    <cellStyle name="40% - Accent2 3 3 6 2" xfId="15999"/>
    <cellStyle name="40% - Accent2 3 3 6 2 2" xfId="16000"/>
    <cellStyle name="40% - Accent2 3 3 6 2 3" xfId="53138"/>
    <cellStyle name="40% - Accent2 3 3 6 3" xfId="16001"/>
    <cellStyle name="40% - Accent2 3 3 6 4" xfId="16002"/>
    <cellStyle name="40% - Accent2 3 3 7" xfId="16003"/>
    <cellStyle name="40% - Accent2 3 3 7 2" xfId="16004"/>
    <cellStyle name="40% - Accent2 3 3 7 3" xfId="53139"/>
    <cellStyle name="40% - Accent2 3 3 8" xfId="16005"/>
    <cellStyle name="40% - Accent2 3 3 9" xfId="16006"/>
    <cellStyle name="40% - Accent2 3 4" xfId="16007"/>
    <cellStyle name="40% - Accent2 3 4 2" xfId="16008"/>
    <cellStyle name="40% - Accent2 3 4 2 2" xfId="16009"/>
    <cellStyle name="40% - Accent2 3 4 2 2 2" xfId="16010"/>
    <cellStyle name="40% - Accent2 3 4 2 2 2 2" xfId="16011"/>
    <cellStyle name="40% - Accent2 3 4 2 2 2 3" xfId="53140"/>
    <cellStyle name="40% - Accent2 3 4 2 2 3" xfId="16012"/>
    <cellStyle name="40% - Accent2 3 4 2 2 4" xfId="16013"/>
    <cellStyle name="40% - Accent2 3 4 2 3" xfId="16014"/>
    <cellStyle name="40% - Accent2 3 4 2 3 2" xfId="16015"/>
    <cellStyle name="40% - Accent2 3 4 2 3 2 2" xfId="16016"/>
    <cellStyle name="40% - Accent2 3 4 2 3 2 3" xfId="53141"/>
    <cellStyle name="40% - Accent2 3 4 2 3 3" xfId="16017"/>
    <cellStyle name="40% - Accent2 3 4 2 3 4" xfId="16018"/>
    <cellStyle name="40% - Accent2 3 4 2 4" xfId="16019"/>
    <cellStyle name="40% - Accent2 3 4 2 4 2" xfId="16020"/>
    <cellStyle name="40% - Accent2 3 4 2 4 3" xfId="53142"/>
    <cellStyle name="40% - Accent2 3 4 2 5" xfId="16021"/>
    <cellStyle name="40% - Accent2 3 4 2 6" xfId="16022"/>
    <cellStyle name="40% - Accent2 3 4 3" xfId="16023"/>
    <cellStyle name="40% - Accent2 3 4 3 2" xfId="16024"/>
    <cellStyle name="40% - Accent2 3 4 3 2 2" xfId="16025"/>
    <cellStyle name="40% - Accent2 3 4 3 2 3" xfId="53143"/>
    <cellStyle name="40% - Accent2 3 4 3 3" xfId="16026"/>
    <cellStyle name="40% - Accent2 3 4 3 4" xfId="16027"/>
    <cellStyle name="40% - Accent2 3 4 4" xfId="16028"/>
    <cellStyle name="40% - Accent2 3 4 4 2" xfId="16029"/>
    <cellStyle name="40% - Accent2 3 4 4 2 2" xfId="16030"/>
    <cellStyle name="40% - Accent2 3 4 4 2 3" xfId="53144"/>
    <cellStyle name="40% - Accent2 3 4 4 3" xfId="16031"/>
    <cellStyle name="40% - Accent2 3 4 4 4" xfId="16032"/>
    <cellStyle name="40% - Accent2 3 4 5" xfId="16033"/>
    <cellStyle name="40% - Accent2 3 4 5 2" xfId="16034"/>
    <cellStyle name="40% - Accent2 3 4 5 3" xfId="53145"/>
    <cellStyle name="40% - Accent2 3 4 6" xfId="16035"/>
    <cellStyle name="40% - Accent2 3 4 7" xfId="16036"/>
    <cellStyle name="40% - Accent2 3 5" xfId="16037"/>
    <cellStyle name="40% - Accent2 3 5 2" xfId="16038"/>
    <cellStyle name="40% - Accent2 3 5 2 2" xfId="16039"/>
    <cellStyle name="40% - Accent2 3 5 2 2 2" xfId="16040"/>
    <cellStyle name="40% - Accent2 3 5 2 2 3" xfId="53146"/>
    <cellStyle name="40% - Accent2 3 5 2 3" xfId="16041"/>
    <cellStyle name="40% - Accent2 3 5 2 4" xfId="16042"/>
    <cellStyle name="40% - Accent2 3 5 3" xfId="16043"/>
    <cellStyle name="40% - Accent2 3 5 3 2" xfId="16044"/>
    <cellStyle name="40% - Accent2 3 5 3 2 2" xfId="16045"/>
    <cellStyle name="40% - Accent2 3 5 3 2 3" xfId="53147"/>
    <cellStyle name="40% - Accent2 3 5 3 3" xfId="16046"/>
    <cellStyle name="40% - Accent2 3 5 3 4" xfId="16047"/>
    <cellStyle name="40% - Accent2 3 5 4" xfId="16048"/>
    <cellStyle name="40% - Accent2 3 5 4 2" xfId="16049"/>
    <cellStyle name="40% - Accent2 3 5 4 3" xfId="53148"/>
    <cellStyle name="40% - Accent2 3 5 5" xfId="16050"/>
    <cellStyle name="40% - Accent2 3 5 6" xfId="16051"/>
    <cellStyle name="40% - Accent2 3 6" xfId="16052"/>
    <cellStyle name="40% - Accent2 3 6 2" xfId="16053"/>
    <cellStyle name="40% - Accent2 3 6 2 2" xfId="16054"/>
    <cellStyle name="40% - Accent2 3 6 2 2 2" xfId="16055"/>
    <cellStyle name="40% - Accent2 3 6 2 2 3" xfId="53149"/>
    <cellStyle name="40% - Accent2 3 6 2 3" xfId="16056"/>
    <cellStyle name="40% - Accent2 3 6 2 4" xfId="16057"/>
    <cellStyle name="40% - Accent2 3 6 3" xfId="16058"/>
    <cellStyle name="40% - Accent2 3 6 3 2" xfId="16059"/>
    <cellStyle name="40% - Accent2 3 6 3 3" xfId="53150"/>
    <cellStyle name="40% - Accent2 3 6 4" xfId="16060"/>
    <cellStyle name="40% - Accent2 3 6 5" xfId="16061"/>
    <cellStyle name="40% - Accent2 3 7" xfId="16062"/>
    <cellStyle name="40% - Accent2 3 7 2" xfId="16063"/>
    <cellStyle name="40% - Accent2 3 7 2 2" xfId="16064"/>
    <cellStyle name="40% - Accent2 3 7 2 3" xfId="53151"/>
    <cellStyle name="40% - Accent2 3 7 3" xfId="16065"/>
    <cellStyle name="40% - Accent2 3 7 4" xfId="16066"/>
    <cellStyle name="40% - Accent2 3 8" xfId="16067"/>
    <cellStyle name="40% - Accent2 3 8 2" xfId="16068"/>
    <cellStyle name="40% - Accent2 3 8 2 2" xfId="16069"/>
    <cellStyle name="40% - Accent2 3 8 2 3" xfId="53152"/>
    <cellStyle name="40% - Accent2 3 8 3" xfId="16070"/>
    <cellStyle name="40% - Accent2 3 8 4" xfId="16071"/>
    <cellStyle name="40% - Accent2 3 9" xfId="16072"/>
    <cellStyle name="40% - Accent2 3 9 2" xfId="16073"/>
    <cellStyle name="40% - Accent2 3 9 3" xfId="53153"/>
    <cellStyle name="40% - Accent2 4" xfId="16074"/>
    <cellStyle name="40% - Accent2 4 10" xfId="16075"/>
    <cellStyle name="40% - Accent2 4 11" xfId="16076"/>
    <cellStyle name="40% - Accent2 4 12" xfId="60184"/>
    <cellStyle name="40% - Accent2 4 2" xfId="16077"/>
    <cellStyle name="40% - Accent2 4 2 10" xfId="16078"/>
    <cellStyle name="40% - Accent2 4 2 11" xfId="60367"/>
    <cellStyle name="40% - Accent2 4 2 2" xfId="16079"/>
    <cellStyle name="40% - Accent2 4 2 2 2" xfId="16080"/>
    <cellStyle name="40% - Accent2 4 2 2 2 2" xfId="16081"/>
    <cellStyle name="40% - Accent2 4 2 2 2 2 2" xfId="16082"/>
    <cellStyle name="40% - Accent2 4 2 2 2 2 2 2" xfId="16083"/>
    <cellStyle name="40% - Accent2 4 2 2 2 2 2 2 2" xfId="16084"/>
    <cellStyle name="40% - Accent2 4 2 2 2 2 2 2 3" xfId="53154"/>
    <cellStyle name="40% - Accent2 4 2 2 2 2 2 3" xfId="16085"/>
    <cellStyle name="40% - Accent2 4 2 2 2 2 2 4" xfId="16086"/>
    <cellStyle name="40% - Accent2 4 2 2 2 2 3" xfId="16087"/>
    <cellStyle name="40% - Accent2 4 2 2 2 2 3 2" xfId="16088"/>
    <cellStyle name="40% - Accent2 4 2 2 2 2 3 2 2" xfId="16089"/>
    <cellStyle name="40% - Accent2 4 2 2 2 2 3 2 3" xfId="53155"/>
    <cellStyle name="40% - Accent2 4 2 2 2 2 3 3" xfId="16090"/>
    <cellStyle name="40% - Accent2 4 2 2 2 2 3 4" xfId="16091"/>
    <cellStyle name="40% - Accent2 4 2 2 2 2 4" xfId="16092"/>
    <cellStyle name="40% - Accent2 4 2 2 2 2 4 2" xfId="16093"/>
    <cellStyle name="40% - Accent2 4 2 2 2 2 4 3" xfId="53156"/>
    <cellStyle name="40% - Accent2 4 2 2 2 2 5" xfId="16094"/>
    <cellStyle name="40% - Accent2 4 2 2 2 2 6" xfId="16095"/>
    <cellStyle name="40% - Accent2 4 2 2 2 3" xfId="16096"/>
    <cellStyle name="40% - Accent2 4 2 2 2 3 2" xfId="16097"/>
    <cellStyle name="40% - Accent2 4 2 2 2 3 2 2" xfId="16098"/>
    <cellStyle name="40% - Accent2 4 2 2 2 3 2 3" xfId="53157"/>
    <cellStyle name="40% - Accent2 4 2 2 2 3 3" xfId="16099"/>
    <cellStyle name="40% - Accent2 4 2 2 2 3 4" xfId="16100"/>
    <cellStyle name="40% - Accent2 4 2 2 2 4" xfId="16101"/>
    <cellStyle name="40% - Accent2 4 2 2 2 4 2" xfId="16102"/>
    <cellStyle name="40% - Accent2 4 2 2 2 4 2 2" xfId="16103"/>
    <cellStyle name="40% - Accent2 4 2 2 2 4 2 3" xfId="53158"/>
    <cellStyle name="40% - Accent2 4 2 2 2 4 3" xfId="16104"/>
    <cellStyle name="40% - Accent2 4 2 2 2 4 4" xfId="16105"/>
    <cellStyle name="40% - Accent2 4 2 2 2 5" xfId="16106"/>
    <cellStyle name="40% - Accent2 4 2 2 2 5 2" xfId="16107"/>
    <cellStyle name="40% - Accent2 4 2 2 2 5 3" xfId="53159"/>
    <cellStyle name="40% - Accent2 4 2 2 2 6" xfId="16108"/>
    <cellStyle name="40% - Accent2 4 2 2 2 7" xfId="16109"/>
    <cellStyle name="40% - Accent2 4 2 2 3" xfId="16110"/>
    <cellStyle name="40% - Accent2 4 2 2 3 2" xfId="16111"/>
    <cellStyle name="40% - Accent2 4 2 2 3 2 2" xfId="16112"/>
    <cellStyle name="40% - Accent2 4 2 2 3 2 2 2" xfId="16113"/>
    <cellStyle name="40% - Accent2 4 2 2 3 2 2 3" xfId="53160"/>
    <cellStyle name="40% - Accent2 4 2 2 3 2 3" xfId="16114"/>
    <cellStyle name="40% - Accent2 4 2 2 3 2 4" xfId="16115"/>
    <cellStyle name="40% - Accent2 4 2 2 3 3" xfId="16116"/>
    <cellStyle name="40% - Accent2 4 2 2 3 3 2" xfId="16117"/>
    <cellStyle name="40% - Accent2 4 2 2 3 3 2 2" xfId="16118"/>
    <cellStyle name="40% - Accent2 4 2 2 3 3 2 3" xfId="53161"/>
    <cellStyle name="40% - Accent2 4 2 2 3 3 3" xfId="16119"/>
    <cellStyle name="40% - Accent2 4 2 2 3 3 4" xfId="16120"/>
    <cellStyle name="40% - Accent2 4 2 2 3 4" xfId="16121"/>
    <cellStyle name="40% - Accent2 4 2 2 3 4 2" xfId="16122"/>
    <cellStyle name="40% - Accent2 4 2 2 3 4 3" xfId="53162"/>
    <cellStyle name="40% - Accent2 4 2 2 3 5" xfId="16123"/>
    <cellStyle name="40% - Accent2 4 2 2 3 6" xfId="16124"/>
    <cellStyle name="40% - Accent2 4 2 2 4" xfId="16125"/>
    <cellStyle name="40% - Accent2 4 2 2 4 2" xfId="16126"/>
    <cellStyle name="40% - Accent2 4 2 2 4 2 2" xfId="16127"/>
    <cellStyle name="40% - Accent2 4 2 2 4 2 3" xfId="53163"/>
    <cellStyle name="40% - Accent2 4 2 2 4 3" xfId="16128"/>
    <cellStyle name="40% - Accent2 4 2 2 4 4" xfId="16129"/>
    <cellStyle name="40% - Accent2 4 2 2 5" xfId="16130"/>
    <cellStyle name="40% - Accent2 4 2 2 5 2" xfId="16131"/>
    <cellStyle name="40% - Accent2 4 2 2 5 2 2" xfId="16132"/>
    <cellStyle name="40% - Accent2 4 2 2 5 2 3" xfId="53164"/>
    <cellStyle name="40% - Accent2 4 2 2 5 3" xfId="16133"/>
    <cellStyle name="40% - Accent2 4 2 2 5 4" xfId="16134"/>
    <cellStyle name="40% - Accent2 4 2 2 6" xfId="16135"/>
    <cellStyle name="40% - Accent2 4 2 2 6 2" xfId="16136"/>
    <cellStyle name="40% - Accent2 4 2 2 6 3" xfId="53165"/>
    <cellStyle name="40% - Accent2 4 2 2 7" xfId="16137"/>
    <cellStyle name="40% - Accent2 4 2 2 8" xfId="16138"/>
    <cellStyle name="40% - Accent2 4 2 2 9" xfId="60735"/>
    <cellStyle name="40% - Accent2 4 2 3" xfId="16139"/>
    <cellStyle name="40% - Accent2 4 2 3 2" xfId="16140"/>
    <cellStyle name="40% - Accent2 4 2 3 2 2" xfId="16141"/>
    <cellStyle name="40% - Accent2 4 2 3 2 2 2" xfId="16142"/>
    <cellStyle name="40% - Accent2 4 2 3 2 2 2 2" xfId="16143"/>
    <cellStyle name="40% - Accent2 4 2 3 2 2 2 3" xfId="53166"/>
    <cellStyle name="40% - Accent2 4 2 3 2 2 3" xfId="16144"/>
    <cellStyle name="40% - Accent2 4 2 3 2 2 4" xfId="16145"/>
    <cellStyle name="40% - Accent2 4 2 3 2 3" xfId="16146"/>
    <cellStyle name="40% - Accent2 4 2 3 2 3 2" xfId="16147"/>
    <cellStyle name="40% - Accent2 4 2 3 2 3 2 2" xfId="16148"/>
    <cellStyle name="40% - Accent2 4 2 3 2 3 2 3" xfId="53167"/>
    <cellStyle name="40% - Accent2 4 2 3 2 3 3" xfId="16149"/>
    <cellStyle name="40% - Accent2 4 2 3 2 3 4" xfId="16150"/>
    <cellStyle name="40% - Accent2 4 2 3 2 4" xfId="16151"/>
    <cellStyle name="40% - Accent2 4 2 3 2 4 2" xfId="16152"/>
    <cellStyle name="40% - Accent2 4 2 3 2 4 3" xfId="53168"/>
    <cellStyle name="40% - Accent2 4 2 3 2 5" xfId="16153"/>
    <cellStyle name="40% - Accent2 4 2 3 2 6" xfId="16154"/>
    <cellStyle name="40% - Accent2 4 2 3 3" xfId="16155"/>
    <cellStyle name="40% - Accent2 4 2 3 3 2" xfId="16156"/>
    <cellStyle name="40% - Accent2 4 2 3 3 2 2" xfId="16157"/>
    <cellStyle name="40% - Accent2 4 2 3 3 2 3" xfId="53169"/>
    <cellStyle name="40% - Accent2 4 2 3 3 3" xfId="16158"/>
    <cellStyle name="40% - Accent2 4 2 3 3 4" xfId="16159"/>
    <cellStyle name="40% - Accent2 4 2 3 4" xfId="16160"/>
    <cellStyle name="40% - Accent2 4 2 3 4 2" xfId="16161"/>
    <cellStyle name="40% - Accent2 4 2 3 4 2 2" xfId="16162"/>
    <cellStyle name="40% - Accent2 4 2 3 4 2 3" xfId="53170"/>
    <cellStyle name="40% - Accent2 4 2 3 4 3" xfId="16163"/>
    <cellStyle name="40% - Accent2 4 2 3 4 4" xfId="16164"/>
    <cellStyle name="40% - Accent2 4 2 3 5" xfId="16165"/>
    <cellStyle name="40% - Accent2 4 2 3 5 2" xfId="16166"/>
    <cellStyle name="40% - Accent2 4 2 3 5 3" xfId="53171"/>
    <cellStyle name="40% - Accent2 4 2 3 6" xfId="16167"/>
    <cellStyle name="40% - Accent2 4 2 3 7" xfId="16168"/>
    <cellStyle name="40% - Accent2 4 2 4" xfId="16169"/>
    <cellStyle name="40% - Accent2 4 2 4 2" xfId="16170"/>
    <cellStyle name="40% - Accent2 4 2 4 2 2" xfId="16171"/>
    <cellStyle name="40% - Accent2 4 2 4 2 2 2" xfId="16172"/>
    <cellStyle name="40% - Accent2 4 2 4 2 2 3" xfId="53172"/>
    <cellStyle name="40% - Accent2 4 2 4 2 3" xfId="16173"/>
    <cellStyle name="40% - Accent2 4 2 4 2 4" xfId="16174"/>
    <cellStyle name="40% - Accent2 4 2 4 3" xfId="16175"/>
    <cellStyle name="40% - Accent2 4 2 4 3 2" xfId="16176"/>
    <cellStyle name="40% - Accent2 4 2 4 3 2 2" xfId="16177"/>
    <cellStyle name="40% - Accent2 4 2 4 3 2 3" xfId="53173"/>
    <cellStyle name="40% - Accent2 4 2 4 3 3" xfId="16178"/>
    <cellStyle name="40% - Accent2 4 2 4 3 4" xfId="16179"/>
    <cellStyle name="40% - Accent2 4 2 4 4" xfId="16180"/>
    <cellStyle name="40% - Accent2 4 2 4 4 2" xfId="16181"/>
    <cellStyle name="40% - Accent2 4 2 4 4 3" xfId="53174"/>
    <cellStyle name="40% - Accent2 4 2 4 5" xfId="16182"/>
    <cellStyle name="40% - Accent2 4 2 4 6" xfId="16183"/>
    <cellStyle name="40% - Accent2 4 2 5" xfId="16184"/>
    <cellStyle name="40% - Accent2 4 2 5 2" xfId="16185"/>
    <cellStyle name="40% - Accent2 4 2 5 2 2" xfId="16186"/>
    <cellStyle name="40% - Accent2 4 2 5 2 2 2" xfId="16187"/>
    <cellStyle name="40% - Accent2 4 2 5 2 2 3" xfId="53175"/>
    <cellStyle name="40% - Accent2 4 2 5 2 3" xfId="16188"/>
    <cellStyle name="40% - Accent2 4 2 5 2 4" xfId="16189"/>
    <cellStyle name="40% - Accent2 4 2 5 3" xfId="16190"/>
    <cellStyle name="40% - Accent2 4 2 5 3 2" xfId="16191"/>
    <cellStyle name="40% - Accent2 4 2 5 3 3" xfId="53176"/>
    <cellStyle name="40% - Accent2 4 2 5 4" xfId="16192"/>
    <cellStyle name="40% - Accent2 4 2 5 5" xfId="16193"/>
    <cellStyle name="40% - Accent2 4 2 6" xfId="16194"/>
    <cellStyle name="40% - Accent2 4 2 6 2" xfId="16195"/>
    <cellStyle name="40% - Accent2 4 2 6 2 2" xfId="16196"/>
    <cellStyle name="40% - Accent2 4 2 6 2 3" xfId="53177"/>
    <cellStyle name="40% - Accent2 4 2 6 3" xfId="16197"/>
    <cellStyle name="40% - Accent2 4 2 6 4" xfId="16198"/>
    <cellStyle name="40% - Accent2 4 2 7" xfId="16199"/>
    <cellStyle name="40% - Accent2 4 2 7 2" xfId="16200"/>
    <cellStyle name="40% - Accent2 4 2 7 2 2" xfId="16201"/>
    <cellStyle name="40% - Accent2 4 2 7 2 3" xfId="53178"/>
    <cellStyle name="40% - Accent2 4 2 7 3" xfId="16202"/>
    <cellStyle name="40% - Accent2 4 2 7 4" xfId="16203"/>
    <cellStyle name="40% - Accent2 4 2 8" xfId="16204"/>
    <cellStyle name="40% - Accent2 4 2 8 2" xfId="16205"/>
    <cellStyle name="40% - Accent2 4 2 8 3" xfId="53179"/>
    <cellStyle name="40% - Accent2 4 2 9" xfId="16206"/>
    <cellStyle name="40% - Accent2 4 3" xfId="16207"/>
    <cellStyle name="40% - Accent2 4 3 2" xfId="16208"/>
    <cellStyle name="40% - Accent2 4 3 2 2" xfId="16209"/>
    <cellStyle name="40% - Accent2 4 3 2 2 2" xfId="16210"/>
    <cellStyle name="40% - Accent2 4 3 2 2 2 2" xfId="16211"/>
    <cellStyle name="40% - Accent2 4 3 2 2 2 2 2" xfId="16212"/>
    <cellStyle name="40% - Accent2 4 3 2 2 2 2 3" xfId="53180"/>
    <cellStyle name="40% - Accent2 4 3 2 2 2 3" xfId="16213"/>
    <cellStyle name="40% - Accent2 4 3 2 2 2 4" xfId="16214"/>
    <cellStyle name="40% - Accent2 4 3 2 2 3" xfId="16215"/>
    <cellStyle name="40% - Accent2 4 3 2 2 3 2" xfId="16216"/>
    <cellStyle name="40% - Accent2 4 3 2 2 3 2 2" xfId="16217"/>
    <cellStyle name="40% - Accent2 4 3 2 2 3 2 3" xfId="53181"/>
    <cellStyle name="40% - Accent2 4 3 2 2 3 3" xfId="16218"/>
    <cellStyle name="40% - Accent2 4 3 2 2 3 4" xfId="16219"/>
    <cellStyle name="40% - Accent2 4 3 2 2 4" xfId="16220"/>
    <cellStyle name="40% - Accent2 4 3 2 2 4 2" xfId="16221"/>
    <cellStyle name="40% - Accent2 4 3 2 2 4 3" xfId="53182"/>
    <cellStyle name="40% - Accent2 4 3 2 2 5" xfId="16222"/>
    <cellStyle name="40% - Accent2 4 3 2 2 6" xfId="16223"/>
    <cellStyle name="40% - Accent2 4 3 2 3" xfId="16224"/>
    <cellStyle name="40% - Accent2 4 3 2 3 2" xfId="16225"/>
    <cellStyle name="40% - Accent2 4 3 2 3 2 2" xfId="16226"/>
    <cellStyle name="40% - Accent2 4 3 2 3 2 3" xfId="53183"/>
    <cellStyle name="40% - Accent2 4 3 2 3 3" xfId="16227"/>
    <cellStyle name="40% - Accent2 4 3 2 3 4" xfId="16228"/>
    <cellStyle name="40% - Accent2 4 3 2 4" xfId="16229"/>
    <cellStyle name="40% - Accent2 4 3 2 4 2" xfId="16230"/>
    <cellStyle name="40% - Accent2 4 3 2 4 2 2" xfId="16231"/>
    <cellStyle name="40% - Accent2 4 3 2 4 2 3" xfId="53184"/>
    <cellStyle name="40% - Accent2 4 3 2 4 3" xfId="16232"/>
    <cellStyle name="40% - Accent2 4 3 2 4 4" xfId="16233"/>
    <cellStyle name="40% - Accent2 4 3 2 5" xfId="16234"/>
    <cellStyle name="40% - Accent2 4 3 2 5 2" xfId="16235"/>
    <cellStyle name="40% - Accent2 4 3 2 5 3" xfId="53185"/>
    <cellStyle name="40% - Accent2 4 3 2 6" xfId="16236"/>
    <cellStyle name="40% - Accent2 4 3 2 7" xfId="16237"/>
    <cellStyle name="40% - Accent2 4 3 3" xfId="16238"/>
    <cellStyle name="40% - Accent2 4 3 3 2" xfId="16239"/>
    <cellStyle name="40% - Accent2 4 3 3 2 2" xfId="16240"/>
    <cellStyle name="40% - Accent2 4 3 3 2 2 2" xfId="16241"/>
    <cellStyle name="40% - Accent2 4 3 3 2 2 3" xfId="53186"/>
    <cellStyle name="40% - Accent2 4 3 3 2 3" xfId="16242"/>
    <cellStyle name="40% - Accent2 4 3 3 2 4" xfId="16243"/>
    <cellStyle name="40% - Accent2 4 3 3 3" xfId="16244"/>
    <cellStyle name="40% - Accent2 4 3 3 3 2" xfId="16245"/>
    <cellStyle name="40% - Accent2 4 3 3 3 2 2" xfId="16246"/>
    <cellStyle name="40% - Accent2 4 3 3 3 2 3" xfId="53187"/>
    <cellStyle name="40% - Accent2 4 3 3 3 3" xfId="16247"/>
    <cellStyle name="40% - Accent2 4 3 3 3 4" xfId="16248"/>
    <cellStyle name="40% - Accent2 4 3 3 4" xfId="16249"/>
    <cellStyle name="40% - Accent2 4 3 3 4 2" xfId="16250"/>
    <cellStyle name="40% - Accent2 4 3 3 4 3" xfId="53188"/>
    <cellStyle name="40% - Accent2 4 3 3 5" xfId="16251"/>
    <cellStyle name="40% - Accent2 4 3 3 6" xfId="16252"/>
    <cellStyle name="40% - Accent2 4 3 4" xfId="16253"/>
    <cellStyle name="40% - Accent2 4 3 4 2" xfId="16254"/>
    <cellStyle name="40% - Accent2 4 3 4 2 2" xfId="16255"/>
    <cellStyle name="40% - Accent2 4 3 4 2 3" xfId="53189"/>
    <cellStyle name="40% - Accent2 4 3 4 3" xfId="16256"/>
    <cellStyle name="40% - Accent2 4 3 4 4" xfId="16257"/>
    <cellStyle name="40% - Accent2 4 3 5" xfId="16258"/>
    <cellStyle name="40% - Accent2 4 3 5 2" xfId="16259"/>
    <cellStyle name="40% - Accent2 4 3 5 2 2" xfId="16260"/>
    <cellStyle name="40% - Accent2 4 3 5 2 3" xfId="53190"/>
    <cellStyle name="40% - Accent2 4 3 5 3" xfId="16261"/>
    <cellStyle name="40% - Accent2 4 3 5 4" xfId="16262"/>
    <cellStyle name="40% - Accent2 4 3 6" xfId="16263"/>
    <cellStyle name="40% - Accent2 4 3 6 2" xfId="16264"/>
    <cellStyle name="40% - Accent2 4 3 6 3" xfId="53191"/>
    <cellStyle name="40% - Accent2 4 3 7" xfId="16265"/>
    <cellStyle name="40% - Accent2 4 3 8" xfId="16266"/>
    <cellStyle name="40% - Accent2 4 3 9" xfId="60552"/>
    <cellStyle name="40% - Accent2 4 4" xfId="16267"/>
    <cellStyle name="40% - Accent2 4 4 2" xfId="16268"/>
    <cellStyle name="40% - Accent2 4 4 2 2" xfId="16269"/>
    <cellStyle name="40% - Accent2 4 4 2 2 2" xfId="16270"/>
    <cellStyle name="40% - Accent2 4 4 2 2 2 2" xfId="16271"/>
    <cellStyle name="40% - Accent2 4 4 2 2 2 3" xfId="53192"/>
    <cellStyle name="40% - Accent2 4 4 2 2 3" xfId="16272"/>
    <cellStyle name="40% - Accent2 4 4 2 2 4" xfId="16273"/>
    <cellStyle name="40% - Accent2 4 4 2 3" xfId="16274"/>
    <cellStyle name="40% - Accent2 4 4 2 3 2" xfId="16275"/>
    <cellStyle name="40% - Accent2 4 4 2 3 2 2" xfId="16276"/>
    <cellStyle name="40% - Accent2 4 4 2 3 2 3" xfId="53193"/>
    <cellStyle name="40% - Accent2 4 4 2 3 3" xfId="16277"/>
    <cellStyle name="40% - Accent2 4 4 2 3 4" xfId="16278"/>
    <cellStyle name="40% - Accent2 4 4 2 4" xfId="16279"/>
    <cellStyle name="40% - Accent2 4 4 2 4 2" xfId="16280"/>
    <cellStyle name="40% - Accent2 4 4 2 4 3" xfId="53194"/>
    <cellStyle name="40% - Accent2 4 4 2 5" xfId="16281"/>
    <cellStyle name="40% - Accent2 4 4 2 6" xfId="16282"/>
    <cellStyle name="40% - Accent2 4 4 3" xfId="16283"/>
    <cellStyle name="40% - Accent2 4 4 3 2" xfId="16284"/>
    <cellStyle name="40% - Accent2 4 4 3 2 2" xfId="16285"/>
    <cellStyle name="40% - Accent2 4 4 3 2 3" xfId="53195"/>
    <cellStyle name="40% - Accent2 4 4 3 3" xfId="16286"/>
    <cellStyle name="40% - Accent2 4 4 3 4" xfId="16287"/>
    <cellStyle name="40% - Accent2 4 4 4" xfId="16288"/>
    <cellStyle name="40% - Accent2 4 4 4 2" xfId="16289"/>
    <cellStyle name="40% - Accent2 4 4 4 2 2" xfId="16290"/>
    <cellStyle name="40% - Accent2 4 4 4 2 3" xfId="53196"/>
    <cellStyle name="40% - Accent2 4 4 4 3" xfId="16291"/>
    <cellStyle name="40% - Accent2 4 4 4 4" xfId="16292"/>
    <cellStyle name="40% - Accent2 4 4 5" xfId="16293"/>
    <cellStyle name="40% - Accent2 4 4 5 2" xfId="16294"/>
    <cellStyle name="40% - Accent2 4 4 5 3" xfId="53197"/>
    <cellStyle name="40% - Accent2 4 4 6" xfId="16295"/>
    <cellStyle name="40% - Accent2 4 4 7" xfId="16296"/>
    <cellStyle name="40% - Accent2 4 5" xfId="16297"/>
    <cellStyle name="40% - Accent2 4 5 2" xfId="16298"/>
    <cellStyle name="40% - Accent2 4 5 2 2" xfId="16299"/>
    <cellStyle name="40% - Accent2 4 5 2 2 2" xfId="16300"/>
    <cellStyle name="40% - Accent2 4 5 2 2 3" xfId="53198"/>
    <cellStyle name="40% - Accent2 4 5 2 3" xfId="16301"/>
    <cellStyle name="40% - Accent2 4 5 2 4" xfId="16302"/>
    <cellStyle name="40% - Accent2 4 5 3" xfId="16303"/>
    <cellStyle name="40% - Accent2 4 5 3 2" xfId="16304"/>
    <cellStyle name="40% - Accent2 4 5 3 2 2" xfId="16305"/>
    <cellStyle name="40% - Accent2 4 5 3 2 3" xfId="53199"/>
    <cellStyle name="40% - Accent2 4 5 3 3" xfId="16306"/>
    <cellStyle name="40% - Accent2 4 5 3 4" xfId="16307"/>
    <cellStyle name="40% - Accent2 4 5 4" xfId="16308"/>
    <cellStyle name="40% - Accent2 4 5 4 2" xfId="16309"/>
    <cellStyle name="40% - Accent2 4 5 4 3" xfId="53200"/>
    <cellStyle name="40% - Accent2 4 5 5" xfId="16310"/>
    <cellStyle name="40% - Accent2 4 5 6" xfId="16311"/>
    <cellStyle name="40% - Accent2 4 6" xfId="16312"/>
    <cellStyle name="40% - Accent2 4 6 2" xfId="16313"/>
    <cellStyle name="40% - Accent2 4 6 2 2" xfId="16314"/>
    <cellStyle name="40% - Accent2 4 6 2 2 2" xfId="16315"/>
    <cellStyle name="40% - Accent2 4 6 2 2 3" xfId="53201"/>
    <cellStyle name="40% - Accent2 4 6 2 3" xfId="16316"/>
    <cellStyle name="40% - Accent2 4 6 2 4" xfId="16317"/>
    <cellStyle name="40% - Accent2 4 6 3" xfId="16318"/>
    <cellStyle name="40% - Accent2 4 6 3 2" xfId="16319"/>
    <cellStyle name="40% - Accent2 4 6 3 3" xfId="53202"/>
    <cellStyle name="40% - Accent2 4 6 4" xfId="16320"/>
    <cellStyle name="40% - Accent2 4 6 5" xfId="16321"/>
    <cellStyle name="40% - Accent2 4 7" xfId="16322"/>
    <cellStyle name="40% - Accent2 4 7 2" xfId="16323"/>
    <cellStyle name="40% - Accent2 4 7 2 2" xfId="16324"/>
    <cellStyle name="40% - Accent2 4 7 2 3" xfId="53203"/>
    <cellStyle name="40% - Accent2 4 7 3" xfId="16325"/>
    <cellStyle name="40% - Accent2 4 7 4" xfId="16326"/>
    <cellStyle name="40% - Accent2 4 8" xfId="16327"/>
    <cellStyle name="40% - Accent2 4 8 2" xfId="16328"/>
    <cellStyle name="40% - Accent2 4 8 2 2" xfId="16329"/>
    <cellStyle name="40% - Accent2 4 8 2 3" xfId="53204"/>
    <cellStyle name="40% - Accent2 4 8 3" xfId="16330"/>
    <cellStyle name="40% - Accent2 4 8 4" xfId="16331"/>
    <cellStyle name="40% - Accent2 4 9" xfId="16332"/>
    <cellStyle name="40% - Accent2 4 9 2" xfId="16333"/>
    <cellStyle name="40% - Accent2 4 9 3" xfId="53205"/>
    <cellStyle name="40% - Accent2 5" xfId="16334"/>
    <cellStyle name="40% - Accent2 5 10" xfId="16335"/>
    <cellStyle name="40% - Accent2 5 11" xfId="60198"/>
    <cellStyle name="40% - Accent2 5 2" xfId="16336"/>
    <cellStyle name="40% - Accent2 5 2 2" xfId="16337"/>
    <cellStyle name="40% - Accent2 5 2 2 2" xfId="16338"/>
    <cellStyle name="40% - Accent2 5 2 2 2 2" xfId="16339"/>
    <cellStyle name="40% - Accent2 5 2 2 2 2 2" xfId="16340"/>
    <cellStyle name="40% - Accent2 5 2 2 2 2 2 2" xfId="16341"/>
    <cellStyle name="40% - Accent2 5 2 2 2 2 2 3" xfId="53206"/>
    <cellStyle name="40% - Accent2 5 2 2 2 2 3" xfId="16342"/>
    <cellStyle name="40% - Accent2 5 2 2 2 2 4" xfId="16343"/>
    <cellStyle name="40% - Accent2 5 2 2 2 3" xfId="16344"/>
    <cellStyle name="40% - Accent2 5 2 2 2 3 2" xfId="16345"/>
    <cellStyle name="40% - Accent2 5 2 2 2 3 2 2" xfId="16346"/>
    <cellStyle name="40% - Accent2 5 2 2 2 3 2 3" xfId="53207"/>
    <cellStyle name="40% - Accent2 5 2 2 2 3 3" xfId="16347"/>
    <cellStyle name="40% - Accent2 5 2 2 2 3 4" xfId="16348"/>
    <cellStyle name="40% - Accent2 5 2 2 2 4" xfId="16349"/>
    <cellStyle name="40% - Accent2 5 2 2 2 4 2" xfId="16350"/>
    <cellStyle name="40% - Accent2 5 2 2 2 4 3" xfId="53208"/>
    <cellStyle name="40% - Accent2 5 2 2 2 5" xfId="16351"/>
    <cellStyle name="40% - Accent2 5 2 2 2 6" xfId="16352"/>
    <cellStyle name="40% - Accent2 5 2 2 3" xfId="16353"/>
    <cellStyle name="40% - Accent2 5 2 2 3 2" xfId="16354"/>
    <cellStyle name="40% - Accent2 5 2 2 3 2 2" xfId="16355"/>
    <cellStyle name="40% - Accent2 5 2 2 3 2 3" xfId="53209"/>
    <cellStyle name="40% - Accent2 5 2 2 3 3" xfId="16356"/>
    <cellStyle name="40% - Accent2 5 2 2 3 4" xfId="16357"/>
    <cellStyle name="40% - Accent2 5 2 2 4" xfId="16358"/>
    <cellStyle name="40% - Accent2 5 2 2 4 2" xfId="16359"/>
    <cellStyle name="40% - Accent2 5 2 2 4 2 2" xfId="16360"/>
    <cellStyle name="40% - Accent2 5 2 2 4 2 3" xfId="53210"/>
    <cellStyle name="40% - Accent2 5 2 2 4 3" xfId="16361"/>
    <cellStyle name="40% - Accent2 5 2 2 4 4" xfId="16362"/>
    <cellStyle name="40% - Accent2 5 2 2 5" xfId="16363"/>
    <cellStyle name="40% - Accent2 5 2 2 5 2" xfId="16364"/>
    <cellStyle name="40% - Accent2 5 2 2 5 3" xfId="53211"/>
    <cellStyle name="40% - Accent2 5 2 2 6" xfId="16365"/>
    <cellStyle name="40% - Accent2 5 2 2 7" xfId="16366"/>
    <cellStyle name="40% - Accent2 5 2 2 8" xfId="60749"/>
    <cellStyle name="40% - Accent2 5 2 3" xfId="16367"/>
    <cellStyle name="40% - Accent2 5 2 3 2" xfId="16368"/>
    <cellStyle name="40% - Accent2 5 2 3 2 2" xfId="16369"/>
    <cellStyle name="40% - Accent2 5 2 3 2 2 2" xfId="16370"/>
    <cellStyle name="40% - Accent2 5 2 3 2 2 3" xfId="53212"/>
    <cellStyle name="40% - Accent2 5 2 3 2 3" xfId="16371"/>
    <cellStyle name="40% - Accent2 5 2 3 2 4" xfId="16372"/>
    <cellStyle name="40% - Accent2 5 2 3 3" xfId="16373"/>
    <cellStyle name="40% - Accent2 5 2 3 3 2" xfId="16374"/>
    <cellStyle name="40% - Accent2 5 2 3 3 2 2" xfId="16375"/>
    <cellStyle name="40% - Accent2 5 2 3 3 2 3" xfId="53213"/>
    <cellStyle name="40% - Accent2 5 2 3 3 3" xfId="16376"/>
    <cellStyle name="40% - Accent2 5 2 3 3 4" xfId="16377"/>
    <cellStyle name="40% - Accent2 5 2 3 4" xfId="16378"/>
    <cellStyle name="40% - Accent2 5 2 3 4 2" xfId="16379"/>
    <cellStyle name="40% - Accent2 5 2 3 4 3" xfId="53214"/>
    <cellStyle name="40% - Accent2 5 2 3 5" xfId="16380"/>
    <cellStyle name="40% - Accent2 5 2 3 6" xfId="16381"/>
    <cellStyle name="40% - Accent2 5 2 4" xfId="16382"/>
    <cellStyle name="40% - Accent2 5 2 4 2" xfId="16383"/>
    <cellStyle name="40% - Accent2 5 2 4 2 2" xfId="16384"/>
    <cellStyle name="40% - Accent2 5 2 4 2 3" xfId="53215"/>
    <cellStyle name="40% - Accent2 5 2 4 3" xfId="16385"/>
    <cellStyle name="40% - Accent2 5 2 4 4" xfId="16386"/>
    <cellStyle name="40% - Accent2 5 2 5" xfId="16387"/>
    <cellStyle name="40% - Accent2 5 2 5 2" xfId="16388"/>
    <cellStyle name="40% - Accent2 5 2 5 2 2" xfId="16389"/>
    <cellStyle name="40% - Accent2 5 2 5 2 3" xfId="53216"/>
    <cellStyle name="40% - Accent2 5 2 5 3" xfId="16390"/>
    <cellStyle name="40% - Accent2 5 2 5 4" xfId="16391"/>
    <cellStyle name="40% - Accent2 5 2 6" xfId="16392"/>
    <cellStyle name="40% - Accent2 5 2 6 2" xfId="16393"/>
    <cellStyle name="40% - Accent2 5 2 6 3" xfId="53217"/>
    <cellStyle name="40% - Accent2 5 2 7" xfId="16394"/>
    <cellStyle name="40% - Accent2 5 2 8" xfId="16395"/>
    <cellStyle name="40% - Accent2 5 2 9" xfId="60381"/>
    <cellStyle name="40% - Accent2 5 3" xfId="16396"/>
    <cellStyle name="40% - Accent2 5 3 2" xfId="16397"/>
    <cellStyle name="40% - Accent2 5 3 2 2" xfId="16398"/>
    <cellStyle name="40% - Accent2 5 3 2 2 2" xfId="16399"/>
    <cellStyle name="40% - Accent2 5 3 2 2 2 2" xfId="16400"/>
    <cellStyle name="40% - Accent2 5 3 2 2 2 3" xfId="53218"/>
    <cellStyle name="40% - Accent2 5 3 2 2 3" xfId="16401"/>
    <cellStyle name="40% - Accent2 5 3 2 2 4" xfId="16402"/>
    <cellStyle name="40% - Accent2 5 3 2 3" xfId="16403"/>
    <cellStyle name="40% - Accent2 5 3 2 3 2" xfId="16404"/>
    <cellStyle name="40% - Accent2 5 3 2 3 2 2" xfId="16405"/>
    <cellStyle name="40% - Accent2 5 3 2 3 2 3" xfId="53219"/>
    <cellStyle name="40% - Accent2 5 3 2 3 3" xfId="16406"/>
    <cellStyle name="40% - Accent2 5 3 2 3 4" xfId="16407"/>
    <cellStyle name="40% - Accent2 5 3 2 4" xfId="16408"/>
    <cellStyle name="40% - Accent2 5 3 2 4 2" xfId="16409"/>
    <cellStyle name="40% - Accent2 5 3 2 4 3" xfId="53220"/>
    <cellStyle name="40% - Accent2 5 3 2 5" xfId="16410"/>
    <cellStyle name="40% - Accent2 5 3 2 6" xfId="16411"/>
    <cellStyle name="40% - Accent2 5 3 3" xfId="16412"/>
    <cellStyle name="40% - Accent2 5 3 3 2" xfId="16413"/>
    <cellStyle name="40% - Accent2 5 3 3 2 2" xfId="16414"/>
    <cellStyle name="40% - Accent2 5 3 3 2 3" xfId="53221"/>
    <cellStyle name="40% - Accent2 5 3 3 3" xfId="16415"/>
    <cellStyle name="40% - Accent2 5 3 3 4" xfId="16416"/>
    <cellStyle name="40% - Accent2 5 3 4" xfId="16417"/>
    <cellStyle name="40% - Accent2 5 3 4 2" xfId="16418"/>
    <cellStyle name="40% - Accent2 5 3 4 2 2" xfId="16419"/>
    <cellStyle name="40% - Accent2 5 3 4 2 3" xfId="53222"/>
    <cellStyle name="40% - Accent2 5 3 4 3" xfId="16420"/>
    <cellStyle name="40% - Accent2 5 3 4 4" xfId="16421"/>
    <cellStyle name="40% - Accent2 5 3 5" xfId="16422"/>
    <cellStyle name="40% - Accent2 5 3 5 2" xfId="16423"/>
    <cellStyle name="40% - Accent2 5 3 5 3" xfId="53223"/>
    <cellStyle name="40% - Accent2 5 3 6" xfId="16424"/>
    <cellStyle name="40% - Accent2 5 3 7" xfId="16425"/>
    <cellStyle name="40% - Accent2 5 3 8" xfId="60566"/>
    <cellStyle name="40% - Accent2 5 4" xfId="16426"/>
    <cellStyle name="40% - Accent2 5 4 2" xfId="16427"/>
    <cellStyle name="40% - Accent2 5 4 2 2" xfId="16428"/>
    <cellStyle name="40% - Accent2 5 4 2 2 2" xfId="16429"/>
    <cellStyle name="40% - Accent2 5 4 2 2 3" xfId="53224"/>
    <cellStyle name="40% - Accent2 5 4 2 3" xfId="16430"/>
    <cellStyle name="40% - Accent2 5 4 2 4" xfId="16431"/>
    <cellStyle name="40% - Accent2 5 4 3" xfId="16432"/>
    <cellStyle name="40% - Accent2 5 4 3 2" xfId="16433"/>
    <cellStyle name="40% - Accent2 5 4 3 2 2" xfId="16434"/>
    <cellStyle name="40% - Accent2 5 4 3 2 3" xfId="53225"/>
    <cellStyle name="40% - Accent2 5 4 3 3" xfId="16435"/>
    <cellStyle name="40% - Accent2 5 4 3 4" xfId="16436"/>
    <cellStyle name="40% - Accent2 5 4 4" xfId="16437"/>
    <cellStyle name="40% - Accent2 5 4 4 2" xfId="16438"/>
    <cellStyle name="40% - Accent2 5 4 4 3" xfId="53226"/>
    <cellStyle name="40% - Accent2 5 4 5" xfId="16439"/>
    <cellStyle name="40% - Accent2 5 4 6" xfId="16440"/>
    <cellStyle name="40% - Accent2 5 5" xfId="16441"/>
    <cellStyle name="40% - Accent2 5 5 2" xfId="16442"/>
    <cellStyle name="40% - Accent2 5 5 2 2" xfId="16443"/>
    <cellStyle name="40% - Accent2 5 5 2 2 2" xfId="16444"/>
    <cellStyle name="40% - Accent2 5 5 2 2 3" xfId="53227"/>
    <cellStyle name="40% - Accent2 5 5 2 3" xfId="16445"/>
    <cellStyle name="40% - Accent2 5 5 2 4" xfId="16446"/>
    <cellStyle name="40% - Accent2 5 5 3" xfId="16447"/>
    <cellStyle name="40% - Accent2 5 5 3 2" xfId="16448"/>
    <cellStyle name="40% - Accent2 5 5 3 3" xfId="53228"/>
    <cellStyle name="40% - Accent2 5 5 4" xfId="16449"/>
    <cellStyle name="40% - Accent2 5 5 5" xfId="16450"/>
    <cellStyle name="40% - Accent2 5 6" xfId="16451"/>
    <cellStyle name="40% - Accent2 5 6 2" xfId="16452"/>
    <cellStyle name="40% - Accent2 5 6 2 2" xfId="16453"/>
    <cellStyle name="40% - Accent2 5 6 2 3" xfId="53229"/>
    <cellStyle name="40% - Accent2 5 6 3" xfId="16454"/>
    <cellStyle name="40% - Accent2 5 6 4" xfId="16455"/>
    <cellStyle name="40% - Accent2 5 7" xfId="16456"/>
    <cellStyle name="40% - Accent2 5 7 2" xfId="16457"/>
    <cellStyle name="40% - Accent2 5 7 2 2" xfId="16458"/>
    <cellStyle name="40% - Accent2 5 7 2 3" xfId="53230"/>
    <cellStyle name="40% - Accent2 5 7 3" xfId="16459"/>
    <cellStyle name="40% - Accent2 5 7 4" xfId="16460"/>
    <cellStyle name="40% - Accent2 5 8" xfId="16461"/>
    <cellStyle name="40% - Accent2 5 8 2" xfId="16462"/>
    <cellStyle name="40% - Accent2 5 8 3" xfId="53231"/>
    <cellStyle name="40% - Accent2 5 9" xfId="16463"/>
    <cellStyle name="40% - Accent2 6" xfId="16464"/>
    <cellStyle name="40% - Accent2 6 10" xfId="16465"/>
    <cellStyle name="40% - Accent2 6 11" xfId="60212"/>
    <cellStyle name="40% - Accent2 6 2" xfId="16466"/>
    <cellStyle name="40% - Accent2 6 2 2" xfId="16467"/>
    <cellStyle name="40% - Accent2 6 2 2 2" xfId="16468"/>
    <cellStyle name="40% - Accent2 6 2 2 2 2" xfId="16469"/>
    <cellStyle name="40% - Accent2 6 2 2 2 2 2" xfId="16470"/>
    <cellStyle name="40% - Accent2 6 2 2 2 2 2 2" xfId="16471"/>
    <cellStyle name="40% - Accent2 6 2 2 2 2 2 3" xfId="53232"/>
    <cellStyle name="40% - Accent2 6 2 2 2 2 3" xfId="16472"/>
    <cellStyle name="40% - Accent2 6 2 2 2 2 4" xfId="16473"/>
    <cellStyle name="40% - Accent2 6 2 2 2 3" xfId="16474"/>
    <cellStyle name="40% - Accent2 6 2 2 2 3 2" xfId="16475"/>
    <cellStyle name="40% - Accent2 6 2 2 2 3 2 2" xfId="16476"/>
    <cellStyle name="40% - Accent2 6 2 2 2 3 2 3" xfId="53233"/>
    <cellStyle name="40% - Accent2 6 2 2 2 3 3" xfId="16477"/>
    <cellStyle name="40% - Accent2 6 2 2 2 3 4" xfId="16478"/>
    <cellStyle name="40% - Accent2 6 2 2 2 4" xfId="16479"/>
    <cellStyle name="40% - Accent2 6 2 2 2 4 2" xfId="16480"/>
    <cellStyle name="40% - Accent2 6 2 2 2 4 3" xfId="53234"/>
    <cellStyle name="40% - Accent2 6 2 2 2 5" xfId="16481"/>
    <cellStyle name="40% - Accent2 6 2 2 2 6" xfId="16482"/>
    <cellStyle name="40% - Accent2 6 2 2 3" xfId="16483"/>
    <cellStyle name="40% - Accent2 6 2 2 3 2" xfId="16484"/>
    <cellStyle name="40% - Accent2 6 2 2 3 2 2" xfId="16485"/>
    <cellStyle name="40% - Accent2 6 2 2 3 2 3" xfId="53235"/>
    <cellStyle name="40% - Accent2 6 2 2 3 3" xfId="16486"/>
    <cellStyle name="40% - Accent2 6 2 2 3 4" xfId="16487"/>
    <cellStyle name="40% - Accent2 6 2 2 4" xfId="16488"/>
    <cellStyle name="40% - Accent2 6 2 2 4 2" xfId="16489"/>
    <cellStyle name="40% - Accent2 6 2 2 4 2 2" xfId="16490"/>
    <cellStyle name="40% - Accent2 6 2 2 4 2 3" xfId="53236"/>
    <cellStyle name="40% - Accent2 6 2 2 4 3" xfId="16491"/>
    <cellStyle name="40% - Accent2 6 2 2 4 4" xfId="16492"/>
    <cellStyle name="40% - Accent2 6 2 2 5" xfId="16493"/>
    <cellStyle name="40% - Accent2 6 2 2 5 2" xfId="16494"/>
    <cellStyle name="40% - Accent2 6 2 2 5 3" xfId="53237"/>
    <cellStyle name="40% - Accent2 6 2 2 6" xfId="16495"/>
    <cellStyle name="40% - Accent2 6 2 2 7" xfId="16496"/>
    <cellStyle name="40% - Accent2 6 2 2 8" xfId="60763"/>
    <cellStyle name="40% - Accent2 6 2 3" xfId="16497"/>
    <cellStyle name="40% - Accent2 6 2 3 2" xfId="16498"/>
    <cellStyle name="40% - Accent2 6 2 3 2 2" xfId="16499"/>
    <cellStyle name="40% - Accent2 6 2 3 2 2 2" xfId="16500"/>
    <cellStyle name="40% - Accent2 6 2 3 2 2 3" xfId="53238"/>
    <cellStyle name="40% - Accent2 6 2 3 2 3" xfId="16501"/>
    <cellStyle name="40% - Accent2 6 2 3 2 4" xfId="16502"/>
    <cellStyle name="40% - Accent2 6 2 3 3" xfId="16503"/>
    <cellStyle name="40% - Accent2 6 2 3 3 2" xfId="16504"/>
    <cellStyle name="40% - Accent2 6 2 3 3 2 2" xfId="16505"/>
    <cellStyle name="40% - Accent2 6 2 3 3 2 3" xfId="53239"/>
    <cellStyle name="40% - Accent2 6 2 3 3 3" xfId="16506"/>
    <cellStyle name="40% - Accent2 6 2 3 3 4" xfId="16507"/>
    <cellStyle name="40% - Accent2 6 2 3 4" xfId="16508"/>
    <cellStyle name="40% - Accent2 6 2 3 4 2" xfId="16509"/>
    <cellStyle name="40% - Accent2 6 2 3 4 3" xfId="53240"/>
    <cellStyle name="40% - Accent2 6 2 3 5" xfId="16510"/>
    <cellStyle name="40% - Accent2 6 2 3 6" xfId="16511"/>
    <cellStyle name="40% - Accent2 6 2 4" xfId="16512"/>
    <cellStyle name="40% - Accent2 6 2 4 2" xfId="16513"/>
    <cellStyle name="40% - Accent2 6 2 4 2 2" xfId="16514"/>
    <cellStyle name="40% - Accent2 6 2 4 2 3" xfId="53241"/>
    <cellStyle name="40% - Accent2 6 2 4 3" xfId="16515"/>
    <cellStyle name="40% - Accent2 6 2 4 4" xfId="16516"/>
    <cellStyle name="40% - Accent2 6 2 5" xfId="16517"/>
    <cellStyle name="40% - Accent2 6 2 5 2" xfId="16518"/>
    <cellStyle name="40% - Accent2 6 2 5 2 2" xfId="16519"/>
    <cellStyle name="40% - Accent2 6 2 5 2 3" xfId="53242"/>
    <cellStyle name="40% - Accent2 6 2 5 3" xfId="16520"/>
    <cellStyle name="40% - Accent2 6 2 5 4" xfId="16521"/>
    <cellStyle name="40% - Accent2 6 2 6" xfId="16522"/>
    <cellStyle name="40% - Accent2 6 2 6 2" xfId="16523"/>
    <cellStyle name="40% - Accent2 6 2 6 3" xfId="53243"/>
    <cellStyle name="40% - Accent2 6 2 7" xfId="16524"/>
    <cellStyle name="40% - Accent2 6 2 8" xfId="16525"/>
    <cellStyle name="40% - Accent2 6 2 9" xfId="60395"/>
    <cellStyle name="40% - Accent2 6 3" xfId="16526"/>
    <cellStyle name="40% - Accent2 6 3 2" xfId="16527"/>
    <cellStyle name="40% - Accent2 6 3 2 2" xfId="16528"/>
    <cellStyle name="40% - Accent2 6 3 2 2 2" xfId="16529"/>
    <cellStyle name="40% - Accent2 6 3 2 2 2 2" xfId="16530"/>
    <cellStyle name="40% - Accent2 6 3 2 2 2 3" xfId="53244"/>
    <cellStyle name="40% - Accent2 6 3 2 2 3" xfId="16531"/>
    <cellStyle name="40% - Accent2 6 3 2 2 4" xfId="16532"/>
    <cellStyle name="40% - Accent2 6 3 2 3" xfId="16533"/>
    <cellStyle name="40% - Accent2 6 3 2 3 2" xfId="16534"/>
    <cellStyle name="40% - Accent2 6 3 2 3 2 2" xfId="16535"/>
    <cellStyle name="40% - Accent2 6 3 2 3 2 3" xfId="53245"/>
    <cellStyle name="40% - Accent2 6 3 2 3 3" xfId="16536"/>
    <cellStyle name="40% - Accent2 6 3 2 3 4" xfId="16537"/>
    <cellStyle name="40% - Accent2 6 3 2 4" xfId="16538"/>
    <cellStyle name="40% - Accent2 6 3 2 4 2" xfId="16539"/>
    <cellStyle name="40% - Accent2 6 3 2 4 3" xfId="53246"/>
    <cellStyle name="40% - Accent2 6 3 2 5" xfId="16540"/>
    <cellStyle name="40% - Accent2 6 3 2 6" xfId="16541"/>
    <cellStyle name="40% - Accent2 6 3 3" xfId="16542"/>
    <cellStyle name="40% - Accent2 6 3 3 2" xfId="16543"/>
    <cellStyle name="40% - Accent2 6 3 3 2 2" xfId="16544"/>
    <cellStyle name="40% - Accent2 6 3 3 2 3" xfId="53247"/>
    <cellStyle name="40% - Accent2 6 3 3 3" xfId="16545"/>
    <cellStyle name="40% - Accent2 6 3 3 4" xfId="16546"/>
    <cellStyle name="40% - Accent2 6 3 4" xfId="16547"/>
    <cellStyle name="40% - Accent2 6 3 4 2" xfId="16548"/>
    <cellStyle name="40% - Accent2 6 3 4 2 2" xfId="16549"/>
    <cellStyle name="40% - Accent2 6 3 4 2 3" xfId="53248"/>
    <cellStyle name="40% - Accent2 6 3 4 3" xfId="16550"/>
    <cellStyle name="40% - Accent2 6 3 4 4" xfId="16551"/>
    <cellStyle name="40% - Accent2 6 3 5" xfId="16552"/>
    <cellStyle name="40% - Accent2 6 3 5 2" xfId="16553"/>
    <cellStyle name="40% - Accent2 6 3 5 3" xfId="53249"/>
    <cellStyle name="40% - Accent2 6 3 6" xfId="16554"/>
    <cellStyle name="40% - Accent2 6 3 7" xfId="16555"/>
    <cellStyle name="40% - Accent2 6 3 8" xfId="60580"/>
    <cellStyle name="40% - Accent2 6 4" xfId="16556"/>
    <cellStyle name="40% - Accent2 6 4 2" xfId="16557"/>
    <cellStyle name="40% - Accent2 6 4 2 2" xfId="16558"/>
    <cellStyle name="40% - Accent2 6 4 2 2 2" xfId="16559"/>
    <cellStyle name="40% - Accent2 6 4 2 2 3" xfId="53250"/>
    <cellStyle name="40% - Accent2 6 4 2 3" xfId="16560"/>
    <cellStyle name="40% - Accent2 6 4 2 4" xfId="16561"/>
    <cellStyle name="40% - Accent2 6 4 3" xfId="16562"/>
    <cellStyle name="40% - Accent2 6 4 3 2" xfId="16563"/>
    <cellStyle name="40% - Accent2 6 4 3 2 2" xfId="16564"/>
    <cellStyle name="40% - Accent2 6 4 3 2 3" xfId="53251"/>
    <cellStyle name="40% - Accent2 6 4 3 3" xfId="16565"/>
    <cellStyle name="40% - Accent2 6 4 3 4" xfId="16566"/>
    <cellStyle name="40% - Accent2 6 4 4" xfId="16567"/>
    <cellStyle name="40% - Accent2 6 4 4 2" xfId="16568"/>
    <cellStyle name="40% - Accent2 6 4 4 3" xfId="53252"/>
    <cellStyle name="40% - Accent2 6 4 5" xfId="16569"/>
    <cellStyle name="40% - Accent2 6 4 6" xfId="16570"/>
    <cellStyle name="40% - Accent2 6 5" xfId="16571"/>
    <cellStyle name="40% - Accent2 6 5 2" xfId="16572"/>
    <cellStyle name="40% - Accent2 6 5 2 2" xfId="16573"/>
    <cellStyle name="40% - Accent2 6 5 2 2 2" xfId="16574"/>
    <cellStyle name="40% - Accent2 6 5 2 2 3" xfId="53253"/>
    <cellStyle name="40% - Accent2 6 5 2 3" xfId="16575"/>
    <cellStyle name="40% - Accent2 6 5 2 4" xfId="16576"/>
    <cellStyle name="40% - Accent2 6 5 3" xfId="16577"/>
    <cellStyle name="40% - Accent2 6 5 3 2" xfId="16578"/>
    <cellStyle name="40% - Accent2 6 5 3 3" xfId="53254"/>
    <cellStyle name="40% - Accent2 6 5 4" xfId="16579"/>
    <cellStyle name="40% - Accent2 6 5 5" xfId="16580"/>
    <cellStyle name="40% - Accent2 6 6" xfId="16581"/>
    <cellStyle name="40% - Accent2 6 6 2" xfId="16582"/>
    <cellStyle name="40% - Accent2 6 6 2 2" xfId="16583"/>
    <cellStyle name="40% - Accent2 6 6 2 3" xfId="53255"/>
    <cellStyle name="40% - Accent2 6 6 3" xfId="16584"/>
    <cellStyle name="40% - Accent2 6 6 4" xfId="16585"/>
    <cellStyle name="40% - Accent2 6 7" xfId="16586"/>
    <cellStyle name="40% - Accent2 6 7 2" xfId="16587"/>
    <cellStyle name="40% - Accent2 6 7 2 2" xfId="16588"/>
    <cellStyle name="40% - Accent2 6 7 2 3" xfId="53256"/>
    <cellStyle name="40% - Accent2 6 7 3" xfId="16589"/>
    <cellStyle name="40% - Accent2 6 7 4" xfId="16590"/>
    <cellStyle name="40% - Accent2 6 8" xfId="16591"/>
    <cellStyle name="40% - Accent2 6 8 2" xfId="16592"/>
    <cellStyle name="40% - Accent2 6 8 3" xfId="53257"/>
    <cellStyle name="40% - Accent2 6 9" xfId="16593"/>
    <cellStyle name="40% - Accent2 7" xfId="16594"/>
    <cellStyle name="40% - Accent2 7 10" xfId="16595"/>
    <cellStyle name="40% - Accent2 7 11" xfId="60226"/>
    <cellStyle name="40% - Accent2 7 2" xfId="16596"/>
    <cellStyle name="40% - Accent2 7 2 2" xfId="16597"/>
    <cellStyle name="40% - Accent2 7 2 2 2" xfId="16598"/>
    <cellStyle name="40% - Accent2 7 2 2 2 2" xfId="16599"/>
    <cellStyle name="40% - Accent2 7 2 2 2 2 2" xfId="16600"/>
    <cellStyle name="40% - Accent2 7 2 2 2 2 2 2" xfId="16601"/>
    <cellStyle name="40% - Accent2 7 2 2 2 2 2 3" xfId="53258"/>
    <cellStyle name="40% - Accent2 7 2 2 2 2 3" xfId="16602"/>
    <cellStyle name="40% - Accent2 7 2 2 2 2 4" xfId="16603"/>
    <cellStyle name="40% - Accent2 7 2 2 2 3" xfId="16604"/>
    <cellStyle name="40% - Accent2 7 2 2 2 3 2" xfId="16605"/>
    <cellStyle name="40% - Accent2 7 2 2 2 3 2 2" xfId="16606"/>
    <cellStyle name="40% - Accent2 7 2 2 2 3 2 3" xfId="53259"/>
    <cellStyle name="40% - Accent2 7 2 2 2 3 3" xfId="16607"/>
    <cellStyle name="40% - Accent2 7 2 2 2 3 4" xfId="16608"/>
    <cellStyle name="40% - Accent2 7 2 2 2 4" xfId="16609"/>
    <cellStyle name="40% - Accent2 7 2 2 2 4 2" xfId="16610"/>
    <cellStyle name="40% - Accent2 7 2 2 2 4 3" xfId="53260"/>
    <cellStyle name="40% - Accent2 7 2 2 2 5" xfId="16611"/>
    <cellStyle name="40% - Accent2 7 2 2 2 6" xfId="16612"/>
    <cellStyle name="40% - Accent2 7 2 2 3" xfId="16613"/>
    <cellStyle name="40% - Accent2 7 2 2 3 2" xfId="16614"/>
    <cellStyle name="40% - Accent2 7 2 2 3 2 2" xfId="16615"/>
    <cellStyle name="40% - Accent2 7 2 2 3 2 3" xfId="53261"/>
    <cellStyle name="40% - Accent2 7 2 2 3 3" xfId="16616"/>
    <cellStyle name="40% - Accent2 7 2 2 3 4" xfId="16617"/>
    <cellStyle name="40% - Accent2 7 2 2 4" xfId="16618"/>
    <cellStyle name="40% - Accent2 7 2 2 4 2" xfId="16619"/>
    <cellStyle name="40% - Accent2 7 2 2 4 2 2" xfId="16620"/>
    <cellStyle name="40% - Accent2 7 2 2 4 2 3" xfId="53262"/>
    <cellStyle name="40% - Accent2 7 2 2 4 3" xfId="16621"/>
    <cellStyle name="40% - Accent2 7 2 2 4 4" xfId="16622"/>
    <cellStyle name="40% - Accent2 7 2 2 5" xfId="16623"/>
    <cellStyle name="40% - Accent2 7 2 2 5 2" xfId="16624"/>
    <cellStyle name="40% - Accent2 7 2 2 5 3" xfId="53263"/>
    <cellStyle name="40% - Accent2 7 2 2 6" xfId="16625"/>
    <cellStyle name="40% - Accent2 7 2 2 7" xfId="16626"/>
    <cellStyle name="40% - Accent2 7 2 2 8" xfId="60777"/>
    <cellStyle name="40% - Accent2 7 2 3" xfId="16627"/>
    <cellStyle name="40% - Accent2 7 2 3 2" xfId="16628"/>
    <cellStyle name="40% - Accent2 7 2 3 2 2" xfId="16629"/>
    <cellStyle name="40% - Accent2 7 2 3 2 2 2" xfId="16630"/>
    <cellStyle name="40% - Accent2 7 2 3 2 2 3" xfId="53264"/>
    <cellStyle name="40% - Accent2 7 2 3 2 3" xfId="16631"/>
    <cellStyle name="40% - Accent2 7 2 3 2 4" xfId="16632"/>
    <cellStyle name="40% - Accent2 7 2 3 3" xfId="16633"/>
    <cellStyle name="40% - Accent2 7 2 3 3 2" xfId="16634"/>
    <cellStyle name="40% - Accent2 7 2 3 3 2 2" xfId="16635"/>
    <cellStyle name="40% - Accent2 7 2 3 3 2 3" xfId="53265"/>
    <cellStyle name="40% - Accent2 7 2 3 3 3" xfId="16636"/>
    <cellStyle name="40% - Accent2 7 2 3 3 4" xfId="16637"/>
    <cellStyle name="40% - Accent2 7 2 3 4" xfId="16638"/>
    <cellStyle name="40% - Accent2 7 2 3 4 2" xfId="16639"/>
    <cellStyle name="40% - Accent2 7 2 3 4 3" xfId="53266"/>
    <cellStyle name="40% - Accent2 7 2 3 5" xfId="16640"/>
    <cellStyle name="40% - Accent2 7 2 3 6" xfId="16641"/>
    <cellStyle name="40% - Accent2 7 2 4" xfId="16642"/>
    <cellStyle name="40% - Accent2 7 2 4 2" xfId="16643"/>
    <cellStyle name="40% - Accent2 7 2 4 2 2" xfId="16644"/>
    <cellStyle name="40% - Accent2 7 2 4 2 3" xfId="53267"/>
    <cellStyle name="40% - Accent2 7 2 4 3" xfId="16645"/>
    <cellStyle name="40% - Accent2 7 2 4 4" xfId="16646"/>
    <cellStyle name="40% - Accent2 7 2 5" xfId="16647"/>
    <cellStyle name="40% - Accent2 7 2 5 2" xfId="16648"/>
    <cellStyle name="40% - Accent2 7 2 5 2 2" xfId="16649"/>
    <cellStyle name="40% - Accent2 7 2 5 2 3" xfId="53268"/>
    <cellStyle name="40% - Accent2 7 2 5 3" xfId="16650"/>
    <cellStyle name="40% - Accent2 7 2 5 4" xfId="16651"/>
    <cellStyle name="40% - Accent2 7 2 6" xfId="16652"/>
    <cellStyle name="40% - Accent2 7 2 6 2" xfId="16653"/>
    <cellStyle name="40% - Accent2 7 2 6 3" xfId="53269"/>
    <cellStyle name="40% - Accent2 7 2 7" xfId="16654"/>
    <cellStyle name="40% - Accent2 7 2 8" xfId="16655"/>
    <cellStyle name="40% - Accent2 7 2 9" xfId="60409"/>
    <cellStyle name="40% - Accent2 7 3" xfId="16656"/>
    <cellStyle name="40% - Accent2 7 3 2" xfId="16657"/>
    <cellStyle name="40% - Accent2 7 3 2 2" xfId="16658"/>
    <cellStyle name="40% - Accent2 7 3 2 2 2" xfId="16659"/>
    <cellStyle name="40% - Accent2 7 3 2 2 2 2" xfId="16660"/>
    <cellStyle name="40% - Accent2 7 3 2 2 2 3" xfId="53270"/>
    <cellStyle name="40% - Accent2 7 3 2 2 3" xfId="16661"/>
    <cellStyle name="40% - Accent2 7 3 2 2 4" xfId="16662"/>
    <cellStyle name="40% - Accent2 7 3 2 3" xfId="16663"/>
    <cellStyle name="40% - Accent2 7 3 2 3 2" xfId="16664"/>
    <cellStyle name="40% - Accent2 7 3 2 3 2 2" xfId="16665"/>
    <cellStyle name="40% - Accent2 7 3 2 3 2 3" xfId="53271"/>
    <cellStyle name="40% - Accent2 7 3 2 3 3" xfId="16666"/>
    <cellStyle name="40% - Accent2 7 3 2 3 4" xfId="16667"/>
    <cellStyle name="40% - Accent2 7 3 2 4" xfId="16668"/>
    <cellStyle name="40% - Accent2 7 3 2 4 2" xfId="16669"/>
    <cellStyle name="40% - Accent2 7 3 2 4 3" xfId="53272"/>
    <cellStyle name="40% - Accent2 7 3 2 5" xfId="16670"/>
    <cellStyle name="40% - Accent2 7 3 2 6" xfId="16671"/>
    <cellStyle name="40% - Accent2 7 3 3" xfId="16672"/>
    <cellStyle name="40% - Accent2 7 3 3 2" xfId="16673"/>
    <cellStyle name="40% - Accent2 7 3 3 2 2" xfId="16674"/>
    <cellStyle name="40% - Accent2 7 3 3 2 3" xfId="53273"/>
    <cellStyle name="40% - Accent2 7 3 3 3" xfId="16675"/>
    <cellStyle name="40% - Accent2 7 3 3 4" xfId="16676"/>
    <cellStyle name="40% - Accent2 7 3 4" xfId="16677"/>
    <cellStyle name="40% - Accent2 7 3 4 2" xfId="16678"/>
    <cellStyle name="40% - Accent2 7 3 4 2 2" xfId="16679"/>
    <cellStyle name="40% - Accent2 7 3 4 2 3" xfId="53274"/>
    <cellStyle name="40% - Accent2 7 3 4 3" xfId="16680"/>
    <cellStyle name="40% - Accent2 7 3 4 4" xfId="16681"/>
    <cellStyle name="40% - Accent2 7 3 5" xfId="16682"/>
    <cellStyle name="40% - Accent2 7 3 5 2" xfId="16683"/>
    <cellStyle name="40% - Accent2 7 3 5 3" xfId="53275"/>
    <cellStyle name="40% - Accent2 7 3 6" xfId="16684"/>
    <cellStyle name="40% - Accent2 7 3 7" xfId="16685"/>
    <cellStyle name="40% - Accent2 7 3 8" xfId="60594"/>
    <cellStyle name="40% - Accent2 7 4" xfId="16686"/>
    <cellStyle name="40% - Accent2 7 4 2" xfId="16687"/>
    <cellStyle name="40% - Accent2 7 4 2 2" xfId="16688"/>
    <cellStyle name="40% - Accent2 7 4 2 2 2" xfId="16689"/>
    <cellStyle name="40% - Accent2 7 4 2 2 3" xfId="53276"/>
    <cellStyle name="40% - Accent2 7 4 2 3" xfId="16690"/>
    <cellStyle name="40% - Accent2 7 4 2 4" xfId="16691"/>
    <cellStyle name="40% - Accent2 7 4 3" xfId="16692"/>
    <cellStyle name="40% - Accent2 7 4 3 2" xfId="16693"/>
    <cellStyle name="40% - Accent2 7 4 3 2 2" xfId="16694"/>
    <cellStyle name="40% - Accent2 7 4 3 2 3" xfId="53277"/>
    <cellStyle name="40% - Accent2 7 4 3 3" xfId="16695"/>
    <cellStyle name="40% - Accent2 7 4 3 4" xfId="16696"/>
    <cellStyle name="40% - Accent2 7 4 4" xfId="16697"/>
    <cellStyle name="40% - Accent2 7 4 4 2" xfId="16698"/>
    <cellStyle name="40% - Accent2 7 4 4 3" xfId="53278"/>
    <cellStyle name="40% - Accent2 7 4 5" xfId="16699"/>
    <cellStyle name="40% - Accent2 7 4 6" xfId="16700"/>
    <cellStyle name="40% - Accent2 7 5" xfId="16701"/>
    <cellStyle name="40% - Accent2 7 5 2" xfId="16702"/>
    <cellStyle name="40% - Accent2 7 5 2 2" xfId="16703"/>
    <cellStyle name="40% - Accent2 7 5 2 2 2" xfId="16704"/>
    <cellStyle name="40% - Accent2 7 5 2 2 3" xfId="53279"/>
    <cellStyle name="40% - Accent2 7 5 2 3" xfId="16705"/>
    <cellStyle name="40% - Accent2 7 5 2 4" xfId="16706"/>
    <cellStyle name="40% - Accent2 7 5 3" xfId="16707"/>
    <cellStyle name="40% - Accent2 7 5 3 2" xfId="16708"/>
    <cellStyle name="40% - Accent2 7 5 3 3" xfId="53280"/>
    <cellStyle name="40% - Accent2 7 5 4" xfId="16709"/>
    <cellStyle name="40% - Accent2 7 5 5" xfId="16710"/>
    <cellStyle name="40% - Accent2 7 6" xfId="16711"/>
    <cellStyle name="40% - Accent2 7 6 2" xfId="16712"/>
    <cellStyle name="40% - Accent2 7 6 2 2" xfId="16713"/>
    <cellStyle name="40% - Accent2 7 6 2 3" xfId="53281"/>
    <cellStyle name="40% - Accent2 7 6 3" xfId="16714"/>
    <cellStyle name="40% - Accent2 7 6 4" xfId="16715"/>
    <cellStyle name="40% - Accent2 7 7" xfId="16716"/>
    <cellStyle name="40% - Accent2 7 7 2" xfId="16717"/>
    <cellStyle name="40% - Accent2 7 7 2 2" xfId="16718"/>
    <cellStyle name="40% - Accent2 7 7 2 3" xfId="53282"/>
    <cellStyle name="40% - Accent2 7 7 3" xfId="16719"/>
    <cellStyle name="40% - Accent2 7 7 4" xfId="16720"/>
    <cellStyle name="40% - Accent2 7 8" xfId="16721"/>
    <cellStyle name="40% - Accent2 7 8 2" xfId="16722"/>
    <cellStyle name="40% - Accent2 7 8 3" xfId="53283"/>
    <cellStyle name="40% - Accent2 7 9" xfId="16723"/>
    <cellStyle name="40% - Accent2 8" xfId="16724"/>
    <cellStyle name="40% - Accent2 8 2" xfId="16725"/>
    <cellStyle name="40% - Accent2 8 2 2" xfId="16726"/>
    <cellStyle name="40% - Accent2 8 2 2 2" xfId="16727"/>
    <cellStyle name="40% - Accent2 8 2 2 2 2" xfId="16728"/>
    <cellStyle name="40% - Accent2 8 2 2 2 2 2" xfId="16729"/>
    <cellStyle name="40% - Accent2 8 2 2 2 2 3" xfId="53284"/>
    <cellStyle name="40% - Accent2 8 2 2 2 3" xfId="16730"/>
    <cellStyle name="40% - Accent2 8 2 2 2 4" xfId="16731"/>
    <cellStyle name="40% - Accent2 8 2 2 3" xfId="16732"/>
    <cellStyle name="40% - Accent2 8 2 2 3 2" xfId="16733"/>
    <cellStyle name="40% - Accent2 8 2 2 3 2 2" xfId="16734"/>
    <cellStyle name="40% - Accent2 8 2 2 3 2 3" xfId="53285"/>
    <cellStyle name="40% - Accent2 8 2 2 3 3" xfId="16735"/>
    <cellStyle name="40% - Accent2 8 2 2 3 4" xfId="16736"/>
    <cellStyle name="40% - Accent2 8 2 2 4" xfId="16737"/>
    <cellStyle name="40% - Accent2 8 2 2 4 2" xfId="16738"/>
    <cellStyle name="40% - Accent2 8 2 2 4 3" xfId="53286"/>
    <cellStyle name="40% - Accent2 8 2 2 5" xfId="16739"/>
    <cellStyle name="40% - Accent2 8 2 2 6" xfId="16740"/>
    <cellStyle name="40% - Accent2 8 2 2 7" xfId="60791"/>
    <cellStyle name="40% - Accent2 8 2 3" xfId="16741"/>
    <cellStyle name="40% - Accent2 8 2 3 2" xfId="16742"/>
    <cellStyle name="40% - Accent2 8 2 3 2 2" xfId="16743"/>
    <cellStyle name="40% - Accent2 8 2 3 2 3" xfId="53287"/>
    <cellStyle name="40% - Accent2 8 2 3 3" xfId="16744"/>
    <cellStyle name="40% - Accent2 8 2 3 4" xfId="16745"/>
    <cellStyle name="40% - Accent2 8 2 4" xfId="16746"/>
    <cellStyle name="40% - Accent2 8 2 4 2" xfId="16747"/>
    <cellStyle name="40% - Accent2 8 2 4 2 2" xfId="16748"/>
    <cellStyle name="40% - Accent2 8 2 4 2 3" xfId="53288"/>
    <cellStyle name="40% - Accent2 8 2 4 3" xfId="16749"/>
    <cellStyle name="40% - Accent2 8 2 4 4" xfId="16750"/>
    <cellStyle name="40% - Accent2 8 2 5" xfId="16751"/>
    <cellStyle name="40% - Accent2 8 2 5 2" xfId="16752"/>
    <cellStyle name="40% - Accent2 8 2 5 3" xfId="53289"/>
    <cellStyle name="40% - Accent2 8 2 6" xfId="16753"/>
    <cellStyle name="40% - Accent2 8 2 7" xfId="16754"/>
    <cellStyle name="40% - Accent2 8 2 8" xfId="60423"/>
    <cellStyle name="40% - Accent2 8 3" xfId="16755"/>
    <cellStyle name="40% - Accent2 8 3 2" xfId="16756"/>
    <cellStyle name="40% - Accent2 8 3 2 2" xfId="16757"/>
    <cellStyle name="40% - Accent2 8 3 2 2 2" xfId="16758"/>
    <cellStyle name="40% - Accent2 8 3 2 2 3" xfId="53290"/>
    <cellStyle name="40% - Accent2 8 3 2 3" xfId="16759"/>
    <cellStyle name="40% - Accent2 8 3 2 4" xfId="16760"/>
    <cellStyle name="40% - Accent2 8 3 3" xfId="16761"/>
    <cellStyle name="40% - Accent2 8 3 3 2" xfId="16762"/>
    <cellStyle name="40% - Accent2 8 3 3 2 2" xfId="16763"/>
    <cellStyle name="40% - Accent2 8 3 3 2 3" xfId="53291"/>
    <cellStyle name="40% - Accent2 8 3 3 3" xfId="16764"/>
    <cellStyle name="40% - Accent2 8 3 3 4" xfId="16765"/>
    <cellStyle name="40% - Accent2 8 3 4" xfId="16766"/>
    <cellStyle name="40% - Accent2 8 3 4 2" xfId="16767"/>
    <cellStyle name="40% - Accent2 8 3 4 3" xfId="53292"/>
    <cellStyle name="40% - Accent2 8 3 5" xfId="16768"/>
    <cellStyle name="40% - Accent2 8 3 6" xfId="16769"/>
    <cellStyle name="40% - Accent2 8 3 7" xfId="60608"/>
    <cellStyle name="40% - Accent2 8 4" xfId="16770"/>
    <cellStyle name="40% - Accent2 8 4 2" xfId="16771"/>
    <cellStyle name="40% - Accent2 8 4 2 2" xfId="16772"/>
    <cellStyle name="40% - Accent2 8 4 2 3" xfId="53293"/>
    <cellStyle name="40% - Accent2 8 4 3" xfId="16773"/>
    <cellStyle name="40% - Accent2 8 4 4" xfId="16774"/>
    <cellStyle name="40% - Accent2 8 5" xfId="16775"/>
    <cellStyle name="40% - Accent2 8 5 2" xfId="16776"/>
    <cellStyle name="40% - Accent2 8 5 2 2" xfId="16777"/>
    <cellStyle name="40% - Accent2 8 5 2 3" xfId="53294"/>
    <cellStyle name="40% - Accent2 8 5 3" xfId="16778"/>
    <cellStyle name="40% - Accent2 8 5 4" xfId="16779"/>
    <cellStyle name="40% - Accent2 8 6" xfId="16780"/>
    <cellStyle name="40% - Accent2 8 6 2" xfId="16781"/>
    <cellStyle name="40% - Accent2 8 6 3" xfId="53295"/>
    <cellStyle name="40% - Accent2 8 7" xfId="16782"/>
    <cellStyle name="40% - Accent2 8 8" xfId="16783"/>
    <cellStyle name="40% - Accent2 8 9" xfId="60240"/>
    <cellStyle name="40% - Accent2 9" xfId="16784"/>
    <cellStyle name="40% - Accent2 9 2" xfId="16785"/>
    <cellStyle name="40% - Accent2 9 2 2" xfId="16786"/>
    <cellStyle name="40% - Accent2 9 2 2 2" xfId="16787"/>
    <cellStyle name="40% - Accent2 9 2 2 2 2" xfId="16788"/>
    <cellStyle name="40% - Accent2 9 2 2 2 3" xfId="53296"/>
    <cellStyle name="40% - Accent2 9 2 2 3" xfId="16789"/>
    <cellStyle name="40% - Accent2 9 2 2 4" xfId="16790"/>
    <cellStyle name="40% - Accent2 9 2 2 5" xfId="60805"/>
    <cellStyle name="40% - Accent2 9 2 3" xfId="16791"/>
    <cellStyle name="40% - Accent2 9 2 3 2" xfId="16792"/>
    <cellStyle name="40% - Accent2 9 2 3 2 2" xfId="16793"/>
    <cellStyle name="40% - Accent2 9 2 3 2 3" xfId="53297"/>
    <cellStyle name="40% - Accent2 9 2 3 3" xfId="16794"/>
    <cellStyle name="40% - Accent2 9 2 3 4" xfId="16795"/>
    <cellStyle name="40% - Accent2 9 2 4" xfId="16796"/>
    <cellStyle name="40% - Accent2 9 2 4 2" xfId="16797"/>
    <cellStyle name="40% - Accent2 9 2 4 3" xfId="53298"/>
    <cellStyle name="40% - Accent2 9 2 5" xfId="16798"/>
    <cellStyle name="40% - Accent2 9 2 6" xfId="16799"/>
    <cellStyle name="40% - Accent2 9 2 7" xfId="60437"/>
    <cellStyle name="40% - Accent2 9 3" xfId="16800"/>
    <cellStyle name="40% - Accent2 9 3 2" xfId="16801"/>
    <cellStyle name="40% - Accent2 9 3 2 2" xfId="16802"/>
    <cellStyle name="40% - Accent2 9 3 2 3" xfId="53299"/>
    <cellStyle name="40% - Accent2 9 3 3" xfId="16803"/>
    <cellStyle name="40% - Accent2 9 3 4" xfId="16804"/>
    <cellStyle name="40% - Accent2 9 3 5" xfId="60622"/>
    <cellStyle name="40% - Accent2 9 4" xfId="16805"/>
    <cellStyle name="40% - Accent2 9 4 2" xfId="16806"/>
    <cellStyle name="40% - Accent2 9 4 2 2" xfId="16807"/>
    <cellStyle name="40% - Accent2 9 4 2 3" xfId="53300"/>
    <cellStyle name="40% - Accent2 9 4 3" xfId="16808"/>
    <cellStyle name="40% - Accent2 9 4 4" xfId="16809"/>
    <cellStyle name="40% - Accent2 9 5" xfId="16810"/>
    <cellStyle name="40% - Accent2 9 5 2" xfId="16811"/>
    <cellStyle name="40% - Accent2 9 5 3" xfId="53301"/>
    <cellStyle name="40% - Accent2 9 6" xfId="16812"/>
    <cellStyle name="40% - Accent2 9 7" xfId="16813"/>
    <cellStyle name="40% - Accent2 9 8" xfId="60254"/>
    <cellStyle name="40% - Accent3 10" xfId="16814"/>
    <cellStyle name="40% - Accent3 10 2" xfId="16815"/>
    <cellStyle name="40% - Accent3 10 2 2" xfId="16816"/>
    <cellStyle name="40% - Accent3 10 2 2 2" xfId="16817"/>
    <cellStyle name="40% - Accent3 10 2 2 3" xfId="53302"/>
    <cellStyle name="40% - Accent3 10 2 2 4" xfId="60821"/>
    <cellStyle name="40% - Accent3 10 2 3" xfId="16818"/>
    <cellStyle name="40% - Accent3 10 2 4" xfId="16819"/>
    <cellStyle name="40% - Accent3 10 2 5" xfId="60453"/>
    <cellStyle name="40% - Accent3 10 3" xfId="16820"/>
    <cellStyle name="40% - Accent3 10 3 2" xfId="16821"/>
    <cellStyle name="40% - Accent3 10 3 2 2" xfId="16822"/>
    <cellStyle name="40% - Accent3 10 3 2 3" xfId="53303"/>
    <cellStyle name="40% - Accent3 10 3 3" xfId="16823"/>
    <cellStyle name="40% - Accent3 10 3 4" xfId="16824"/>
    <cellStyle name="40% - Accent3 10 3 5" xfId="60638"/>
    <cellStyle name="40% - Accent3 10 4" xfId="16825"/>
    <cellStyle name="40% - Accent3 10 4 2" xfId="16826"/>
    <cellStyle name="40% - Accent3 10 4 3" xfId="53304"/>
    <cellStyle name="40% - Accent3 10 5" xfId="16827"/>
    <cellStyle name="40% - Accent3 10 6" xfId="16828"/>
    <cellStyle name="40% - Accent3 10 7" xfId="60270"/>
    <cellStyle name="40% - Accent3 11" xfId="16829"/>
    <cellStyle name="40% - Accent3 11 2" xfId="16830"/>
    <cellStyle name="40% - Accent3 11 2 2" xfId="16831"/>
    <cellStyle name="40% - Accent3 11 2 2 2" xfId="16832"/>
    <cellStyle name="40% - Accent3 11 2 2 3" xfId="53305"/>
    <cellStyle name="40% - Accent3 11 2 2 4" xfId="60835"/>
    <cellStyle name="40% - Accent3 11 2 3" xfId="16833"/>
    <cellStyle name="40% - Accent3 11 2 4" xfId="16834"/>
    <cellStyle name="40% - Accent3 11 2 5" xfId="60467"/>
    <cellStyle name="40% - Accent3 11 3" xfId="16835"/>
    <cellStyle name="40% - Accent3 11 3 2" xfId="16836"/>
    <cellStyle name="40% - Accent3 11 3 3" xfId="53306"/>
    <cellStyle name="40% - Accent3 11 3 4" xfId="60652"/>
    <cellStyle name="40% - Accent3 11 4" xfId="16837"/>
    <cellStyle name="40% - Accent3 11 5" xfId="16838"/>
    <cellStyle name="40% - Accent3 11 6" xfId="60284"/>
    <cellStyle name="40% - Accent3 12" xfId="16839"/>
    <cellStyle name="40% - Accent3 12 2" xfId="16840"/>
    <cellStyle name="40% - Accent3 12 2 2" xfId="16841"/>
    <cellStyle name="40% - Accent3 12 2 2 2" xfId="60849"/>
    <cellStyle name="40% - Accent3 12 2 3" xfId="53307"/>
    <cellStyle name="40% - Accent3 12 2 4" xfId="60481"/>
    <cellStyle name="40% - Accent3 12 3" xfId="16842"/>
    <cellStyle name="40% - Accent3 12 3 2" xfId="60666"/>
    <cellStyle name="40% - Accent3 12 4" xfId="16843"/>
    <cellStyle name="40% - Accent3 12 5" xfId="60298"/>
    <cellStyle name="40% - Accent3 13" xfId="16844"/>
    <cellStyle name="40% - Accent3 13 2" xfId="16845"/>
    <cellStyle name="40% - Accent3 13 2 2" xfId="16846"/>
    <cellStyle name="40% - Accent3 13 2 2 2" xfId="60863"/>
    <cellStyle name="40% - Accent3 13 2 3" xfId="53308"/>
    <cellStyle name="40% - Accent3 13 2 4" xfId="60495"/>
    <cellStyle name="40% - Accent3 13 3" xfId="16847"/>
    <cellStyle name="40% - Accent3 13 3 2" xfId="60680"/>
    <cellStyle name="40% - Accent3 13 4" xfId="16848"/>
    <cellStyle name="40% - Accent3 13 5" xfId="60312"/>
    <cellStyle name="40% - Accent3 14" xfId="16849"/>
    <cellStyle name="40% - Accent3 14 2" xfId="16850"/>
    <cellStyle name="40% - Accent3 14 2 2" xfId="60693"/>
    <cellStyle name="40% - Accent3 14 3" xfId="53309"/>
    <cellStyle name="40% - Accent3 14 4" xfId="60325"/>
    <cellStyle name="40% - Accent3 15" xfId="16851"/>
    <cellStyle name="40% - Accent3 15 2" xfId="60509"/>
    <cellStyle name="40% - Accent3 16" xfId="16852"/>
    <cellStyle name="40% - Accent3 16 2" xfId="60877"/>
    <cellStyle name="40% - Accent3 17" xfId="53310"/>
    <cellStyle name="40% - Accent3 17 2" xfId="60891"/>
    <cellStyle name="40% - Accent3 18" xfId="53311"/>
    <cellStyle name="40% - Accent3 18 2" xfId="60905"/>
    <cellStyle name="40% - Accent3 19" xfId="60134"/>
    <cellStyle name="40% - Accent3 2" xfId="16853"/>
    <cellStyle name="40% - Accent3 2 10" xfId="16854"/>
    <cellStyle name="40% - Accent3 2 10 2" xfId="16855"/>
    <cellStyle name="40% - Accent3 2 10 2 2" xfId="16856"/>
    <cellStyle name="40% - Accent3 2 10 2 2 2" xfId="16857"/>
    <cellStyle name="40% - Accent3 2 10 2 2 3" xfId="53312"/>
    <cellStyle name="40% - Accent3 2 10 2 3" xfId="16858"/>
    <cellStyle name="40% - Accent3 2 10 2 4" xfId="16859"/>
    <cellStyle name="40% - Accent3 2 10 3" xfId="16860"/>
    <cellStyle name="40% - Accent3 2 10 3 2" xfId="16861"/>
    <cellStyle name="40% - Accent3 2 10 3 3" xfId="53313"/>
    <cellStyle name="40% - Accent3 2 10 4" xfId="16862"/>
    <cellStyle name="40% - Accent3 2 10 5" xfId="16863"/>
    <cellStyle name="40% - Accent3 2 11" xfId="16864"/>
    <cellStyle name="40% - Accent3 2 11 2" xfId="16865"/>
    <cellStyle name="40% - Accent3 2 11 2 2" xfId="16866"/>
    <cellStyle name="40% - Accent3 2 11 2 3" xfId="53314"/>
    <cellStyle name="40% - Accent3 2 11 3" xfId="16867"/>
    <cellStyle name="40% - Accent3 2 11 4" xfId="16868"/>
    <cellStyle name="40% - Accent3 2 12" xfId="16869"/>
    <cellStyle name="40% - Accent3 2 12 2" xfId="16870"/>
    <cellStyle name="40% - Accent3 2 12 2 2" xfId="16871"/>
    <cellStyle name="40% - Accent3 2 12 2 3" xfId="53315"/>
    <cellStyle name="40% - Accent3 2 12 3" xfId="16872"/>
    <cellStyle name="40% - Accent3 2 12 4" xfId="16873"/>
    <cellStyle name="40% - Accent3 2 13" xfId="16874"/>
    <cellStyle name="40% - Accent3 2 13 2" xfId="16875"/>
    <cellStyle name="40% - Accent3 2 13 3" xfId="53316"/>
    <cellStyle name="40% - Accent3 2 14" xfId="16876"/>
    <cellStyle name="40% - Accent3 2 15" xfId="16877"/>
    <cellStyle name="40% - Accent3 2 16" xfId="60157"/>
    <cellStyle name="40% - Accent3 2 2" xfId="16878"/>
    <cellStyle name="40% - Accent3 2 2 10" xfId="16879"/>
    <cellStyle name="40% - Accent3 2 2 11" xfId="16880"/>
    <cellStyle name="40% - Accent3 2 2 12" xfId="60341"/>
    <cellStyle name="40% - Accent3 2 2 2" xfId="16881"/>
    <cellStyle name="40% - Accent3 2 2 2 10" xfId="16882"/>
    <cellStyle name="40% - Accent3 2 2 2 11" xfId="60709"/>
    <cellStyle name="40% - Accent3 2 2 2 2" xfId="16883"/>
    <cellStyle name="40% - Accent3 2 2 2 2 2" xfId="16884"/>
    <cellStyle name="40% - Accent3 2 2 2 2 2 2" xfId="16885"/>
    <cellStyle name="40% - Accent3 2 2 2 2 2 2 2" xfId="16886"/>
    <cellStyle name="40% - Accent3 2 2 2 2 2 2 2 2" xfId="16887"/>
    <cellStyle name="40% - Accent3 2 2 2 2 2 2 2 2 2" xfId="16888"/>
    <cellStyle name="40% - Accent3 2 2 2 2 2 2 2 2 3" xfId="53317"/>
    <cellStyle name="40% - Accent3 2 2 2 2 2 2 2 3" xfId="16889"/>
    <cellStyle name="40% - Accent3 2 2 2 2 2 2 2 4" xfId="16890"/>
    <cellStyle name="40% - Accent3 2 2 2 2 2 2 3" xfId="16891"/>
    <cellStyle name="40% - Accent3 2 2 2 2 2 2 3 2" xfId="16892"/>
    <cellStyle name="40% - Accent3 2 2 2 2 2 2 3 2 2" xfId="16893"/>
    <cellStyle name="40% - Accent3 2 2 2 2 2 2 3 2 3" xfId="53318"/>
    <cellStyle name="40% - Accent3 2 2 2 2 2 2 3 3" xfId="16894"/>
    <cellStyle name="40% - Accent3 2 2 2 2 2 2 3 4" xfId="16895"/>
    <cellStyle name="40% - Accent3 2 2 2 2 2 2 4" xfId="16896"/>
    <cellStyle name="40% - Accent3 2 2 2 2 2 2 4 2" xfId="16897"/>
    <cellStyle name="40% - Accent3 2 2 2 2 2 2 4 3" xfId="53319"/>
    <cellStyle name="40% - Accent3 2 2 2 2 2 2 5" xfId="16898"/>
    <cellStyle name="40% - Accent3 2 2 2 2 2 2 6" xfId="16899"/>
    <cellStyle name="40% - Accent3 2 2 2 2 2 3" xfId="16900"/>
    <cellStyle name="40% - Accent3 2 2 2 2 2 3 2" xfId="16901"/>
    <cellStyle name="40% - Accent3 2 2 2 2 2 3 2 2" xfId="16902"/>
    <cellStyle name="40% - Accent3 2 2 2 2 2 3 2 3" xfId="53320"/>
    <cellStyle name="40% - Accent3 2 2 2 2 2 3 3" xfId="16903"/>
    <cellStyle name="40% - Accent3 2 2 2 2 2 3 4" xfId="16904"/>
    <cellStyle name="40% - Accent3 2 2 2 2 2 4" xfId="16905"/>
    <cellStyle name="40% - Accent3 2 2 2 2 2 4 2" xfId="16906"/>
    <cellStyle name="40% - Accent3 2 2 2 2 2 4 2 2" xfId="16907"/>
    <cellStyle name="40% - Accent3 2 2 2 2 2 4 2 3" xfId="53321"/>
    <cellStyle name="40% - Accent3 2 2 2 2 2 4 3" xfId="16908"/>
    <cellStyle name="40% - Accent3 2 2 2 2 2 4 4" xfId="16909"/>
    <cellStyle name="40% - Accent3 2 2 2 2 2 5" xfId="16910"/>
    <cellStyle name="40% - Accent3 2 2 2 2 2 5 2" xfId="16911"/>
    <cellStyle name="40% - Accent3 2 2 2 2 2 5 3" xfId="53322"/>
    <cellStyle name="40% - Accent3 2 2 2 2 2 6" xfId="16912"/>
    <cellStyle name="40% - Accent3 2 2 2 2 2 7" xfId="16913"/>
    <cellStyle name="40% - Accent3 2 2 2 2 3" xfId="16914"/>
    <cellStyle name="40% - Accent3 2 2 2 2 3 2" xfId="16915"/>
    <cellStyle name="40% - Accent3 2 2 2 2 3 2 2" xfId="16916"/>
    <cellStyle name="40% - Accent3 2 2 2 2 3 2 2 2" xfId="16917"/>
    <cellStyle name="40% - Accent3 2 2 2 2 3 2 2 3" xfId="53323"/>
    <cellStyle name="40% - Accent3 2 2 2 2 3 2 3" xfId="16918"/>
    <cellStyle name="40% - Accent3 2 2 2 2 3 2 4" xfId="16919"/>
    <cellStyle name="40% - Accent3 2 2 2 2 3 3" xfId="16920"/>
    <cellStyle name="40% - Accent3 2 2 2 2 3 3 2" xfId="16921"/>
    <cellStyle name="40% - Accent3 2 2 2 2 3 3 2 2" xfId="16922"/>
    <cellStyle name="40% - Accent3 2 2 2 2 3 3 2 3" xfId="53324"/>
    <cellStyle name="40% - Accent3 2 2 2 2 3 3 3" xfId="16923"/>
    <cellStyle name="40% - Accent3 2 2 2 2 3 3 4" xfId="16924"/>
    <cellStyle name="40% - Accent3 2 2 2 2 3 4" xfId="16925"/>
    <cellStyle name="40% - Accent3 2 2 2 2 3 4 2" xfId="16926"/>
    <cellStyle name="40% - Accent3 2 2 2 2 3 4 3" xfId="53325"/>
    <cellStyle name="40% - Accent3 2 2 2 2 3 5" xfId="16927"/>
    <cellStyle name="40% - Accent3 2 2 2 2 3 6" xfId="16928"/>
    <cellStyle name="40% - Accent3 2 2 2 2 4" xfId="16929"/>
    <cellStyle name="40% - Accent3 2 2 2 2 4 2" xfId="16930"/>
    <cellStyle name="40% - Accent3 2 2 2 2 4 2 2" xfId="16931"/>
    <cellStyle name="40% - Accent3 2 2 2 2 4 2 3" xfId="53326"/>
    <cellStyle name="40% - Accent3 2 2 2 2 4 3" xfId="16932"/>
    <cellStyle name="40% - Accent3 2 2 2 2 4 4" xfId="16933"/>
    <cellStyle name="40% - Accent3 2 2 2 2 5" xfId="16934"/>
    <cellStyle name="40% - Accent3 2 2 2 2 5 2" xfId="16935"/>
    <cellStyle name="40% - Accent3 2 2 2 2 5 2 2" xfId="16936"/>
    <cellStyle name="40% - Accent3 2 2 2 2 5 2 3" xfId="53327"/>
    <cellStyle name="40% - Accent3 2 2 2 2 5 3" xfId="16937"/>
    <cellStyle name="40% - Accent3 2 2 2 2 5 4" xfId="16938"/>
    <cellStyle name="40% - Accent3 2 2 2 2 6" xfId="16939"/>
    <cellStyle name="40% - Accent3 2 2 2 2 6 2" xfId="16940"/>
    <cellStyle name="40% - Accent3 2 2 2 2 6 3" xfId="53328"/>
    <cellStyle name="40% - Accent3 2 2 2 2 7" xfId="16941"/>
    <cellStyle name="40% - Accent3 2 2 2 2 8" xfId="16942"/>
    <cellStyle name="40% - Accent3 2 2 2 3" xfId="16943"/>
    <cellStyle name="40% - Accent3 2 2 2 3 2" xfId="16944"/>
    <cellStyle name="40% - Accent3 2 2 2 3 2 2" xfId="16945"/>
    <cellStyle name="40% - Accent3 2 2 2 3 2 2 2" xfId="16946"/>
    <cellStyle name="40% - Accent3 2 2 2 3 2 2 2 2" xfId="16947"/>
    <cellStyle name="40% - Accent3 2 2 2 3 2 2 2 3" xfId="53329"/>
    <cellStyle name="40% - Accent3 2 2 2 3 2 2 3" xfId="16948"/>
    <cellStyle name="40% - Accent3 2 2 2 3 2 2 4" xfId="16949"/>
    <cellStyle name="40% - Accent3 2 2 2 3 2 3" xfId="16950"/>
    <cellStyle name="40% - Accent3 2 2 2 3 2 3 2" xfId="16951"/>
    <cellStyle name="40% - Accent3 2 2 2 3 2 3 2 2" xfId="16952"/>
    <cellStyle name="40% - Accent3 2 2 2 3 2 3 2 3" xfId="53330"/>
    <cellStyle name="40% - Accent3 2 2 2 3 2 3 3" xfId="16953"/>
    <cellStyle name="40% - Accent3 2 2 2 3 2 3 4" xfId="16954"/>
    <cellStyle name="40% - Accent3 2 2 2 3 2 4" xfId="16955"/>
    <cellStyle name="40% - Accent3 2 2 2 3 2 4 2" xfId="16956"/>
    <cellStyle name="40% - Accent3 2 2 2 3 2 4 3" xfId="53331"/>
    <cellStyle name="40% - Accent3 2 2 2 3 2 5" xfId="16957"/>
    <cellStyle name="40% - Accent3 2 2 2 3 2 6" xfId="16958"/>
    <cellStyle name="40% - Accent3 2 2 2 3 3" xfId="16959"/>
    <cellStyle name="40% - Accent3 2 2 2 3 3 2" xfId="16960"/>
    <cellStyle name="40% - Accent3 2 2 2 3 3 2 2" xfId="16961"/>
    <cellStyle name="40% - Accent3 2 2 2 3 3 2 3" xfId="53332"/>
    <cellStyle name="40% - Accent3 2 2 2 3 3 3" xfId="16962"/>
    <cellStyle name="40% - Accent3 2 2 2 3 3 4" xfId="16963"/>
    <cellStyle name="40% - Accent3 2 2 2 3 4" xfId="16964"/>
    <cellStyle name="40% - Accent3 2 2 2 3 4 2" xfId="16965"/>
    <cellStyle name="40% - Accent3 2 2 2 3 4 2 2" xfId="16966"/>
    <cellStyle name="40% - Accent3 2 2 2 3 4 2 3" xfId="53333"/>
    <cellStyle name="40% - Accent3 2 2 2 3 4 3" xfId="16967"/>
    <cellStyle name="40% - Accent3 2 2 2 3 4 4" xfId="16968"/>
    <cellStyle name="40% - Accent3 2 2 2 3 5" xfId="16969"/>
    <cellStyle name="40% - Accent3 2 2 2 3 5 2" xfId="16970"/>
    <cellStyle name="40% - Accent3 2 2 2 3 5 3" xfId="53334"/>
    <cellStyle name="40% - Accent3 2 2 2 3 6" xfId="16971"/>
    <cellStyle name="40% - Accent3 2 2 2 3 7" xfId="16972"/>
    <cellStyle name="40% - Accent3 2 2 2 4" xfId="16973"/>
    <cellStyle name="40% - Accent3 2 2 2 4 2" xfId="16974"/>
    <cellStyle name="40% - Accent3 2 2 2 4 2 2" xfId="16975"/>
    <cellStyle name="40% - Accent3 2 2 2 4 2 2 2" xfId="16976"/>
    <cellStyle name="40% - Accent3 2 2 2 4 2 2 3" xfId="53335"/>
    <cellStyle name="40% - Accent3 2 2 2 4 2 3" xfId="16977"/>
    <cellStyle name="40% - Accent3 2 2 2 4 2 4" xfId="16978"/>
    <cellStyle name="40% - Accent3 2 2 2 4 3" xfId="16979"/>
    <cellStyle name="40% - Accent3 2 2 2 4 3 2" xfId="16980"/>
    <cellStyle name="40% - Accent3 2 2 2 4 3 2 2" xfId="16981"/>
    <cellStyle name="40% - Accent3 2 2 2 4 3 2 3" xfId="53336"/>
    <cellStyle name="40% - Accent3 2 2 2 4 3 3" xfId="16982"/>
    <cellStyle name="40% - Accent3 2 2 2 4 3 4" xfId="16983"/>
    <cellStyle name="40% - Accent3 2 2 2 4 4" xfId="16984"/>
    <cellStyle name="40% - Accent3 2 2 2 4 4 2" xfId="16985"/>
    <cellStyle name="40% - Accent3 2 2 2 4 4 3" xfId="53337"/>
    <cellStyle name="40% - Accent3 2 2 2 4 5" xfId="16986"/>
    <cellStyle name="40% - Accent3 2 2 2 4 6" xfId="16987"/>
    <cellStyle name="40% - Accent3 2 2 2 5" xfId="16988"/>
    <cellStyle name="40% - Accent3 2 2 2 5 2" xfId="16989"/>
    <cellStyle name="40% - Accent3 2 2 2 5 2 2" xfId="16990"/>
    <cellStyle name="40% - Accent3 2 2 2 5 2 2 2" xfId="16991"/>
    <cellStyle name="40% - Accent3 2 2 2 5 2 2 3" xfId="53338"/>
    <cellStyle name="40% - Accent3 2 2 2 5 2 3" xfId="16992"/>
    <cellStyle name="40% - Accent3 2 2 2 5 2 4" xfId="16993"/>
    <cellStyle name="40% - Accent3 2 2 2 5 3" xfId="16994"/>
    <cellStyle name="40% - Accent3 2 2 2 5 3 2" xfId="16995"/>
    <cellStyle name="40% - Accent3 2 2 2 5 3 3" xfId="53339"/>
    <cellStyle name="40% - Accent3 2 2 2 5 4" xfId="16996"/>
    <cellStyle name="40% - Accent3 2 2 2 5 5" xfId="16997"/>
    <cellStyle name="40% - Accent3 2 2 2 6" xfId="16998"/>
    <cellStyle name="40% - Accent3 2 2 2 6 2" xfId="16999"/>
    <cellStyle name="40% - Accent3 2 2 2 6 2 2" xfId="17000"/>
    <cellStyle name="40% - Accent3 2 2 2 6 2 3" xfId="53340"/>
    <cellStyle name="40% - Accent3 2 2 2 6 3" xfId="17001"/>
    <cellStyle name="40% - Accent3 2 2 2 6 4" xfId="17002"/>
    <cellStyle name="40% - Accent3 2 2 2 7" xfId="17003"/>
    <cellStyle name="40% - Accent3 2 2 2 7 2" xfId="17004"/>
    <cellStyle name="40% - Accent3 2 2 2 7 2 2" xfId="17005"/>
    <cellStyle name="40% - Accent3 2 2 2 7 2 3" xfId="53341"/>
    <cellStyle name="40% - Accent3 2 2 2 7 3" xfId="17006"/>
    <cellStyle name="40% - Accent3 2 2 2 7 4" xfId="17007"/>
    <cellStyle name="40% - Accent3 2 2 2 8" xfId="17008"/>
    <cellStyle name="40% - Accent3 2 2 2 8 2" xfId="17009"/>
    <cellStyle name="40% - Accent3 2 2 2 8 3" xfId="53342"/>
    <cellStyle name="40% - Accent3 2 2 2 9" xfId="17010"/>
    <cellStyle name="40% - Accent3 2 2 3" xfId="17011"/>
    <cellStyle name="40% - Accent3 2 2 3 2" xfId="17012"/>
    <cellStyle name="40% - Accent3 2 2 3 2 2" xfId="17013"/>
    <cellStyle name="40% - Accent3 2 2 3 2 2 2" xfId="17014"/>
    <cellStyle name="40% - Accent3 2 2 3 2 2 2 2" xfId="17015"/>
    <cellStyle name="40% - Accent3 2 2 3 2 2 2 2 2" xfId="17016"/>
    <cellStyle name="40% - Accent3 2 2 3 2 2 2 2 3" xfId="53343"/>
    <cellStyle name="40% - Accent3 2 2 3 2 2 2 3" xfId="17017"/>
    <cellStyle name="40% - Accent3 2 2 3 2 2 2 4" xfId="17018"/>
    <cellStyle name="40% - Accent3 2 2 3 2 2 3" xfId="17019"/>
    <cellStyle name="40% - Accent3 2 2 3 2 2 3 2" xfId="17020"/>
    <cellStyle name="40% - Accent3 2 2 3 2 2 3 2 2" xfId="17021"/>
    <cellStyle name="40% - Accent3 2 2 3 2 2 3 2 3" xfId="53344"/>
    <cellStyle name="40% - Accent3 2 2 3 2 2 3 3" xfId="17022"/>
    <cellStyle name="40% - Accent3 2 2 3 2 2 3 4" xfId="17023"/>
    <cellStyle name="40% - Accent3 2 2 3 2 2 4" xfId="17024"/>
    <cellStyle name="40% - Accent3 2 2 3 2 2 4 2" xfId="17025"/>
    <cellStyle name="40% - Accent3 2 2 3 2 2 4 3" xfId="53345"/>
    <cellStyle name="40% - Accent3 2 2 3 2 2 5" xfId="17026"/>
    <cellStyle name="40% - Accent3 2 2 3 2 2 6" xfId="17027"/>
    <cellStyle name="40% - Accent3 2 2 3 2 3" xfId="17028"/>
    <cellStyle name="40% - Accent3 2 2 3 2 3 2" xfId="17029"/>
    <cellStyle name="40% - Accent3 2 2 3 2 3 2 2" xfId="17030"/>
    <cellStyle name="40% - Accent3 2 2 3 2 3 2 3" xfId="53346"/>
    <cellStyle name="40% - Accent3 2 2 3 2 3 3" xfId="17031"/>
    <cellStyle name="40% - Accent3 2 2 3 2 3 4" xfId="17032"/>
    <cellStyle name="40% - Accent3 2 2 3 2 4" xfId="17033"/>
    <cellStyle name="40% - Accent3 2 2 3 2 4 2" xfId="17034"/>
    <cellStyle name="40% - Accent3 2 2 3 2 4 2 2" xfId="17035"/>
    <cellStyle name="40% - Accent3 2 2 3 2 4 2 3" xfId="53347"/>
    <cellStyle name="40% - Accent3 2 2 3 2 4 3" xfId="17036"/>
    <cellStyle name="40% - Accent3 2 2 3 2 4 4" xfId="17037"/>
    <cellStyle name="40% - Accent3 2 2 3 2 5" xfId="17038"/>
    <cellStyle name="40% - Accent3 2 2 3 2 5 2" xfId="17039"/>
    <cellStyle name="40% - Accent3 2 2 3 2 5 3" xfId="53348"/>
    <cellStyle name="40% - Accent3 2 2 3 2 6" xfId="17040"/>
    <cellStyle name="40% - Accent3 2 2 3 2 7" xfId="17041"/>
    <cellStyle name="40% - Accent3 2 2 3 3" xfId="17042"/>
    <cellStyle name="40% - Accent3 2 2 3 3 2" xfId="17043"/>
    <cellStyle name="40% - Accent3 2 2 3 3 2 2" xfId="17044"/>
    <cellStyle name="40% - Accent3 2 2 3 3 2 2 2" xfId="17045"/>
    <cellStyle name="40% - Accent3 2 2 3 3 2 2 3" xfId="53349"/>
    <cellStyle name="40% - Accent3 2 2 3 3 2 3" xfId="17046"/>
    <cellStyle name="40% - Accent3 2 2 3 3 2 4" xfId="17047"/>
    <cellStyle name="40% - Accent3 2 2 3 3 3" xfId="17048"/>
    <cellStyle name="40% - Accent3 2 2 3 3 3 2" xfId="17049"/>
    <cellStyle name="40% - Accent3 2 2 3 3 3 2 2" xfId="17050"/>
    <cellStyle name="40% - Accent3 2 2 3 3 3 2 3" xfId="53350"/>
    <cellStyle name="40% - Accent3 2 2 3 3 3 3" xfId="17051"/>
    <cellStyle name="40% - Accent3 2 2 3 3 3 4" xfId="17052"/>
    <cellStyle name="40% - Accent3 2 2 3 3 4" xfId="17053"/>
    <cellStyle name="40% - Accent3 2 2 3 3 4 2" xfId="17054"/>
    <cellStyle name="40% - Accent3 2 2 3 3 4 3" xfId="53351"/>
    <cellStyle name="40% - Accent3 2 2 3 3 5" xfId="17055"/>
    <cellStyle name="40% - Accent3 2 2 3 3 6" xfId="17056"/>
    <cellStyle name="40% - Accent3 2 2 3 4" xfId="17057"/>
    <cellStyle name="40% - Accent3 2 2 3 4 2" xfId="17058"/>
    <cellStyle name="40% - Accent3 2 2 3 4 2 2" xfId="17059"/>
    <cellStyle name="40% - Accent3 2 2 3 4 2 2 2" xfId="17060"/>
    <cellStyle name="40% - Accent3 2 2 3 4 2 2 3" xfId="53352"/>
    <cellStyle name="40% - Accent3 2 2 3 4 2 3" xfId="17061"/>
    <cellStyle name="40% - Accent3 2 2 3 4 2 4" xfId="17062"/>
    <cellStyle name="40% - Accent3 2 2 3 4 3" xfId="17063"/>
    <cellStyle name="40% - Accent3 2 2 3 4 3 2" xfId="17064"/>
    <cellStyle name="40% - Accent3 2 2 3 4 3 3" xfId="53353"/>
    <cellStyle name="40% - Accent3 2 2 3 4 4" xfId="17065"/>
    <cellStyle name="40% - Accent3 2 2 3 4 5" xfId="17066"/>
    <cellStyle name="40% - Accent3 2 2 3 5" xfId="17067"/>
    <cellStyle name="40% - Accent3 2 2 3 5 2" xfId="17068"/>
    <cellStyle name="40% - Accent3 2 2 3 5 2 2" xfId="17069"/>
    <cellStyle name="40% - Accent3 2 2 3 5 2 3" xfId="53354"/>
    <cellStyle name="40% - Accent3 2 2 3 5 3" xfId="17070"/>
    <cellStyle name="40% - Accent3 2 2 3 5 4" xfId="17071"/>
    <cellStyle name="40% - Accent3 2 2 3 6" xfId="17072"/>
    <cellStyle name="40% - Accent3 2 2 3 6 2" xfId="17073"/>
    <cellStyle name="40% - Accent3 2 2 3 6 2 2" xfId="17074"/>
    <cellStyle name="40% - Accent3 2 2 3 6 2 3" xfId="53355"/>
    <cellStyle name="40% - Accent3 2 2 3 6 3" xfId="17075"/>
    <cellStyle name="40% - Accent3 2 2 3 6 4" xfId="17076"/>
    <cellStyle name="40% - Accent3 2 2 3 7" xfId="17077"/>
    <cellStyle name="40% - Accent3 2 2 3 7 2" xfId="17078"/>
    <cellStyle name="40% - Accent3 2 2 3 7 3" xfId="53356"/>
    <cellStyle name="40% - Accent3 2 2 3 8" xfId="17079"/>
    <cellStyle name="40% - Accent3 2 2 3 9" xfId="17080"/>
    <cellStyle name="40% - Accent3 2 2 4" xfId="17081"/>
    <cellStyle name="40% - Accent3 2 2 4 2" xfId="17082"/>
    <cellStyle name="40% - Accent3 2 2 4 2 2" xfId="17083"/>
    <cellStyle name="40% - Accent3 2 2 4 2 2 2" xfId="17084"/>
    <cellStyle name="40% - Accent3 2 2 4 2 2 2 2" xfId="17085"/>
    <cellStyle name="40% - Accent3 2 2 4 2 2 2 3" xfId="53357"/>
    <cellStyle name="40% - Accent3 2 2 4 2 2 3" xfId="17086"/>
    <cellStyle name="40% - Accent3 2 2 4 2 2 4" xfId="17087"/>
    <cellStyle name="40% - Accent3 2 2 4 2 3" xfId="17088"/>
    <cellStyle name="40% - Accent3 2 2 4 2 3 2" xfId="17089"/>
    <cellStyle name="40% - Accent3 2 2 4 2 3 2 2" xfId="17090"/>
    <cellStyle name="40% - Accent3 2 2 4 2 3 2 3" xfId="53358"/>
    <cellStyle name="40% - Accent3 2 2 4 2 3 3" xfId="17091"/>
    <cellStyle name="40% - Accent3 2 2 4 2 3 4" xfId="17092"/>
    <cellStyle name="40% - Accent3 2 2 4 2 4" xfId="17093"/>
    <cellStyle name="40% - Accent3 2 2 4 2 4 2" xfId="17094"/>
    <cellStyle name="40% - Accent3 2 2 4 2 4 3" xfId="53359"/>
    <cellStyle name="40% - Accent3 2 2 4 2 5" xfId="17095"/>
    <cellStyle name="40% - Accent3 2 2 4 2 6" xfId="17096"/>
    <cellStyle name="40% - Accent3 2 2 4 3" xfId="17097"/>
    <cellStyle name="40% - Accent3 2 2 4 3 2" xfId="17098"/>
    <cellStyle name="40% - Accent3 2 2 4 3 2 2" xfId="17099"/>
    <cellStyle name="40% - Accent3 2 2 4 3 2 3" xfId="53360"/>
    <cellStyle name="40% - Accent3 2 2 4 3 3" xfId="17100"/>
    <cellStyle name="40% - Accent3 2 2 4 3 4" xfId="17101"/>
    <cellStyle name="40% - Accent3 2 2 4 4" xfId="17102"/>
    <cellStyle name="40% - Accent3 2 2 4 4 2" xfId="17103"/>
    <cellStyle name="40% - Accent3 2 2 4 4 2 2" xfId="17104"/>
    <cellStyle name="40% - Accent3 2 2 4 4 2 3" xfId="53361"/>
    <cellStyle name="40% - Accent3 2 2 4 4 3" xfId="17105"/>
    <cellStyle name="40% - Accent3 2 2 4 4 4" xfId="17106"/>
    <cellStyle name="40% - Accent3 2 2 4 5" xfId="17107"/>
    <cellStyle name="40% - Accent3 2 2 4 5 2" xfId="17108"/>
    <cellStyle name="40% - Accent3 2 2 4 5 3" xfId="53362"/>
    <cellStyle name="40% - Accent3 2 2 4 6" xfId="17109"/>
    <cellStyle name="40% - Accent3 2 2 4 7" xfId="17110"/>
    <cellStyle name="40% - Accent3 2 2 5" xfId="17111"/>
    <cellStyle name="40% - Accent3 2 2 5 2" xfId="17112"/>
    <cellStyle name="40% - Accent3 2 2 5 2 2" xfId="17113"/>
    <cellStyle name="40% - Accent3 2 2 5 2 2 2" xfId="17114"/>
    <cellStyle name="40% - Accent3 2 2 5 2 2 3" xfId="53363"/>
    <cellStyle name="40% - Accent3 2 2 5 2 3" xfId="17115"/>
    <cellStyle name="40% - Accent3 2 2 5 2 4" xfId="17116"/>
    <cellStyle name="40% - Accent3 2 2 5 3" xfId="17117"/>
    <cellStyle name="40% - Accent3 2 2 5 3 2" xfId="17118"/>
    <cellStyle name="40% - Accent3 2 2 5 3 2 2" xfId="17119"/>
    <cellStyle name="40% - Accent3 2 2 5 3 2 3" xfId="53364"/>
    <cellStyle name="40% - Accent3 2 2 5 3 3" xfId="17120"/>
    <cellStyle name="40% - Accent3 2 2 5 3 4" xfId="17121"/>
    <cellStyle name="40% - Accent3 2 2 5 4" xfId="17122"/>
    <cellStyle name="40% - Accent3 2 2 5 4 2" xfId="17123"/>
    <cellStyle name="40% - Accent3 2 2 5 4 3" xfId="53365"/>
    <cellStyle name="40% - Accent3 2 2 5 5" xfId="17124"/>
    <cellStyle name="40% - Accent3 2 2 5 6" xfId="17125"/>
    <cellStyle name="40% - Accent3 2 2 6" xfId="17126"/>
    <cellStyle name="40% - Accent3 2 2 6 2" xfId="17127"/>
    <cellStyle name="40% - Accent3 2 2 6 2 2" xfId="17128"/>
    <cellStyle name="40% - Accent3 2 2 6 2 2 2" xfId="17129"/>
    <cellStyle name="40% - Accent3 2 2 6 2 2 3" xfId="53366"/>
    <cellStyle name="40% - Accent3 2 2 6 2 3" xfId="17130"/>
    <cellStyle name="40% - Accent3 2 2 6 2 4" xfId="17131"/>
    <cellStyle name="40% - Accent3 2 2 6 3" xfId="17132"/>
    <cellStyle name="40% - Accent3 2 2 6 3 2" xfId="17133"/>
    <cellStyle name="40% - Accent3 2 2 6 3 3" xfId="53367"/>
    <cellStyle name="40% - Accent3 2 2 6 4" xfId="17134"/>
    <cellStyle name="40% - Accent3 2 2 6 5" xfId="17135"/>
    <cellStyle name="40% - Accent3 2 2 7" xfId="17136"/>
    <cellStyle name="40% - Accent3 2 2 7 2" xfId="17137"/>
    <cellStyle name="40% - Accent3 2 2 7 2 2" xfId="17138"/>
    <cellStyle name="40% - Accent3 2 2 7 2 3" xfId="53368"/>
    <cellStyle name="40% - Accent3 2 2 7 3" xfId="17139"/>
    <cellStyle name="40% - Accent3 2 2 7 4" xfId="17140"/>
    <cellStyle name="40% - Accent3 2 2 8" xfId="17141"/>
    <cellStyle name="40% - Accent3 2 2 8 2" xfId="17142"/>
    <cellStyle name="40% - Accent3 2 2 8 2 2" xfId="17143"/>
    <cellStyle name="40% - Accent3 2 2 8 2 3" xfId="53369"/>
    <cellStyle name="40% - Accent3 2 2 8 3" xfId="17144"/>
    <cellStyle name="40% - Accent3 2 2 8 4" xfId="17145"/>
    <cellStyle name="40% - Accent3 2 2 9" xfId="17146"/>
    <cellStyle name="40% - Accent3 2 2 9 2" xfId="17147"/>
    <cellStyle name="40% - Accent3 2 2 9 3" xfId="53370"/>
    <cellStyle name="40% - Accent3 2 3" xfId="17148"/>
    <cellStyle name="40% - Accent3 2 3 10" xfId="17149"/>
    <cellStyle name="40% - Accent3 2 3 11" xfId="17150"/>
    <cellStyle name="40% - Accent3 2 3 12" xfId="60526"/>
    <cellStyle name="40% - Accent3 2 3 2" xfId="17151"/>
    <cellStyle name="40% - Accent3 2 3 2 10" xfId="17152"/>
    <cellStyle name="40% - Accent3 2 3 2 2" xfId="17153"/>
    <cellStyle name="40% - Accent3 2 3 2 2 2" xfId="17154"/>
    <cellStyle name="40% - Accent3 2 3 2 2 2 2" xfId="17155"/>
    <cellStyle name="40% - Accent3 2 3 2 2 2 2 2" xfId="17156"/>
    <cellStyle name="40% - Accent3 2 3 2 2 2 2 2 2" xfId="17157"/>
    <cellStyle name="40% - Accent3 2 3 2 2 2 2 2 2 2" xfId="17158"/>
    <cellStyle name="40% - Accent3 2 3 2 2 2 2 2 2 3" xfId="53371"/>
    <cellStyle name="40% - Accent3 2 3 2 2 2 2 2 3" xfId="17159"/>
    <cellStyle name="40% - Accent3 2 3 2 2 2 2 2 4" xfId="17160"/>
    <cellStyle name="40% - Accent3 2 3 2 2 2 2 3" xfId="17161"/>
    <cellStyle name="40% - Accent3 2 3 2 2 2 2 3 2" xfId="17162"/>
    <cellStyle name="40% - Accent3 2 3 2 2 2 2 3 2 2" xfId="17163"/>
    <cellStyle name="40% - Accent3 2 3 2 2 2 2 3 2 3" xfId="53372"/>
    <cellStyle name="40% - Accent3 2 3 2 2 2 2 3 3" xfId="17164"/>
    <cellStyle name="40% - Accent3 2 3 2 2 2 2 3 4" xfId="17165"/>
    <cellStyle name="40% - Accent3 2 3 2 2 2 2 4" xfId="17166"/>
    <cellStyle name="40% - Accent3 2 3 2 2 2 2 4 2" xfId="17167"/>
    <cellStyle name="40% - Accent3 2 3 2 2 2 2 4 3" xfId="53373"/>
    <cellStyle name="40% - Accent3 2 3 2 2 2 2 5" xfId="17168"/>
    <cellStyle name="40% - Accent3 2 3 2 2 2 2 6" xfId="17169"/>
    <cellStyle name="40% - Accent3 2 3 2 2 2 3" xfId="17170"/>
    <cellStyle name="40% - Accent3 2 3 2 2 2 3 2" xfId="17171"/>
    <cellStyle name="40% - Accent3 2 3 2 2 2 3 2 2" xfId="17172"/>
    <cellStyle name="40% - Accent3 2 3 2 2 2 3 2 3" xfId="53374"/>
    <cellStyle name="40% - Accent3 2 3 2 2 2 3 3" xfId="17173"/>
    <cellStyle name="40% - Accent3 2 3 2 2 2 3 4" xfId="17174"/>
    <cellStyle name="40% - Accent3 2 3 2 2 2 4" xfId="17175"/>
    <cellStyle name="40% - Accent3 2 3 2 2 2 4 2" xfId="17176"/>
    <cellStyle name="40% - Accent3 2 3 2 2 2 4 2 2" xfId="17177"/>
    <cellStyle name="40% - Accent3 2 3 2 2 2 4 2 3" xfId="53375"/>
    <cellStyle name="40% - Accent3 2 3 2 2 2 4 3" xfId="17178"/>
    <cellStyle name="40% - Accent3 2 3 2 2 2 4 4" xfId="17179"/>
    <cellStyle name="40% - Accent3 2 3 2 2 2 5" xfId="17180"/>
    <cellStyle name="40% - Accent3 2 3 2 2 2 5 2" xfId="17181"/>
    <cellStyle name="40% - Accent3 2 3 2 2 2 5 3" xfId="53376"/>
    <cellStyle name="40% - Accent3 2 3 2 2 2 6" xfId="17182"/>
    <cellStyle name="40% - Accent3 2 3 2 2 2 7" xfId="17183"/>
    <cellStyle name="40% - Accent3 2 3 2 2 3" xfId="17184"/>
    <cellStyle name="40% - Accent3 2 3 2 2 3 2" xfId="17185"/>
    <cellStyle name="40% - Accent3 2 3 2 2 3 2 2" xfId="17186"/>
    <cellStyle name="40% - Accent3 2 3 2 2 3 2 2 2" xfId="17187"/>
    <cellStyle name="40% - Accent3 2 3 2 2 3 2 2 3" xfId="53377"/>
    <cellStyle name="40% - Accent3 2 3 2 2 3 2 3" xfId="17188"/>
    <cellStyle name="40% - Accent3 2 3 2 2 3 2 4" xfId="17189"/>
    <cellStyle name="40% - Accent3 2 3 2 2 3 3" xfId="17190"/>
    <cellStyle name="40% - Accent3 2 3 2 2 3 3 2" xfId="17191"/>
    <cellStyle name="40% - Accent3 2 3 2 2 3 3 2 2" xfId="17192"/>
    <cellStyle name="40% - Accent3 2 3 2 2 3 3 2 3" xfId="53378"/>
    <cellStyle name="40% - Accent3 2 3 2 2 3 3 3" xfId="17193"/>
    <cellStyle name="40% - Accent3 2 3 2 2 3 3 4" xfId="17194"/>
    <cellStyle name="40% - Accent3 2 3 2 2 3 4" xfId="17195"/>
    <cellStyle name="40% - Accent3 2 3 2 2 3 4 2" xfId="17196"/>
    <cellStyle name="40% - Accent3 2 3 2 2 3 4 3" xfId="53379"/>
    <cellStyle name="40% - Accent3 2 3 2 2 3 5" xfId="17197"/>
    <cellStyle name="40% - Accent3 2 3 2 2 3 6" xfId="17198"/>
    <cellStyle name="40% - Accent3 2 3 2 2 4" xfId="17199"/>
    <cellStyle name="40% - Accent3 2 3 2 2 4 2" xfId="17200"/>
    <cellStyle name="40% - Accent3 2 3 2 2 4 2 2" xfId="17201"/>
    <cellStyle name="40% - Accent3 2 3 2 2 4 2 3" xfId="53380"/>
    <cellStyle name="40% - Accent3 2 3 2 2 4 3" xfId="17202"/>
    <cellStyle name="40% - Accent3 2 3 2 2 4 4" xfId="17203"/>
    <cellStyle name="40% - Accent3 2 3 2 2 5" xfId="17204"/>
    <cellStyle name="40% - Accent3 2 3 2 2 5 2" xfId="17205"/>
    <cellStyle name="40% - Accent3 2 3 2 2 5 2 2" xfId="17206"/>
    <cellStyle name="40% - Accent3 2 3 2 2 5 2 3" xfId="53381"/>
    <cellStyle name="40% - Accent3 2 3 2 2 5 3" xfId="17207"/>
    <cellStyle name="40% - Accent3 2 3 2 2 5 4" xfId="17208"/>
    <cellStyle name="40% - Accent3 2 3 2 2 6" xfId="17209"/>
    <cellStyle name="40% - Accent3 2 3 2 2 6 2" xfId="17210"/>
    <cellStyle name="40% - Accent3 2 3 2 2 6 3" xfId="53382"/>
    <cellStyle name="40% - Accent3 2 3 2 2 7" xfId="17211"/>
    <cellStyle name="40% - Accent3 2 3 2 2 8" xfId="17212"/>
    <cellStyle name="40% - Accent3 2 3 2 3" xfId="17213"/>
    <cellStyle name="40% - Accent3 2 3 2 3 2" xfId="17214"/>
    <cellStyle name="40% - Accent3 2 3 2 3 2 2" xfId="17215"/>
    <cellStyle name="40% - Accent3 2 3 2 3 2 2 2" xfId="17216"/>
    <cellStyle name="40% - Accent3 2 3 2 3 2 2 2 2" xfId="17217"/>
    <cellStyle name="40% - Accent3 2 3 2 3 2 2 2 3" xfId="53383"/>
    <cellStyle name="40% - Accent3 2 3 2 3 2 2 3" xfId="17218"/>
    <cellStyle name="40% - Accent3 2 3 2 3 2 2 4" xfId="17219"/>
    <cellStyle name="40% - Accent3 2 3 2 3 2 3" xfId="17220"/>
    <cellStyle name="40% - Accent3 2 3 2 3 2 3 2" xfId="17221"/>
    <cellStyle name="40% - Accent3 2 3 2 3 2 3 2 2" xfId="17222"/>
    <cellStyle name="40% - Accent3 2 3 2 3 2 3 2 3" xfId="53384"/>
    <cellStyle name="40% - Accent3 2 3 2 3 2 3 3" xfId="17223"/>
    <cellStyle name="40% - Accent3 2 3 2 3 2 3 4" xfId="17224"/>
    <cellStyle name="40% - Accent3 2 3 2 3 2 4" xfId="17225"/>
    <cellStyle name="40% - Accent3 2 3 2 3 2 4 2" xfId="17226"/>
    <cellStyle name="40% - Accent3 2 3 2 3 2 4 3" xfId="53385"/>
    <cellStyle name="40% - Accent3 2 3 2 3 2 5" xfId="17227"/>
    <cellStyle name="40% - Accent3 2 3 2 3 2 6" xfId="17228"/>
    <cellStyle name="40% - Accent3 2 3 2 3 3" xfId="17229"/>
    <cellStyle name="40% - Accent3 2 3 2 3 3 2" xfId="17230"/>
    <cellStyle name="40% - Accent3 2 3 2 3 3 2 2" xfId="17231"/>
    <cellStyle name="40% - Accent3 2 3 2 3 3 2 3" xfId="53386"/>
    <cellStyle name="40% - Accent3 2 3 2 3 3 3" xfId="17232"/>
    <cellStyle name="40% - Accent3 2 3 2 3 3 4" xfId="17233"/>
    <cellStyle name="40% - Accent3 2 3 2 3 4" xfId="17234"/>
    <cellStyle name="40% - Accent3 2 3 2 3 4 2" xfId="17235"/>
    <cellStyle name="40% - Accent3 2 3 2 3 4 2 2" xfId="17236"/>
    <cellStyle name="40% - Accent3 2 3 2 3 4 2 3" xfId="53387"/>
    <cellStyle name="40% - Accent3 2 3 2 3 4 3" xfId="17237"/>
    <cellStyle name="40% - Accent3 2 3 2 3 4 4" xfId="17238"/>
    <cellStyle name="40% - Accent3 2 3 2 3 5" xfId="17239"/>
    <cellStyle name="40% - Accent3 2 3 2 3 5 2" xfId="17240"/>
    <cellStyle name="40% - Accent3 2 3 2 3 5 3" xfId="53388"/>
    <cellStyle name="40% - Accent3 2 3 2 3 6" xfId="17241"/>
    <cellStyle name="40% - Accent3 2 3 2 3 7" xfId="17242"/>
    <cellStyle name="40% - Accent3 2 3 2 4" xfId="17243"/>
    <cellStyle name="40% - Accent3 2 3 2 4 2" xfId="17244"/>
    <cellStyle name="40% - Accent3 2 3 2 4 2 2" xfId="17245"/>
    <cellStyle name="40% - Accent3 2 3 2 4 2 2 2" xfId="17246"/>
    <cellStyle name="40% - Accent3 2 3 2 4 2 2 3" xfId="53389"/>
    <cellStyle name="40% - Accent3 2 3 2 4 2 3" xfId="17247"/>
    <cellStyle name="40% - Accent3 2 3 2 4 2 4" xfId="17248"/>
    <cellStyle name="40% - Accent3 2 3 2 4 3" xfId="17249"/>
    <cellStyle name="40% - Accent3 2 3 2 4 3 2" xfId="17250"/>
    <cellStyle name="40% - Accent3 2 3 2 4 3 2 2" xfId="17251"/>
    <cellStyle name="40% - Accent3 2 3 2 4 3 2 3" xfId="53390"/>
    <cellStyle name="40% - Accent3 2 3 2 4 3 3" xfId="17252"/>
    <cellStyle name="40% - Accent3 2 3 2 4 3 4" xfId="17253"/>
    <cellStyle name="40% - Accent3 2 3 2 4 4" xfId="17254"/>
    <cellStyle name="40% - Accent3 2 3 2 4 4 2" xfId="17255"/>
    <cellStyle name="40% - Accent3 2 3 2 4 4 3" xfId="53391"/>
    <cellStyle name="40% - Accent3 2 3 2 4 5" xfId="17256"/>
    <cellStyle name="40% - Accent3 2 3 2 4 6" xfId="17257"/>
    <cellStyle name="40% - Accent3 2 3 2 5" xfId="17258"/>
    <cellStyle name="40% - Accent3 2 3 2 5 2" xfId="17259"/>
    <cellStyle name="40% - Accent3 2 3 2 5 2 2" xfId="17260"/>
    <cellStyle name="40% - Accent3 2 3 2 5 2 2 2" xfId="17261"/>
    <cellStyle name="40% - Accent3 2 3 2 5 2 2 3" xfId="53392"/>
    <cellStyle name="40% - Accent3 2 3 2 5 2 3" xfId="17262"/>
    <cellStyle name="40% - Accent3 2 3 2 5 2 4" xfId="17263"/>
    <cellStyle name="40% - Accent3 2 3 2 5 3" xfId="17264"/>
    <cellStyle name="40% - Accent3 2 3 2 5 3 2" xfId="17265"/>
    <cellStyle name="40% - Accent3 2 3 2 5 3 3" xfId="53393"/>
    <cellStyle name="40% - Accent3 2 3 2 5 4" xfId="17266"/>
    <cellStyle name="40% - Accent3 2 3 2 5 5" xfId="17267"/>
    <cellStyle name="40% - Accent3 2 3 2 6" xfId="17268"/>
    <cellStyle name="40% - Accent3 2 3 2 6 2" xfId="17269"/>
    <cellStyle name="40% - Accent3 2 3 2 6 2 2" xfId="17270"/>
    <cellStyle name="40% - Accent3 2 3 2 6 2 3" xfId="53394"/>
    <cellStyle name="40% - Accent3 2 3 2 6 3" xfId="17271"/>
    <cellStyle name="40% - Accent3 2 3 2 6 4" xfId="17272"/>
    <cellStyle name="40% - Accent3 2 3 2 7" xfId="17273"/>
    <cellStyle name="40% - Accent3 2 3 2 7 2" xfId="17274"/>
    <cellStyle name="40% - Accent3 2 3 2 7 2 2" xfId="17275"/>
    <cellStyle name="40% - Accent3 2 3 2 7 2 3" xfId="53395"/>
    <cellStyle name="40% - Accent3 2 3 2 7 3" xfId="17276"/>
    <cellStyle name="40% - Accent3 2 3 2 7 4" xfId="17277"/>
    <cellStyle name="40% - Accent3 2 3 2 8" xfId="17278"/>
    <cellStyle name="40% - Accent3 2 3 2 8 2" xfId="17279"/>
    <cellStyle name="40% - Accent3 2 3 2 8 3" xfId="53396"/>
    <cellStyle name="40% - Accent3 2 3 2 9" xfId="17280"/>
    <cellStyle name="40% - Accent3 2 3 3" xfId="17281"/>
    <cellStyle name="40% - Accent3 2 3 3 2" xfId="17282"/>
    <cellStyle name="40% - Accent3 2 3 3 2 2" xfId="17283"/>
    <cellStyle name="40% - Accent3 2 3 3 2 2 2" xfId="17284"/>
    <cellStyle name="40% - Accent3 2 3 3 2 2 2 2" xfId="17285"/>
    <cellStyle name="40% - Accent3 2 3 3 2 2 2 2 2" xfId="17286"/>
    <cellStyle name="40% - Accent3 2 3 3 2 2 2 2 3" xfId="53397"/>
    <cellStyle name="40% - Accent3 2 3 3 2 2 2 3" xfId="17287"/>
    <cellStyle name="40% - Accent3 2 3 3 2 2 2 4" xfId="17288"/>
    <cellStyle name="40% - Accent3 2 3 3 2 2 3" xfId="17289"/>
    <cellStyle name="40% - Accent3 2 3 3 2 2 3 2" xfId="17290"/>
    <cellStyle name="40% - Accent3 2 3 3 2 2 3 2 2" xfId="17291"/>
    <cellStyle name="40% - Accent3 2 3 3 2 2 3 2 3" xfId="53398"/>
    <cellStyle name="40% - Accent3 2 3 3 2 2 3 3" xfId="17292"/>
    <cellStyle name="40% - Accent3 2 3 3 2 2 3 4" xfId="17293"/>
    <cellStyle name="40% - Accent3 2 3 3 2 2 4" xfId="17294"/>
    <cellStyle name="40% - Accent3 2 3 3 2 2 4 2" xfId="17295"/>
    <cellStyle name="40% - Accent3 2 3 3 2 2 4 3" xfId="53399"/>
    <cellStyle name="40% - Accent3 2 3 3 2 2 5" xfId="17296"/>
    <cellStyle name="40% - Accent3 2 3 3 2 2 6" xfId="17297"/>
    <cellStyle name="40% - Accent3 2 3 3 2 3" xfId="17298"/>
    <cellStyle name="40% - Accent3 2 3 3 2 3 2" xfId="17299"/>
    <cellStyle name="40% - Accent3 2 3 3 2 3 2 2" xfId="17300"/>
    <cellStyle name="40% - Accent3 2 3 3 2 3 2 3" xfId="53400"/>
    <cellStyle name="40% - Accent3 2 3 3 2 3 3" xfId="17301"/>
    <cellStyle name="40% - Accent3 2 3 3 2 3 4" xfId="17302"/>
    <cellStyle name="40% - Accent3 2 3 3 2 4" xfId="17303"/>
    <cellStyle name="40% - Accent3 2 3 3 2 4 2" xfId="17304"/>
    <cellStyle name="40% - Accent3 2 3 3 2 4 2 2" xfId="17305"/>
    <cellStyle name="40% - Accent3 2 3 3 2 4 2 3" xfId="53401"/>
    <cellStyle name="40% - Accent3 2 3 3 2 4 3" xfId="17306"/>
    <cellStyle name="40% - Accent3 2 3 3 2 4 4" xfId="17307"/>
    <cellStyle name="40% - Accent3 2 3 3 2 5" xfId="17308"/>
    <cellStyle name="40% - Accent3 2 3 3 2 5 2" xfId="17309"/>
    <cellStyle name="40% - Accent3 2 3 3 2 5 3" xfId="53402"/>
    <cellStyle name="40% - Accent3 2 3 3 2 6" xfId="17310"/>
    <cellStyle name="40% - Accent3 2 3 3 2 7" xfId="17311"/>
    <cellStyle name="40% - Accent3 2 3 3 3" xfId="17312"/>
    <cellStyle name="40% - Accent3 2 3 3 3 2" xfId="17313"/>
    <cellStyle name="40% - Accent3 2 3 3 3 2 2" xfId="17314"/>
    <cellStyle name="40% - Accent3 2 3 3 3 2 2 2" xfId="17315"/>
    <cellStyle name="40% - Accent3 2 3 3 3 2 2 3" xfId="53403"/>
    <cellStyle name="40% - Accent3 2 3 3 3 2 3" xfId="17316"/>
    <cellStyle name="40% - Accent3 2 3 3 3 2 4" xfId="17317"/>
    <cellStyle name="40% - Accent3 2 3 3 3 3" xfId="17318"/>
    <cellStyle name="40% - Accent3 2 3 3 3 3 2" xfId="17319"/>
    <cellStyle name="40% - Accent3 2 3 3 3 3 2 2" xfId="17320"/>
    <cellStyle name="40% - Accent3 2 3 3 3 3 2 3" xfId="53404"/>
    <cellStyle name="40% - Accent3 2 3 3 3 3 3" xfId="17321"/>
    <cellStyle name="40% - Accent3 2 3 3 3 3 4" xfId="17322"/>
    <cellStyle name="40% - Accent3 2 3 3 3 4" xfId="17323"/>
    <cellStyle name="40% - Accent3 2 3 3 3 4 2" xfId="17324"/>
    <cellStyle name="40% - Accent3 2 3 3 3 4 3" xfId="53405"/>
    <cellStyle name="40% - Accent3 2 3 3 3 5" xfId="17325"/>
    <cellStyle name="40% - Accent3 2 3 3 3 6" xfId="17326"/>
    <cellStyle name="40% - Accent3 2 3 3 4" xfId="17327"/>
    <cellStyle name="40% - Accent3 2 3 3 4 2" xfId="17328"/>
    <cellStyle name="40% - Accent3 2 3 3 4 2 2" xfId="17329"/>
    <cellStyle name="40% - Accent3 2 3 3 4 2 3" xfId="53406"/>
    <cellStyle name="40% - Accent3 2 3 3 4 3" xfId="17330"/>
    <cellStyle name="40% - Accent3 2 3 3 4 4" xfId="17331"/>
    <cellStyle name="40% - Accent3 2 3 3 5" xfId="17332"/>
    <cellStyle name="40% - Accent3 2 3 3 5 2" xfId="17333"/>
    <cellStyle name="40% - Accent3 2 3 3 5 2 2" xfId="17334"/>
    <cellStyle name="40% - Accent3 2 3 3 5 2 3" xfId="53407"/>
    <cellStyle name="40% - Accent3 2 3 3 5 3" xfId="17335"/>
    <cellStyle name="40% - Accent3 2 3 3 5 4" xfId="17336"/>
    <cellStyle name="40% - Accent3 2 3 3 6" xfId="17337"/>
    <cellStyle name="40% - Accent3 2 3 3 6 2" xfId="17338"/>
    <cellStyle name="40% - Accent3 2 3 3 6 3" xfId="53408"/>
    <cellStyle name="40% - Accent3 2 3 3 7" xfId="17339"/>
    <cellStyle name="40% - Accent3 2 3 3 8" xfId="17340"/>
    <cellStyle name="40% - Accent3 2 3 4" xfId="17341"/>
    <cellStyle name="40% - Accent3 2 3 4 2" xfId="17342"/>
    <cellStyle name="40% - Accent3 2 3 4 2 2" xfId="17343"/>
    <cellStyle name="40% - Accent3 2 3 4 2 2 2" xfId="17344"/>
    <cellStyle name="40% - Accent3 2 3 4 2 2 2 2" xfId="17345"/>
    <cellStyle name="40% - Accent3 2 3 4 2 2 2 3" xfId="53409"/>
    <cellStyle name="40% - Accent3 2 3 4 2 2 3" xfId="17346"/>
    <cellStyle name="40% - Accent3 2 3 4 2 2 4" xfId="17347"/>
    <cellStyle name="40% - Accent3 2 3 4 2 3" xfId="17348"/>
    <cellStyle name="40% - Accent3 2 3 4 2 3 2" xfId="17349"/>
    <cellStyle name="40% - Accent3 2 3 4 2 3 2 2" xfId="17350"/>
    <cellStyle name="40% - Accent3 2 3 4 2 3 2 3" xfId="53410"/>
    <cellStyle name="40% - Accent3 2 3 4 2 3 3" xfId="17351"/>
    <cellStyle name="40% - Accent3 2 3 4 2 3 4" xfId="17352"/>
    <cellStyle name="40% - Accent3 2 3 4 2 4" xfId="17353"/>
    <cellStyle name="40% - Accent3 2 3 4 2 4 2" xfId="17354"/>
    <cellStyle name="40% - Accent3 2 3 4 2 4 3" xfId="53411"/>
    <cellStyle name="40% - Accent3 2 3 4 2 5" xfId="17355"/>
    <cellStyle name="40% - Accent3 2 3 4 2 6" xfId="17356"/>
    <cellStyle name="40% - Accent3 2 3 4 3" xfId="17357"/>
    <cellStyle name="40% - Accent3 2 3 4 3 2" xfId="17358"/>
    <cellStyle name="40% - Accent3 2 3 4 3 2 2" xfId="17359"/>
    <cellStyle name="40% - Accent3 2 3 4 3 2 3" xfId="53412"/>
    <cellStyle name="40% - Accent3 2 3 4 3 3" xfId="17360"/>
    <cellStyle name="40% - Accent3 2 3 4 3 4" xfId="17361"/>
    <cellStyle name="40% - Accent3 2 3 4 4" xfId="17362"/>
    <cellStyle name="40% - Accent3 2 3 4 4 2" xfId="17363"/>
    <cellStyle name="40% - Accent3 2 3 4 4 2 2" xfId="17364"/>
    <cellStyle name="40% - Accent3 2 3 4 4 2 3" xfId="53413"/>
    <cellStyle name="40% - Accent3 2 3 4 4 3" xfId="17365"/>
    <cellStyle name="40% - Accent3 2 3 4 4 4" xfId="17366"/>
    <cellStyle name="40% - Accent3 2 3 4 5" xfId="17367"/>
    <cellStyle name="40% - Accent3 2 3 4 5 2" xfId="17368"/>
    <cellStyle name="40% - Accent3 2 3 4 5 3" xfId="53414"/>
    <cellStyle name="40% - Accent3 2 3 4 6" xfId="17369"/>
    <cellStyle name="40% - Accent3 2 3 4 7" xfId="17370"/>
    <cellStyle name="40% - Accent3 2 3 5" xfId="17371"/>
    <cellStyle name="40% - Accent3 2 3 5 2" xfId="17372"/>
    <cellStyle name="40% - Accent3 2 3 5 2 2" xfId="17373"/>
    <cellStyle name="40% - Accent3 2 3 5 2 2 2" xfId="17374"/>
    <cellStyle name="40% - Accent3 2 3 5 2 2 3" xfId="53415"/>
    <cellStyle name="40% - Accent3 2 3 5 2 3" xfId="17375"/>
    <cellStyle name="40% - Accent3 2 3 5 2 4" xfId="17376"/>
    <cellStyle name="40% - Accent3 2 3 5 3" xfId="17377"/>
    <cellStyle name="40% - Accent3 2 3 5 3 2" xfId="17378"/>
    <cellStyle name="40% - Accent3 2 3 5 3 2 2" xfId="17379"/>
    <cellStyle name="40% - Accent3 2 3 5 3 2 3" xfId="53416"/>
    <cellStyle name="40% - Accent3 2 3 5 3 3" xfId="17380"/>
    <cellStyle name="40% - Accent3 2 3 5 3 4" xfId="17381"/>
    <cellStyle name="40% - Accent3 2 3 5 4" xfId="17382"/>
    <cellStyle name="40% - Accent3 2 3 5 4 2" xfId="17383"/>
    <cellStyle name="40% - Accent3 2 3 5 4 3" xfId="53417"/>
    <cellStyle name="40% - Accent3 2 3 5 5" xfId="17384"/>
    <cellStyle name="40% - Accent3 2 3 5 6" xfId="17385"/>
    <cellStyle name="40% - Accent3 2 3 6" xfId="17386"/>
    <cellStyle name="40% - Accent3 2 3 6 2" xfId="17387"/>
    <cellStyle name="40% - Accent3 2 3 6 2 2" xfId="17388"/>
    <cellStyle name="40% - Accent3 2 3 6 2 2 2" xfId="17389"/>
    <cellStyle name="40% - Accent3 2 3 6 2 2 3" xfId="53418"/>
    <cellStyle name="40% - Accent3 2 3 6 2 3" xfId="17390"/>
    <cellStyle name="40% - Accent3 2 3 6 2 4" xfId="17391"/>
    <cellStyle name="40% - Accent3 2 3 6 3" xfId="17392"/>
    <cellStyle name="40% - Accent3 2 3 6 3 2" xfId="17393"/>
    <cellStyle name="40% - Accent3 2 3 6 3 3" xfId="53419"/>
    <cellStyle name="40% - Accent3 2 3 6 4" xfId="17394"/>
    <cellStyle name="40% - Accent3 2 3 6 5" xfId="17395"/>
    <cellStyle name="40% - Accent3 2 3 7" xfId="17396"/>
    <cellStyle name="40% - Accent3 2 3 7 2" xfId="17397"/>
    <cellStyle name="40% - Accent3 2 3 7 2 2" xfId="17398"/>
    <cellStyle name="40% - Accent3 2 3 7 2 3" xfId="53420"/>
    <cellStyle name="40% - Accent3 2 3 7 3" xfId="17399"/>
    <cellStyle name="40% - Accent3 2 3 7 4" xfId="17400"/>
    <cellStyle name="40% - Accent3 2 3 8" xfId="17401"/>
    <cellStyle name="40% - Accent3 2 3 8 2" xfId="17402"/>
    <cellStyle name="40% - Accent3 2 3 8 2 2" xfId="17403"/>
    <cellStyle name="40% - Accent3 2 3 8 2 3" xfId="53421"/>
    <cellStyle name="40% - Accent3 2 3 8 3" xfId="17404"/>
    <cellStyle name="40% - Accent3 2 3 8 4" xfId="17405"/>
    <cellStyle name="40% - Accent3 2 3 9" xfId="17406"/>
    <cellStyle name="40% - Accent3 2 3 9 2" xfId="17407"/>
    <cellStyle name="40% - Accent3 2 3 9 3" xfId="53422"/>
    <cellStyle name="40% - Accent3 2 4" xfId="17408"/>
    <cellStyle name="40% - Accent3 2 4 10" xfId="17409"/>
    <cellStyle name="40% - Accent3 2 4 2" xfId="17410"/>
    <cellStyle name="40% - Accent3 2 4 2 2" xfId="17411"/>
    <cellStyle name="40% - Accent3 2 4 2 2 2" xfId="17412"/>
    <cellStyle name="40% - Accent3 2 4 2 2 2 2" xfId="17413"/>
    <cellStyle name="40% - Accent3 2 4 2 2 2 2 2" xfId="17414"/>
    <cellStyle name="40% - Accent3 2 4 2 2 2 2 2 2" xfId="17415"/>
    <cellStyle name="40% - Accent3 2 4 2 2 2 2 2 3" xfId="53423"/>
    <cellStyle name="40% - Accent3 2 4 2 2 2 2 3" xfId="17416"/>
    <cellStyle name="40% - Accent3 2 4 2 2 2 2 4" xfId="17417"/>
    <cellStyle name="40% - Accent3 2 4 2 2 2 3" xfId="17418"/>
    <cellStyle name="40% - Accent3 2 4 2 2 2 3 2" xfId="17419"/>
    <cellStyle name="40% - Accent3 2 4 2 2 2 3 2 2" xfId="17420"/>
    <cellStyle name="40% - Accent3 2 4 2 2 2 3 2 3" xfId="53424"/>
    <cellStyle name="40% - Accent3 2 4 2 2 2 3 3" xfId="17421"/>
    <cellStyle name="40% - Accent3 2 4 2 2 2 3 4" xfId="17422"/>
    <cellStyle name="40% - Accent3 2 4 2 2 2 4" xfId="17423"/>
    <cellStyle name="40% - Accent3 2 4 2 2 2 4 2" xfId="17424"/>
    <cellStyle name="40% - Accent3 2 4 2 2 2 4 3" xfId="53425"/>
    <cellStyle name="40% - Accent3 2 4 2 2 2 5" xfId="17425"/>
    <cellStyle name="40% - Accent3 2 4 2 2 2 6" xfId="17426"/>
    <cellStyle name="40% - Accent3 2 4 2 2 3" xfId="17427"/>
    <cellStyle name="40% - Accent3 2 4 2 2 3 2" xfId="17428"/>
    <cellStyle name="40% - Accent3 2 4 2 2 3 2 2" xfId="17429"/>
    <cellStyle name="40% - Accent3 2 4 2 2 3 2 3" xfId="53426"/>
    <cellStyle name="40% - Accent3 2 4 2 2 3 3" xfId="17430"/>
    <cellStyle name="40% - Accent3 2 4 2 2 3 4" xfId="17431"/>
    <cellStyle name="40% - Accent3 2 4 2 2 4" xfId="17432"/>
    <cellStyle name="40% - Accent3 2 4 2 2 4 2" xfId="17433"/>
    <cellStyle name="40% - Accent3 2 4 2 2 4 2 2" xfId="17434"/>
    <cellStyle name="40% - Accent3 2 4 2 2 4 2 3" xfId="53427"/>
    <cellStyle name="40% - Accent3 2 4 2 2 4 3" xfId="17435"/>
    <cellStyle name="40% - Accent3 2 4 2 2 4 4" xfId="17436"/>
    <cellStyle name="40% - Accent3 2 4 2 2 5" xfId="17437"/>
    <cellStyle name="40% - Accent3 2 4 2 2 5 2" xfId="17438"/>
    <cellStyle name="40% - Accent3 2 4 2 2 5 3" xfId="53428"/>
    <cellStyle name="40% - Accent3 2 4 2 2 6" xfId="17439"/>
    <cellStyle name="40% - Accent3 2 4 2 2 7" xfId="17440"/>
    <cellStyle name="40% - Accent3 2 4 2 3" xfId="17441"/>
    <cellStyle name="40% - Accent3 2 4 2 3 2" xfId="17442"/>
    <cellStyle name="40% - Accent3 2 4 2 3 2 2" xfId="17443"/>
    <cellStyle name="40% - Accent3 2 4 2 3 2 2 2" xfId="17444"/>
    <cellStyle name="40% - Accent3 2 4 2 3 2 2 3" xfId="53429"/>
    <cellStyle name="40% - Accent3 2 4 2 3 2 3" xfId="17445"/>
    <cellStyle name="40% - Accent3 2 4 2 3 2 4" xfId="17446"/>
    <cellStyle name="40% - Accent3 2 4 2 3 3" xfId="17447"/>
    <cellStyle name="40% - Accent3 2 4 2 3 3 2" xfId="17448"/>
    <cellStyle name="40% - Accent3 2 4 2 3 3 2 2" xfId="17449"/>
    <cellStyle name="40% - Accent3 2 4 2 3 3 2 3" xfId="53430"/>
    <cellStyle name="40% - Accent3 2 4 2 3 3 3" xfId="17450"/>
    <cellStyle name="40% - Accent3 2 4 2 3 3 4" xfId="17451"/>
    <cellStyle name="40% - Accent3 2 4 2 3 4" xfId="17452"/>
    <cellStyle name="40% - Accent3 2 4 2 3 4 2" xfId="17453"/>
    <cellStyle name="40% - Accent3 2 4 2 3 4 3" xfId="53431"/>
    <cellStyle name="40% - Accent3 2 4 2 3 5" xfId="17454"/>
    <cellStyle name="40% - Accent3 2 4 2 3 6" xfId="17455"/>
    <cellStyle name="40% - Accent3 2 4 2 4" xfId="17456"/>
    <cellStyle name="40% - Accent3 2 4 2 4 2" xfId="17457"/>
    <cellStyle name="40% - Accent3 2 4 2 4 2 2" xfId="17458"/>
    <cellStyle name="40% - Accent3 2 4 2 4 2 3" xfId="53432"/>
    <cellStyle name="40% - Accent3 2 4 2 4 3" xfId="17459"/>
    <cellStyle name="40% - Accent3 2 4 2 4 4" xfId="17460"/>
    <cellStyle name="40% - Accent3 2 4 2 5" xfId="17461"/>
    <cellStyle name="40% - Accent3 2 4 2 5 2" xfId="17462"/>
    <cellStyle name="40% - Accent3 2 4 2 5 2 2" xfId="17463"/>
    <cellStyle name="40% - Accent3 2 4 2 5 2 3" xfId="53433"/>
    <cellStyle name="40% - Accent3 2 4 2 5 3" xfId="17464"/>
    <cellStyle name="40% - Accent3 2 4 2 5 4" xfId="17465"/>
    <cellStyle name="40% - Accent3 2 4 2 6" xfId="17466"/>
    <cellStyle name="40% - Accent3 2 4 2 6 2" xfId="17467"/>
    <cellStyle name="40% - Accent3 2 4 2 6 3" xfId="53434"/>
    <cellStyle name="40% - Accent3 2 4 2 7" xfId="17468"/>
    <cellStyle name="40% - Accent3 2 4 2 8" xfId="17469"/>
    <cellStyle name="40% - Accent3 2 4 3" xfId="17470"/>
    <cellStyle name="40% - Accent3 2 4 3 2" xfId="17471"/>
    <cellStyle name="40% - Accent3 2 4 3 2 2" xfId="17472"/>
    <cellStyle name="40% - Accent3 2 4 3 2 2 2" xfId="17473"/>
    <cellStyle name="40% - Accent3 2 4 3 2 2 2 2" xfId="17474"/>
    <cellStyle name="40% - Accent3 2 4 3 2 2 2 3" xfId="53435"/>
    <cellStyle name="40% - Accent3 2 4 3 2 2 3" xfId="17475"/>
    <cellStyle name="40% - Accent3 2 4 3 2 2 4" xfId="17476"/>
    <cellStyle name="40% - Accent3 2 4 3 2 3" xfId="17477"/>
    <cellStyle name="40% - Accent3 2 4 3 2 3 2" xfId="17478"/>
    <cellStyle name="40% - Accent3 2 4 3 2 3 2 2" xfId="17479"/>
    <cellStyle name="40% - Accent3 2 4 3 2 3 2 3" xfId="53436"/>
    <cellStyle name="40% - Accent3 2 4 3 2 3 3" xfId="17480"/>
    <cellStyle name="40% - Accent3 2 4 3 2 3 4" xfId="17481"/>
    <cellStyle name="40% - Accent3 2 4 3 2 4" xfId="17482"/>
    <cellStyle name="40% - Accent3 2 4 3 2 4 2" xfId="17483"/>
    <cellStyle name="40% - Accent3 2 4 3 2 4 3" xfId="53437"/>
    <cellStyle name="40% - Accent3 2 4 3 2 5" xfId="17484"/>
    <cellStyle name="40% - Accent3 2 4 3 2 6" xfId="17485"/>
    <cellStyle name="40% - Accent3 2 4 3 3" xfId="17486"/>
    <cellStyle name="40% - Accent3 2 4 3 3 2" xfId="17487"/>
    <cellStyle name="40% - Accent3 2 4 3 3 2 2" xfId="17488"/>
    <cellStyle name="40% - Accent3 2 4 3 3 2 3" xfId="53438"/>
    <cellStyle name="40% - Accent3 2 4 3 3 3" xfId="17489"/>
    <cellStyle name="40% - Accent3 2 4 3 3 4" xfId="17490"/>
    <cellStyle name="40% - Accent3 2 4 3 4" xfId="17491"/>
    <cellStyle name="40% - Accent3 2 4 3 4 2" xfId="17492"/>
    <cellStyle name="40% - Accent3 2 4 3 4 2 2" xfId="17493"/>
    <cellStyle name="40% - Accent3 2 4 3 4 2 3" xfId="53439"/>
    <cellStyle name="40% - Accent3 2 4 3 4 3" xfId="17494"/>
    <cellStyle name="40% - Accent3 2 4 3 4 4" xfId="17495"/>
    <cellStyle name="40% - Accent3 2 4 3 5" xfId="17496"/>
    <cellStyle name="40% - Accent3 2 4 3 5 2" xfId="17497"/>
    <cellStyle name="40% - Accent3 2 4 3 5 3" xfId="53440"/>
    <cellStyle name="40% - Accent3 2 4 3 6" xfId="17498"/>
    <cellStyle name="40% - Accent3 2 4 3 7" xfId="17499"/>
    <cellStyle name="40% - Accent3 2 4 4" xfId="17500"/>
    <cellStyle name="40% - Accent3 2 4 4 2" xfId="17501"/>
    <cellStyle name="40% - Accent3 2 4 4 2 2" xfId="17502"/>
    <cellStyle name="40% - Accent3 2 4 4 2 2 2" xfId="17503"/>
    <cellStyle name="40% - Accent3 2 4 4 2 2 3" xfId="53441"/>
    <cellStyle name="40% - Accent3 2 4 4 2 3" xfId="17504"/>
    <cellStyle name="40% - Accent3 2 4 4 2 4" xfId="17505"/>
    <cellStyle name="40% - Accent3 2 4 4 3" xfId="17506"/>
    <cellStyle name="40% - Accent3 2 4 4 3 2" xfId="17507"/>
    <cellStyle name="40% - Accent3 2 4 4 3 2 2" xfId="17508"/>
    <cellStyle name="40% - Accent3 2 4 4 3 2 3" xfId="53442"/>
    <cellStyle name="40% - Accent3 2 4 4 3 3" xfId="17509"/>
    <cellStyle name="40% - Accent3 2 4 4 3 4" xfId="17510"/>
    <cellStyle name="40% - Accent3 2 4 4 4" xfId="17511"/>
    <cellStyle name="40% - Accent3 2 4 4 4 2" xfId="17512"/>
    <cellStyle name="40% - Accent3 2 4 4 4 3" xfId="53443"/>
    <cellStyle name="40% - Accent3 2 4 4 5" xfId="17513"/>
    <cellStyle name="40% - Accent3 2 4 4 6" xfId="17514"/>
    <cellStyle name="40% - Accent3 2 4 5" xfId="17515"/>
    <cellStyle name="40% - Accent3 2 4 5 2" xfId="17516"/>
    <cellStyle name="40% - Accent3 2 4 5 2 2" xfId="17517"/>
    <cellStyle name="40% - Accent3 2 4 5 2 2 2" xfId="17518"/>
    <cellStyle name="40% - Accent3 2 4 5 2 2 3" xfId="53444"/>
    <cellStyle name="40% - Accent3 2 4 5 2 3" xfId="17519"/>
    <cellStyle name="40% - Accent3 2 4 5 2 4" xfId="17520"/>
    <cellStyle name="40% - Accent3 2 4 5 3" xfId="17521"/>
    <cellStyle name="40% - Accent3 2 4 5 3 2" xfId="17522"/>
    <cellStyle name="40% - Accent3 2 4 5 3 3" xfId="53445"/>
    <cellStyle name="40% - Accent3 2 4 5 4" xfId="17523"/>
    <cellStyle name="40% - Accent3 2 4 5 5" xfId="17524"/>
    <cellStyle name="40% - Accent3 2 4 6" xfId="17525"/>
    <cellStyle name="40% - Accent3 2 4 6 2" xfId="17526"/>
    <cellStyle name="40% - Accent3 2 4 6 2 2" xfId="17527"/>
    <cellStyle name="40% - Accent3 2 4 6 2 3" xfId="53446"/>
    <cellStyle name="40% - Accent3 2 4 6 3" xfId="17528"/>
    <cellStyle name="40% - Accent3 2 4 6 4" xfId="17529"/>
    <cellStyle name="40% - Accent3 2 4 7" xfId="17530"/>
    <cellStyle name="40% - Accent3 2 4 7 2" xfId="17531"/>
    <cellStyle name="40% - Accent3 2 4 7 2 2" xfId="17532"/>
    <cellStyle name="40% - Accent3 2 4 7 2 3" xfId="53447"/>
    <cellStyle name="40% - Accent3 2 4 7 3" xfId="17533"/>
    <cellStyle name="40% - Accent3 2 4 7 4" xfId="17534"/>
    <cellStyle name="40% - Accent3 2 4 8" xfId="17535"/>
    <cellStyle name="40% - Accent3 2 4 8 2" xfId="17536"/>
    <cellStyle name="40% - Accent3 2 4 8 3" xfId="53448"/>
    <cellStyle name="40% - Accent3 2 4 9" xfId="17537"/>
    <cellStyle name="40% - Accent3 2 5" xfId="17538"/>
    <cellStyle name="40% - Accent3 2 5 10" xfId="17539"/>
    <cellStyle name="40% - Accent3 2 5 2" xfId="17540"/>
    <cellStyle name="40% - Accent3 2 5 2 2" xfId="17541"/>
    <cellStyle name="40% - Accent3 2 5 2 2 2" xfId="17542"/>
    <cellStyle name="40% - Accent3 2 5 2 2 2 2" xfId="17543"/>
    <cellStyle name="40% - Accent3 2 5 2 2 2 2 2" xfId="17544"/>
    <cellStyle name="40% - Accent3 2 5 2 2 2 2 2 2" xfId="17545"/>
    <cellStyle name="40% - Accent3 2 5 2 2 2 2 2 3" xfId="53449"/>
    <cellStyle name="40% - Accent3 2 5 2 2 2 2 3" xfId="17546"/>
    <cellStyle name="40% - Accent3 2 5 2 2 2 2 4" xfId="17547"/>
    <cellStyle name="40% - Accent3 2 5 2 2 2 3" xfId="17548"/>
    <cellStyle name="40% - Accent3 2 5 2 2 2 3 2" xfId="17549"/>
    <cellStyle name="40% - Accent3 2 5 2 2 2 3 2 2" xfId="17550"/>
    <cellStyle name="40% - Accent3 2 5 2 2 2 3 2 3" xfId="53450"/>
    <cellStyle name="40% - Accent3 2 5 2 2 2 3 3" xfId="17551"/>
    <cellStyle name="40% - Accent3 2 5 2 2 2 3 4" xfId="17552"/>
    <cellStyle name="40% - Accent3 2 5 2 2 2 4" xfId="17553"/>
    <cellStyle name="40% - Accent3 2 5 2 2 2 4 2" xfId="17554"/>
    <cellStyle name="40% - Accent3 2 5 2 2 2 4 3" xfId="53451"/>
    <cellStyle name="40% - Accent3 2 5 2 2 2 5" xfId="17555"/>
    <cellStyle name="40% - Accent3 2 5 2 2 2 6" xfId="17556"/>
    <cellStyle name="40% - Accent3 2 5 2 2 3" xfId="17557"/>
    <cellStyle name="40% - Accent3 2 5 2 2 3 2" xfId="17558"/>
    <cellStyle name="40% - Accent3 2 5 2 2 3 2 2" xfId="17559"/>
    <cellStyle name="40% - Accent3 2 5 2 2 3 2 3" xfId="53452"/>
    <cellStyle name="40% - Accent3 2 5 2 2 3 3" xfId="17560"/>
    <cellStyle name="40% - Accent3 2 5 2 2 3 4" xfId="17561"/>
    <cellStyle name="40% - Accent3 2 5 2 2 4" xfId="17562"/>
    <cellStyle name="40% - Accent3 2 5 2 2 4 2" xfId="17563"/>
    <cellStyle name="40% - Accent3 2 5 2 2 4 2 2" xfId="17564"/>
    <cellStyle name="40% - Accent3 2 5 2 2 4 2 3" xfId="53453"/>
    <cellStyle name="40% - Accent3 2 5 2 2 4 3" xfId="17565"/>
    <cellStyle name="40% - Accent3 2 5 2 2 4 4" xfId="17566"/>
    <cellStyle name="40% - Accent3 2 5 2 2 5" xfId="17567"/>
    <cellStyle name="40% - Accent3 2 5 2 2 5 2" xfId="17568"/>
    <cellStyle name="40% - Accent3 2 5 2 2 5 3" xfId="53454"/>
    <cellStyle name="40% - Accent3 2 5 2 2 6" xfId="17569"/>
    <cellStyle name="40% - Accent3 2 5 2 2 7" xfId="17570"/>
    <cellStyle name="40% - Accent3 2 5 2 3" xfId="17571"/>
    <cellStyle name="40% - Accent3 2 5 2 3 2" xfId="17572"/>
    <cellStyle name="40% - Accent3 2 5 2 3 2 2" xfId="17573"/>
    <cellStyle name="40% - Accent3 2 5 2 3 2 2 2" xfId="17574"/>
    <cellStyle name="40% - Accent3 2 5 2 3 2 2 3" xfId="53455"/>
    <cellStyle name="40% - Accent3 2 5 2 3 2 3" xfId="17575"/>
    <cellStyle name="40% - Accent3 2 5 2 3 2 4" xfId="17576"/>
    <cellStyle name="40% - Accent3 2 5 2 3 3" xfId="17577"/>
    <cellStyle name="40% - Accent3 2 5 2 3 3 2" xfId="17578"/>
    <cellStyle name="40% - Accent3 2 5 2 3 3 2 2" xfId="17579"/>
    <cellStyle name="40% - Accent3 2 5 2 3 3 2 3" xfId="53456"/>
    <cellStyle name="40% - Accent3 2 5 2 3 3 3" xfId="17580"/>
    <cellStyle name="40% - Accent3 2 5 2 3 3 4" xfId="17581"/>
    <cellStyle name="40% - Accent3 2 5 2 3 4" xfId="17582"/>
    <cellStyle name="40% - Accent3 2 5 2 3 4 2" xfId="17583"/>
    <cellStyle name="40% - Accent3 2 5 2 3 4 3" xfId="53457"/>
    <cellStyle name="40% - Accent3 2 5 2 3 5" xfId="17584"/>
    <cellStyle name="40% - Accent3 2 5 2 3 6" xfId="17585"/>
    <cellStyle name="40% - Accent3 2 5 2 4" xfId="17586"/>
    <cellStyle name="40% - Accent3 2 5 2 4 2" xfId="17587"/>
    <cellStyle name="40% - Accent3 2 5 2 4 2 2" xfId="17588"/>
    <cellStyle name="40% - Accent3 2 5 2 4 2 3" xfId="53458"/>
    <cellStyle name="40% - Accent3 2 5 2 4 3" xfId="17589"/>
    <cellStyle name="40% - Accent3 2 5 2 4 4" xfId="17590"/>
    <cellStyle name="40% - Accent3 2 5 2 5" xfId="17591"/>
    <cellStyle name="40% - Accent3 2 5 2 5 2" xfId="17592"/>
    <cellStyle name="40% - Accent3 2 5 2 5 2 2" xfId="17593"/>
    <cellStyle name="40% - Accent3 2 5 2 5 2 3" xfId="53459"/>
    <cellStyle name="40% - Accent3 2 5 2 5 3" xfId="17594"/>
    <cellStyle name="40% - Accent3 2 5 2 5 4" xfId="17595"/>
    <cellStyle name="40% - Accent3 2 5 2 6" xfId="17596"/>
    <cellStyle name="40% - Accent3 2 5 2 6 2" xfId="17597"/>
    <cellStyle name="40% - Accent3 2 5 2 6 3" xfId="53460"/>
    <cellStyle name="40% - Accent3 2 5 2 7" xfId="17598"/>
    <cellStyle name="40% - Accent3 2 5 2 8" xfId="17599"/>
    <cellStyle name="40% - Accent3 2 5 3" xfId="17600"/>
    <cellStyle name="40% - Accent3 2 5 3 2" xfId="17601"/>
    <cellStyle name="40% - Accent3 2 5 3 2 2" xfId="17602"/>
    <cellStyle name="40% - Accent3 2 5 3 2 2 2" xfId="17603"/>
    <cellStyle name="40% - Accent3 2 5 3 2 2 2 2" xfId="17604"/>
    <cellStyle name="40% - Accent3 2 5 3 2 2 2 3" xfId="53461"/>
    <cellStyle name="40% - Accent3 2 5 3 2 2 3" xfId="17605"/>
    <cellStyle name="40% - Accent3 2 5 3 2 2 4" xfId="17606"/>
    <cellStyle name="40% - Accent3 2 5 3 2 3" xfId="17607"/>
    <cellStyle name="40% - Accent3 2 5 3 2 3 2" xfId="17608"/>
    <cellStyle name="40% - Accent3 2 5 3 2 3 2 2" xfId="17609"/>
    <cellStyle name="40% - Accent3 2 5 3 2 3 2 3" xfId="53462"/>
    <cellStyle name="40% - Accent3 2 5 3 2 3 3" xfId="17610"/>
    <cellStyle name="40% - Accent3 2 5 3 2 3 4" xfId="17611"/>
    <cellStyle name="40% - Accent3 2 5 3 2 4" xfId="17612"/>
    <cellStyle name="40% - Accent3 2 5 3 2 4 2" xfId="17613"/>
    <cellStyle name="40% - Accent3 2 5 3 2 4 3" xfId="53463"/>
    <cellStyle name="40% - Accent3 2 5 3 2 5" xfId="17614"/>
    <cellStyle name="40% - Accent3 2 5 3 2 6" xfId="17615"/>
    <cellStyle name="40% - Accent3 2 5 3 3" xfId="17616"/>
    <cellStyle name="40% - Accent3 2 5 3 3 2" xfId="17617"/>
    <cellStyle name="40% - Accent3 2 5 3 3 2 2" xfId="17618"/>
    <cellStyle name="40% - Accent3 2 5 3 3 2 3" xfId="53464"/>
    <cellStyle name="40% - Accent3 2 5 3 3 3" xfId="17619"/>
    <cellStyle name="40% - Accent3 2 5 3 3 4" xfId="17620"/>
    <cellStyle name="40% - Accent3 2 5 3 4" xfId="17621"/>
    <cellStyle name="40% - Accent3 2 5 3 4 2" xfId="17622"/>
    <cellStyle name="40% - Accent3 2 5 3 4 2 2" xfId="17623"/>
    <cellStyle name="40% - Accent3 2 5 3 4 2 3" xfId="53465"/>
    <cellStyle name="40% - Accent3 2 5 3 4 3" xfId="17624"/>
    <cellStyle name="40% - Accent3 2 5 3 4 4" xfId="17625"/>
    <cellStyle name="40% - Accent3 2 5 3 5" xfId="17626"/>
    <cellStyle name="40% - Accent3 2 5 3 5 2" xfId="17627"/>
    <cellStyle name="40% - Accent3 2 5 3 5 3" xfId="53466"/>
    <cellStyle name="40% - Accent3 2 5 3 6" xfId="17628"/>
    <cellStyle name="40% - Accent3 2 5 3 7" xfId="17629"/>
    <cellStyle name="40% - Accent3 2 5 4" xfId="17630"/>
    <cellStyle name="40% - Accent3 2 5 4 2" xfId="17631"/>
    <cellStyle name="40% - Accent3 2 5 4 2 2" xfId="17632"/>
    <cellStyle name="40% - Accent3 2 5 4 2 2 2" xfId="17633"/>
    <cellStyle name="40% - Accent3 2 5 4 2 2 3" xfId="53467"/>
    <cellStyle name="40% - Accent3 2 5 4 2 3" xfId="17634"/>
    <cellStyle name="40% - Accent3 2 5 4 2 4" xfId="17635"/>
    <cellStyle name="40% - Accent3 2 5 4 3" xfId="17636"/>
    <cellStyle name="40% - Accent3 2 5 4 3 2" xfId="17637"/>
    <cellStyle name="40% - Accent3 2 5 4 3 2 2" xfId="17638"/>
    <cellStyle name="40% - Accent3 2 5 4 3 2 3" xfId="53468"/>
    <cellStyle name="40% - Accent3 2 5 4 3 3" xfId="17639"/>
    <cellStyle name="40% - Accent3 2 5 4 3 4" xfId="17640"/>
    <cellStyle name="40% - Accent3 2 5 4 4" xfId="17641"/>
    <cellStyle name="40% - Accent3 2 5 4 4 2" xfId="17642"/>
    <cellStyle name="40% - Accent3 2 5 4 4 3" xfId="53469"/>
    <cellStyle name="40% - Accent3 2 5 4 5" xfId="17643"/>
    <cellStyle name="40% - Accent3 2 5 4 6" xfId="17644"/>
    <cellStyle name="40% - Accent3 2 5 5" xfId="17645"/>
    <cellStyle name="40% - Accent3 2 5 5 2" xfId="17646"/>
    <cellStyle name="40% - Accent3 2 5 5 2 2" xfId="17647"/>
    <cellStyle name="40% - Accent3 2 5 5 2 2 2" xfId="17648"/>
    <cellStyle name="40% - Accent3 2 5 5 2 2 3" xfId="53470"/>
    <cellStyle name="40% - Accent3 2 5 5 2 3" xfId="17649"/>
    <cellStyle name="40% - Accent3 2 5 5 2 4" xfId="17650"/>
    <cellStyle name="40% - Accent3 2 5 5 3" xfId="17651"/>
    <cellStyle name="40% - Accent3 2 5 5 3 2" xfId="17652"/>
    <cellStyle name="40% - Accent3 2 5 5 3 3" xfId="53471"/>
    <cellStyle name="40% - Accent3 2 5 5 4" xfId="17653"/>
    <cellStyle name="40% - Accent3 2 5 5 5" xfId="17654"/>
    <cellStyle name="40% - Accent3 2 5 6" xfId="17655"/>
    <cellStyle name="40% - Accent3 2 5 6 2" xfId="17656"/>
    <cellStyle name="40% - Accent3 2 5 6 2 2" xfId="17657"/>
    <cellStyle name="40% - Accent3 2 5 6 2 3" xfId="53472"/>
    <cellStyle name="40% - Accent3 2 5 6 3" xfId="17658"/>
    <cellStyle name="40% - Accent3 2 5 6 4" xfId="17659"/>
    <cellStyle name="40% - Accent3 2 5 7" xfId="17660"/>
    <cellStyle name="40% - Accent3 2 5 7 2" xfId="17661"/>
    <cellStyle name="40% - Accent3 2 5 7 2 2" xfId="17662"/>
    <cellStyle name="40% - Accent3 2 5 7 2 3" xfId="53473"/>
    <cellStyle name="40% - Accent3 2 5 7 3" xfId="17663"/>
    <cellStyle name="40% - Accent3 2 5 7 4" xfId="17664"/>
    <cellStyle name="40% - Accent3 2 5 8" xfId="17665"/>
    <cellStyle name="40% - Accent3 2 5 8 2" xfId="17666"/>
    <cellStyle name="40% - Accent3 2 5 8 3" xfId="53474"/>
    <cellStyle name="40% - Accent3 2 5 9" xfId="17667"/>
    <cellStyle name="40% - Accent3 2 6" xfId="17668"/>
    <cellStyle name="40% - Accent3 2 6 10" xfId="17669"/>
    <cellStyle name="40% - Accent3 2 6 2" xfId="17670"/>
    <cellStyle name="40% - Accent3 2 6 2 2" xfId="17671"/>
    <cellStyle name="40% - Accent3 2 6 2 2 2" xfId="17672"/>
    <cellStyle name="40% - Accent3 2 6 2 2 2 2" xfId="17673"/>
    <cellStyle name="40% - Accent3 2 6 2 2 2 2 2" xfId="17674"/>
    <cellStyle name="40% - Accent3 2 6 2 2 2 2 2 2" xfId="17675"/>
    <cellStyle name="40% - Accent3 2 6 2 2 2 2 2 3" xfId="53475"/>
    <cellStyle name="40% - Accent3 2 6 2 2 2 2 3" xfId="17676"/>
    <cellStyle name="40% - Accent3 2 6 2 2 2 2 4" xfId="17677"/>
    <cellStyle name="40% - Accent3 2 6 2 2 2 3" xfId="17678"/>
    <cellStyle name="40% - Accent3 2 6 2 2 2 3 2" xfId="17679"/>
    <cellStyle name="40% - Accent3 2 6 2 2 2 3 2 2" xfId="17680"/>
    <cellStyle name="40% - Accent3 2 6 2 2 2 3 2 3" xfId="53476"/>
    <cellStyle name="40% - Accent3 2 6 2 2 2 3 3" xfId="17681"/>
    <cellStyle name="40% - Accent3 2 6 2 2 2 3 4" xfId="17682"/>
    <cellStyle name="40% - Accent3 2 6 2 2 2 4" xfId="17683"/>
    <cellStyle name="40% - Accent3 2 6 2 2 2 4 2" xfId="17684"/>
    <cellStyle name="40% - Accent3 2 6 2 2 2 4 3" xfId="53477"/>
    <cellStyle name="40% - Accent3 2 6 2 2 2 5" xfId="17685"/>
    <cellStyle name="40% - Accent3 2 6 2 2 2 6" xfId="17686"/>
    <cellStyle name="40% - Accent3 2 6 2 2 3" xfId="17687"/>
    <cellStyle name="40% - Accent3 2 6 2 2 3 2" xfId="17688"/>
    <cellStyle name="40% - Accent3 2 6 2 2 3 2 2" xfId="17689"/>
    <cellStyle name="40% - Accent3 2 6 2 2 3 2 3" xfId="53478"/>
    <cellStyle name="40% - Accent3 2 6 2 2 3 3" xfId="17690"/>
    <cellStyle name="40% - Accent3 2 6 2 2 3 4" xfId="17691"/>
    <cellStyle name="40% - Accent3 2 6 2 2 4" xfId="17692"/>
    <cellStyle name="40% - Accent3 2 6 2 2 4 2" xfId="17693"/>
    <cellStyle name="40% - Accent3 2 6 2 2 4 2 2" xfId="17694"/>
    <cellStyle name="40% - Accent3 2 6 2 2 4 2 3" xfId="53479"/>
    <cellStyle name="40% - Accent3 2 6 2 2 4 3" xfId="17695"/>
    <cellStyle name="40% - Accent3 2 6 2 2 4 4" xfId="17696"/>
    <cellStyle name="40% - Accent3 2 6 2 2 5" xfId="17697"/>
    <cellStyle name="40% - Accent3 2 6 2 2 5 2" xfId="17698"/>
    <cellStyle name="40% - Accent3 2 6 2 2 5 3" xfId="53480"/>
    <cellStyle name="40% - Accent3 2 6 2 2 6" xfId="17699"/>
    <cellStyle name="40% - Accent3 2 6 2 2 7" xfId="17700"/>
    <cellStyle name="40% - Accent3 2 6 2 3" xfId="17701"/>
    <cellStyle name="40% - Accent3 2 6 2 3 2" xfId="17702"/>
    <cellStyle name="40% - Accent3 2 6 2 3 2 2" xfId="17703"/>
    <cellStyle name="40% - Accent3 2 6 2 3 2 2 2" xfId="17704"/>
    <cellStyle name="40% - Accent3 2 6 2 3 2 2 3" xfId="53481"/>
    <cellStyle name="40% - Accent3 2 6 2 3 2 3" xfId="17705"/>
    <cellStyle name="40% - Accent3 2 6 2 3 2 4" xfId="17706"/>
    <cellStyle name="40% - Accent3 2 6 2 3 3" xfId="17707"/>
    <cellStyle name="40% - Accent3 2 6 2 3 3 2" xfId="17708"/>
    <cellStyle name="40% - Accent3 2 6 2 3 3 2 2" xfId="17709"/>
    <cellStyle name="40% - Accent3 2 6 2 3 3 2 3" xfId="53482"/>
    <cellStyle name="40% - Accent3 2 6 2 3 3 3" xfId="17710"/>
    <cellStyle name="40% - Accent3 2 6 2 3 3 4" xfId="17711"/>
    <cellStyle name="40% - Accent3 2 6 2 3 4" xfId="17712"/>
    <cellStyle name="40% - Accent3 2 6 2 3 4 2" xfId="17713"/>
    <cellStyle name="40% - Accent3 2 6 2 3 4 3" xfId="53483"/>
    <cellStyle name="40% - Accent3 2 6 2 3 5" xfId="17714"/>
    <cellStyle name="40% - Accent3 2 6 2 3 6" xfId="17715"/>
    <cellStyle name="40% - Accent3 2 6 2 4" xfId="17716"/>
    <cellStyle name="40% - Accent3 2 6 2 4 2" xfId="17717"/>
    <cellStyle name="40% - Accent3 2 6 2 4 2 2" xfId="17718"/>
    <cellStyle name="40% - Accent3 2 6 2 4 2 3" xfId="53484"/>
    <cellStyle name="40% - Accent3 2 6 2 4 3" xfId="17719"/>
    <cellStyle name="40% - Accent3 2 6 2 4 4" xfId="17720"/>
    <cellStyle name="40% - Accent3 2 6 2 5" xfId="17721"/>
    <cellStyle name="40% - Accent3 2 6 2 5 2" xfId="17722"/>
    <cellStyle name="40% - Accent3 2 6 2 5 2 2" xfId="17723"/>
    <cellStyle name="40% - Accent3 2 6 2 5 2 3" xfId="53485"/>
    <cellStyle name="40% - Accent3 2 6 2 5 3" xfId="17724"/>
    <cellStyle name="40% - Accent3 2 6 2 5 4" xfId="17725"/>
    <cellStyle name="40% - Accent3 2 6 2 6" xfId="17726"/>
    <cellStyle name="40% - Accent3 2 6 2 6 2" xfId="17727"/>
    <cellStyle name="40% - Accent3 2 6 2 6 3" xfId="53486"/>
    <cellStyle name="40% - Accent3 2 6 2 7" xfId="17728"/>
    <cellStyle name="40% - Accent3 2 6 2 8" xfId="17729"/>
    <cellStyle name="40% - Accent3 2 6 3" xfId="17730"/>
    <cellStyle name="40% - Accent3 2 6 3 2" xfId="17731"/>
    <cellStyle name="40% - Accent3 2 6 3 2 2" xfId="17732"/>
    <cellStyle name="40% - Accent3 2 6 3 2 2 2" xfId="17733"/>
    <cellStyle name="40% - Accent3 2 6 3 2 2 2 2" xfId="17734"/>
    <cellStyle name="40% - Accent3 2 6 3 2 2 2 3" xfId="53487"/>
    <cellStyle name="40% - Accent3 2 6 3 2 2 3" xfId="17735"/>
    <cellStyle name="40% - Accent3 2 6 3 2 2 4" xfId="17736"/>
    <cellStyle name="40% - Accent3 2 6 3 2 3" xfId="17737"/>
    <cellStyle name="40% - Accent3 2 6 3 2 3 2" xfId="17738"/>
    <cellStyle name="40% - Accent3 2 6 3 2 3 2 2" xfId="17739"/>
    <cellStyle name="40% - Accent3 2 6 3 2 3 2 3" xfId="53488"/>
    <cellStyle name="40% - Accent3 2 6 3 2 3 3" xfId="17740"/>
    <cellStyle name="40% - Accent3 2 6 3 2 3 4" xfId="17741"/>
    <cellStyle name="40% - Accent3 2 6 3 2 4" xfId="17742"/>
    <cellStyle name="40% - Accent3 2 6 3 2 4 2" xfId="17743"/>
    <cellStyle name="40% - Accent3 2 6 3 2 4 3" xfId="53489"/>
    <cellStyle name="40% - Accent3 2 6 3 2 5" xfId="17744"/>
    <cellStyle name="40% - Accent3 2 6 3 2 6" xfId="17745"/>
    <cellStyle name="40% - Accent3 2 6 3 3" xfId="17746"/>
    <cellStyle name="40% - Accent3 2 6 3 3 2" xfId="17747"/>
    <cellStyle name="40% - Accent3 2 6 3 3 2 2" xfId="17748"/>
    <cellStyle name="40% - Accent3 2 6 3 3 2 3" xfId="53490"/>
    <cellStyle name="40% - Accent3 2 6 3 3 3" xfId="17749"/>
    <cellStyle name="40% - Accent3 2 6 3 3 4" xfId="17750"/>
    <cellStyle name="40% - Accent3 2 6 3 4" xfId="17751"/>
    <cellStyle name="40% - Accent3 2 6 3 4 2" xfId="17752"/>
    <cellStyle name="40% - Accent3 2 6 3 4 2 2" xfId="17753"/>
    <cellStyle name="40% - Accent3 2 6 3 4 2 3" xfId="53491"/>
    <cellStyle name="40% - Accent3 2 6 3 4 3" xfId="17754"/>
    <cellStyle name="40% - Accent3 2 6 3 4 4" xfId="17755"/>
    <cellStyle name="40% - Accent3 2 6 3 5" xfId="17756"/>
    <cellStyle name="40% - Accent3 2 6 3 5 2" xfId="17757"/>
    <cellStyle name="40% - Accent3 2 6 3 5 3" xfId="53492"/>
    <cellStyle name="40% - Accent3 2 6 3 6" xfId="17758"/>
    <cellStyle name="40% - Accent3 2 6 3 7" xfId="17759"/>
    <cellStyle name="40% - Accent3 2 6 4" xfId="17760"/>
    <cellStyle name="40% - Accent3 2 6 4 2" xfId="17761"/>
    <cellStyle name="40% - Accent3 2 6 4 2 2" xfId="17762"/>
    <cellStyle name="40% - Accent3 2 6 4 2 2 2" xfId="17763"/>
    <cellStyle name="40% - Accent3 2 6 4 2 2 3" xfId="53493"/>
    <cellStyle name="40% - Accent3 2 6 4 2 3" xfId="17764"/>
    <cellStyle name="40% - Accent3 2 6 4 2 4" xfId="17765"/>
    <cellStyle name="40% - Accent3 2 6 4 3" xfId="17766"/>
    <cellStyle name="40% - Accent3 2 6 4 3 2" xfId="17767"/>
    <cellStyle name="40% - Accent3 2 6 4 3 2 2" xfId="17768"/>
    <cellStyle name="40% - Accent3 2 6 4 3 2 3" xfId="53494"/>
    <cellStyle name="40% - Accent3 2 6 4 3 3" xfId="17769"/>
    <cellStyle name="40% - Accent3 2 6 4 3 4" xfId="17770"/>
    <cellStyle name="40% - Accent3 2 6 4 4" xfId="17771"/>
    <cellStyle name="40% - Accent3 2 6 4 4 2" xfId="17772"/>
    <cellStyle name="40% - Accent3 2 6 4 4 3" xfId="53495"/>
    <cellStyle name="40% - Accent3 2 6 4 5" xfId="17773"/>
    <cellStyle name="40% - Accent3 2 6 4 6" xfId="17774"/>
    <cellStyle name="40% - Accent3 2 6 5" xfId="17775"/>
    <cellStyle name="40% - Accent3 2 6 5 2" xfId="17776"/>
    <cellStyle name="40% - Accent3 2 6 5 2 2" xfId="17777"/>
    <cellStyle name="40% - Accent3 2 6 5 2 2 2" xfId="17778"/>
    <cellStyle name="40% - Accent3 2 6 5 2 2 3" xfId="53496"/>
    <cellStyle name="40% - Accent3 2 6 5 2 3" xfId="17779"/>
    <cellStyle name="40% - Accent3 2 6 5 2 4" xfId="17780"/>
    <cellStyle name="40% - Accent3 2 6 5 3" xfId="17781"/>
    <cellStyle name="40% - Accent3 2 6 5 3 2" xfId="17782"/>
    <cellStyle name="40% - Accent3 2 6 5 3 3" xfId="53497"/>
    <cellStyle name="40% - Accent3 2 6 5 4" xfId="17783"/>
    <cellStyle name="40% - Accent3 2 6 5 5" xfId="17784"/>
    <cellStyle name="40% - Accent3 2 6 6" xfId="17785"/>
    <cellStyle name="40% - Accent3 2 6 6 2" xfId="17786"/>
    <cellStyle name="40% - Accent3 2 6 6 2 2" xfId="17787"/>
    <cellStyle name="40% - Accent3 2 6 6 2 3" xfId="53498"/>
    <cellStyle name="40% - Accent3 2 6 6 3" xfId="17788"/>
    <cellStyle name="40% - Accent3 2 6 6 4" xfId="17789"/>
    <cellStyle name="40% - Accent3 2 6 7" xfId="17790"/>
    <cellStyle name="40% - Accent3 2 6 7 2" xfId="17791"/>
    <cellStyle name="40% - Accent3 2 6 7 2 2" xfId="17792"/>
    <cellStyle name="40% - Accent3 2 6 7 2 3" xfId="53499"/>
    <cellStyle name="40% - Accent3 2 6 7 3" xfId="17793"/>
    <cellStyle name="40% - Accent3 2 6 7 4" xfId="17794"/>
    <cellStyle name="40% - Accent3 2 6 8" xfId="17795"/>
    <cellStyle name="40% - Accent3 2 6 8 2" xfId="17796"/>
    <cellStyle name="40% - Accent3 2 6 8 3" xfId="53500"/>
    <cellStyle name="40% - Accent3 2 6 9" xfId="17797"/>
    <cellStyle name="40% - Accent3 2 7" xfId="17798"/>
    <cellStyle name="40% - Accent3 2 7 2" xfId="17799"/>
    <cellStyle name="40% - Accent3 2 7 2 2" xfId="17800"/>
    <cellStyle name="40% - Accent3 2 7 2 2 2" xfId="17801"/>
    <cellStyle name="40% - Accent3 2 7 2 2 2 2" xfId="17802"/>
    <cellStyle name="40% - Accent3 2 7 2 2 2 2 2" xfId="17803"/>
    <cellStyle name="40% - Accent3 2 7 2 2 2 2 3" xfId="53501"/>
    <cellStyle name="40% - Accent3 2 7 2 2 2 3" xfId="17804"/>
    <cellStyle name="40% - Accent3 2 7 2 2 2 4" xfId="17805"/>
    <cellStyle name="40% - Accent3 2 7 2 2 3" xfId="17806"/>
    <cellStyle name="40% - Accent3 2 7 2 2 3 2" xfId="17807"/>
    <cellStyle name="40% - Accent3 2 7 2 2 3 2 2" xfId="17808"/>
    <cellStyle name="40% - Accent3 2 7 2 2 3 2 3" xfId="53502"/>
    <cellStyle name="40% - Accent3 2 7 2 2 3 3" xfId="17809"/>
    <cellStyle name="40% - Accent3 2 7 2 2 3 4" xfId="17810"/>
    <cellStyle name="40% - Accent3 2 7 2 2 4" xfId="17811"/>
    <cellStyle name="40% - Accent3 2 7 2 2 4 2" xfId="17812"/>
    <cellStyle name="40% - Accent3 2 7 2 2 4 3" xfId="53503"/>
    <cellStyle name="40% - Accent3 2 7 2 2 5" xfId="17813"/>
    <cellStyle name="40% - Accent3 2 7 2 2 6" xfId="17814"/>
    <cellStyle name="40% - Accent3 2 7 2 3" xfId="17815"/>
    <cellStyle name="40% - Accent3 2 7 2 3 2" xfId="17816"/>
    <cellStyle name="40% - Accent3 2 7 2 3 2 2" xfId="17817"/>
    <cellStyle name="40% - Accent3 2 7 2 3 2 3" xfId="53504"/>
    <cellStyle name="40% - Accent3 2 7 2 3 3" xfId="17818"/>
    <cellStyle name="40% - Accent3 2 7 2 3 4" xfId="17819"/>
    <cellStyle name="40% - Accent3 2 7 2 4" xfId="17820"/>
    <cellStyle name="40% - Accent3 2 7 2 4 2" xfId="17821"/>
    <cellStyle name="40% - Accent3 2 7 2 4 2 2" xfId="17822"/>
    <cellStyle name="40% - Accent3 2 7 2 4 2 3" xfId="53505"/>
    <cellStyle name="40% - Accent3 2 7 2 4 3" xfId="17823"/>
    <cellStyle name="40% - Accent3 2 7 2 4 4" xfId="17824"/>
    <cellStyle name="40% - Accent3 2 7 2 5" xfId="17825"/>
    <cellStyle name="40% - Accent3 2 7 2 5 2" xfId="17826"/>
    <cellStyle name="40% - Accent3 2 7 2 5 3" xfId="53506"/>
    <cellStyle name="40% - Accent3 2 7 2 6" xfId="17827"/>
    <cellStyle name="40% - Accent3 2 7 2 7" xfId="17828"/>
    <cellStyle name="40% - Accent3 2 7 3" xfId="17829"/>
    <cellStyle name="40% - Accent3 2 7 3 2" xfId="17830"/>
    <cellStyle name="40% - Accent3 2 7 3 2 2" xfId="17831"/>
    <cellStyle name="40% - Accent3 2 7 3 2 2 2" xfId="17832"/>
    <cellStyle name="40% - Accent3 2 7 3 2 2 3" xfId="53507"/>
    <cellStyle name="40% - Accent3 2 7 3 2 3" xfId="17833"/>
    <cellStyle name="40% - Accent3 2 7 3 2 4" xfId="17834"/>
    <cellStyle name="40% - Accent3 2 7 3 3" xfId="17835"/>
    <cellStyle name="40% - Accent3 2 7 3 3 2" xfId="17836"/>
    <cellStyle name="40% - Accent3 2 7 3 3 2 2" xfId="17837"/>
    <cellStyle name="40% - Accent3 2 7 3 3 2 3" xfId="53508"/>
    <cellStyle name="40% - Accent3 2 7 3 3 3" xfId="17838"/>
    <cellStyle name="40% - Accent3 2 7 3 3 4" xfId="17839"/>
    <cellStyle name="40% - Accent3 2 7 3 4" xfId="17840"/>
    <cellStyle name="40% - Accent3 2 7 3 4 2" xfId="17841"/>
    <cellStyle name="40% - Accent3 2 7 3 4 3" xfId="53509"/>
    <cellStyle name="40% - Accent3 2 7 3 5" xfId="17842"/>
    <cellStyle name="40% - Accent3 2 7 3 6" xfId="17843"/>
    <cellStyle name="40% - Accent3 2 7 4" xfId="17844"/>
    <cellStyle name="40% - Accent3 2 7 4 2" xfId="17845"/>
    <cellStyle name="40% - Accent3 2 7 4 2 2" xfId="17846"/>
    <cellStyle name="40% - Accent3 2 7 4 2 3" xfId="53510"/>
    <cellStyle name="40% - Accent3 2 7 4 3" xfId="17847"/>
    <cellStyle name="40% - Accent3 2 7 4 4" xfId="17848"/>
    <cellStyle name="40% - Accent3 2 7 5" xfId="17849"/>
    <cellStyle name="40% - Accent3 2 7 5 2" xfId="17850"/>
    <cellStyle name="40% - Accent3 2 7 5 2 2" xfId="17851"/>
    <cellStyle name="40% - Accent3 2 7 5 2 3" xfId="53511"/>
    <cellStyle name="40% - Accent3 2 7 5 3" xfId="17852"/>
    <cellStyle name="40% - Accent3 2 7 5 4" xfId="17853"/>
    <cellStyle name="40% - Accent3 2 7 6" xfId="17854"/>
    <cellStyle name="40% - Accent3 2 7 6 2" xfId="17855"/>
    <cellStyle name="40% - Accent3 2 7 6 3" xfId="53512"/>
    <cellStyle name="40% - Accent3 2 7 7" xfId="17856"/>
    <cellStyle name="40% - Accent3 2 7 8" xfId="17857"/>
    <cellStyle name="40% - Accent3 2 8" xfId="17858"/>
    <cellStyle name="40% - Accent3 2 8 2" xfId="17859"/>
    <cellStyle name="40% - Accent3 2 8 2 2" xfId="17860"/>
    <cellStyle name="40% - Accent3 2 8 2 2 2" xfId="17861"/>
    <cellStyle name="40% - Accent3 2 8 2 2 2 2" xfId="17862"/>
    <cellStyle name="40% - Accent3 2 8 2 2 2 3" xfId="53513"/>
    <cellStyle name="40% - Accent3 2 8 2 2 3" xfId="17863"/>
    <cellStyle name="40% - Accent3 2 8 2 2 4" xfId="17864"/>
    <cellStyle name="40% - Accent3 2 8 2 3" xfId="17865"/>
    <cellStyle name="40% - Accent3 2 8 2 3 2" xfId="17866"/>
    <cellStyle name="40% - Accent3 2 8 2 3 2 2" xfId="17867"/>
    <cellStyle name="40% - Accent3 2 8 2 3 2 3" xfId="53514"/>
    <cellStyle name="40% - Accent3 2 8 2 3 3" xfId="17868"/>
    <cellStyle name="40% - Accent3 2 8 2 3 4" xfId="17869"/>
    <cellStyle name="40% - Accent3 2 8 2 4" xfId="17870"/>
    <cellStyle name="40% - Accent3 2 8 2 4 2" xfId="17871"/>
    <cellStyle name="40% - Accent3 2 8 2 4 3" xfId="53515"/>
    <cellStyle name="40% - Accent3 2 8 2 5" xfId="17872"/>
    <cellStyle name="40% - Accent3 2 8 2 6" xfId="17873"/>
    <cellStyle name="40% - Accent3 2 8 3" xfId="17874"/>
    <cellStyle name="40% - Accent3 2 8 3 2" xfId="17875"/>
    <cellStyle name="40% - Accent3 2 8 3 2 2" xfId="17876"/>
    <cellStyle name="40% - Accent3 2 8 3 2 3" xfId="53516"/>
    <cellStyle name="40% - Accent3 2 8 3 3" xfId="17877"/>
    <cellStyle name="40% - Accent3 2 8 3 4" xfId="17878"/>
    <cellStyle name="40% - Accent3 2 8 4" xfId="17879"/>
    <cellStyle name="40% - Accent3 2 8 4 2" xfId="17880"/>
    <cellStyle name="40% - Accent3 2 8 4 2 2" xfId="17881"/>
    <cellStyle name="40% - Accent3 2 8 4 2 3" xfId="53517"/>
    <cellStyle name="40% - Accent3 2 8 4 3" xfId="17882"/>
    <cellStyle name="40% - Accent3 2 8 4 4" xfId="17883"/>
    <cellStyle name="40% - Accent3 2 8 5" xfId="17884"/>
    <cellStyle name="40% - Accent3 2 8 5 2" xfId="17885"/>
    <cellStyle name="40% - Accent3 2 8 5 3" xfId="53518"/>
    <cellStyle name="40% - Accent3 2 8 6" xfId="17886"/>
    <cellStyle name="40% - Accent3 2 8 7" xfId="17887"/>
    <cellStyle name="40% - Accent3 2 9" xfId="17888"/>
    <cellStyle name="40% - Accent3 2 9 2" xfId="17889"/>
    <cellStyle name="40% - Accent3 2 9 2 2" xfId="17890"/>
    <cellStyle name="40% - Accent3 2 9 2 2 2" xfId="17891"/>
    <cellStyle name="40% - Accent3 2 9 2 2 3" xfId="53519"/>
    <cellStyle name="40% - Accent3 2 9 2 3" xfId="17892"/>
    <cellStyle name="40% - Accent3 2 9 2 4" xfId="17893"/>
    <cellStyle name="40% - Accent3 2 9 3" xfId="17894"/>
    <cellStyle name="40% - Accent3 2 9 3 2" xfId="17895"/>
    <cellStyle name="40% - Accent3 2 9 3 2 2" xfId="17896"/>
    <cellStyle name="40% - Accent3 2 9 3 2 3" xfId="53520"/>
    <cellStyle name="40% - Accent3 2 9 3 3" xfId="17897"/>
    <cellStyle name="40% - Accent3 2 9 3 4" xfId="17898"/>
    <cellStyle name="40% - Accent3 2 9 4" xfId="17899"/>
    <cellStyle name="40% - Accent3 2 9 4 2" xfId="17900"/>
    <cellStyle name="40% - Accent3 2 9 4 3" xfId="53521"/>
    <cellStyle name="40% - Accent3 2 9 5" xfId="17901"/>
    <cellStyle name="40% - Accent3 2 9 6" xfId="17902"/>
    <cellStyle name="40% - Accent3 3" xfId="17903"/>
    <cellStyle name="40% - Accent3 3 10" xfId="17904"/>
    <cellStyle name="40% - Accent3 3 11" xfId="17905"/>
    <cellStyle name="40% - Accent3 3 12" xfId="60172"/>
    <cellStyle name="40% - Accent3 3 2" xfId="17906"/>
    <cellStyle name="40% - Accent3 3 2 10" xfId="17907"/>
    <cellStyle name="40% - Accent3 3 2 11" xfId="60355"/>
    <cellStyle name="40% - Accent3 3 2 2" xfId="17908"/>
    <cellStyle name="40% - Accent3 3 2 2 2" xfId="17909"/>
    <cellStyle name="40% - Accent3 3 2 2 2 2" xfId="17910"/>
    <cellStyle name="40% - Accent3 3 2 2 2 2 2" xfId="17911"/>
    <cellStyle name="40% - Accent3 3 2 2 2 2 2 2" xfId="17912"/>
    <cellStyle name="40% - Accent3 3 2 2 2 2 2 2 2" xfId="17913"/>
    <cellStyle name="40% - Accent3 3 2 2 2 2 2 2 3" xfId="53522"/>
    <cellStyle name="40% - Accent3 3 2 2 2 2 2 3" xfId="17914"/>
    <cellStyle name="40% - Accent3 3 2 2 2 2 2 4" xfId="17915"/>
    <cellStyle name="40% - Accent3 3 2 2 2 2 3" xfId="17916"/>
    <cellStyle name="40% - Accent3 3 2 2 2 2 3 2" xfId="17917"/>
    <cellStyle name="40% - Accent3 3 2 2 2 2 3 2 2" xfId="17918"/>
    <cellStyle name="40% - Accent3 3 2 2 2 2 3 2 3" xfId="53523"/>
    <cellStyle name="40% - Accent3 3 2 2 2 2 3 3" xfId="17919"/>
    <cellStyle name="40% - Accent3 3 2 2 2 2 3 4" xfId="17920"/>
    <cellStyle name="40% - Accent3 3 2 2 2 2 4" xfId="17921"/>
    <cellStyle name="40% - Accent3 3 2 2 2 2 4 2" xfId="17922"/>
    <cellStyle name="40% - Accent3 3 2 2 2 2 4 3" xfId="53524"/>
    <cellStyle name="40% - Accent3 3 2 2 2 2 5" xfId="17923"/>
    <cellStyle name="40% - Accent3 3 2 2 2 2 6" xfId="17924"/>
    <cellStyle name="40% - Accent3 3 2 2 2 3" xfId="17925"/>
    <cellStyle name="40% - Accent3 3 2 2 2 3 2" xfId="17926"/>
    <cellStyle name="40% - Accent3 3 2 2 2 3 2 2" xfId="17927"/>
    <cellStyle name="40% - Accent3 3 2 2 2 3 2 3" xfId="53525"/>
    <cellStyle name="40% - Accent3 3 2 2 2 3 3" xfId="17928"/>
    <cellStyle name="40% - Accent3 3 2 2 2 3 4" xfId="17929"/>
    <cellStyle name="40% - Accent3 3 2 2 2 4" xfId="17930"/>
    <cellStyle name="40% - Accent3 3 2 2 2 4 2" xfId="17931"/>
    <cellStyle name="40% - Accent3 3 2 2 2 4 2 2" xfId="17932"/>
    <cellStyle name="40% - Accent3 3 2 2 2 4 2 3" xfId="53526"/>
    <cellStyle name="40% - Accent3 3 2 2 2 4 3" xfId="17933"/>
    <cellStyle name="40% - Accent3 3 2 2 2 4 4" xfId="17934"/>
    <cellStyle name="40% - Accent3 3 2 2 2 5" xfId="17935"/>
    <cellStyle name="40% - Accent3 3 2 2 2 5 2" xfId="17936"/>
    <cellStyle name="40% - Accent3 3 2 2 2 5 3" xfId="53527"/>
    <cellStyle name="40% - Accent3 3 2 2 2 6" xfId="17937"/>
    <cellStyle name="40% - Accent3 3 2 2 2 7" xfId="17938"/>
    <cellStyle name="40% - Accent3 3 2 2 3" xfId="17939"/>
    <cellStyle name="40% - Accent3 3 2 2 3 2" xfId="17940"/>
    <cellStyle name="40% - Accent3 3 2 2 3 2 2" xfId="17941"/>
    <cellStyle name="40% - Accent3 3 2 2 3 2 2 2" xfId="17942"/>
    <cellStyle name="40% - Accent3 3 2 2 3 2 2 3" xfId="53528"/>
    <cellStyle name="40% - Accent3 3 2 2 3 2 3" xfId="17943"/>
    <cellStyle name="40% - Accent3 3 2 2 3 2 4" xfId="17944"/>
    <cellStyle name="40% - Accent3 3 2 2 3 3" xfId="17945"/>
    <cellStyle name="40% - Accent3 3 2 2 3 3 2" xfId="17946"/>
    <cellStyle name="40% - Accent3 3 2 2 3 3 2 2" xfId="17947"/>
    <cellStyle name="40% - Accent3 3 2 2 3 3 2 3" xfId="53529"/>
    <cellStyle name="40% - Accent3 3 2 2 3 3 3" xfId="17948"/>
    <cellStyle name="40% - Accent3 3 2 2 3 3 4" xfId="17949"/>
    <cellStyle name="40% - Accent3 3 2 2 3 4" xfId="17950"/>
    <cellStyle name="40% - Accent3 3 2 2 3 4 2" xfId="17951"/>
    <cellStyle name="40% - Accent3 3 2 2 3 4 3" xfId="53530"/>
    <cellStyle name="40% - Accent3 3 2 2 3 5" xfId="17952"/>
    <cellStyle name="40% - Accent3 3 2 2 3 6" xfId="17953"/>
    <cellStyle name="40% - Accent3 3 2 2 4" xfId="17954"/>
    <cellStyle name="40% - Accent3 3 2 2 4 2" xfId="17955"/>
    <cellStyle name="40% - Accent3 3 2 2 4 2 2" xfId="17956"/>
    <cellStyle name="40% - Accent3 3 2 2 4 2 3" xfId="53531"/>
    <cellStyle name="40% - Accent3 3 2 2 4 3" xfId="17957"/>
    <cellStyle name="40% - Accent3 3 2 2 4 4" xfId="17958"/>
    <cellStyle name="40% - Accent3 3 2 2 5" xfId="17959"/>
    <cellStyle name="40% - Accent3 3 2 2 5 2" xfId="17960"/>
    <cellStyle name="40% - Accent3 3 2 2 5 2 2" xfId="17961"/>
    <cellStyle name="40% - Accent3 3 2 2 5 2 3" xfId="53532"/>
    <cellStyle name="40% - Accent3 3 2 2 5 3" xfId="17962"/>
    <cellStyle name="40% - Accent3 3 2 2 5 4" xfId="17963"/>
    <cellStyle name="40% - Accent3 3 2 2 6" xfId="17964"/>
    <cellStyle name="40% - Accent3 3 2 2 6 2" xfId="17965"/>
    <cellStyle name="40% - Accent3 3 2 2 6 3" xfId="53533"/>
    <cellStyle name="40% - Accent3 3 2 2 7" xfId="17966"/>
    <cellStyle name="40% - Accent3 3 2 2 8" xfId="17967"/>
    <cellStyle name="40% - Accent3 3 2 2 9" xfId="60723"/>
    <cellStyle name="40% - Accent3 3 2 3" xfId="17968"/>
    <cellStyle name="40% - Accent3 3 2 3 2" xfId="17969"/>
    <cellStyle name="40% - Accent3 3 2 3 2 2" xfId="17970"/>
    <cellStyle name="40% - Accent3 3 2 3 2 2 2" xfId="17971"/>
    <cellStyle name="40% - Accent3 3 2 3 2 2 2 2" xfId="17972"/>
    <cellStyle name="40% - Accent3 3 2 3 2 2 2 3" xfId="53534"/>
    <cellStyle name="40% - Accent3 3 2 3 2 2 3" xfId="17973"/>
    <cellStyle name="40% - Accent3 3 2 3 2 2 4" xfId="17974"/>
    <cellStyle name="40% - Accent3 3 2 3 2 3" xfId="17975"/>
    <cellStyle name="40% - Accent3 3 2 3 2 3 2" xfId="17976"/>
    <cellStyle name="40% - Accent3 3 2 3 2 3 2 2" xfId="17977"/>
    <cellStyle name="40% - Accent3 3 2 3 2 3 2 3" xfId="53535"/>
    <cellStyle name="40% - Accent3 3 2 3 2 3 3" xfId="17978"/>
    <cellStyle name="40% - Accent3 3 2 3 2 3 4" xfId="17979"/>
    <cellStyle name="40% - Accent3 3 2 3 2 4" xfId="17980"/>
    <cellStyle name="40% - Accent3 3 2 3 2 4 2" xfId="17981"/>
    <cellStyle name="40% - Accent3 3 2 3 2 4 3" xfId="53536"/>
    <cellStyle name="40% - Accent3 3 2 3 2 5" xfId="17982"/>
    <cellStyle name="40% - Accent3 3 2 3 2 6" xfId="17983"/>
    <cellStyle name="40% - Accent3 3 2 3 3" xfId="17984"/>
    <cellStyle name="40% - Accent3 3 2 3 3 2" xfId="17985"/>
    <cellStyle name="40% - Accent3 3 2 3 3 2 2" xfId="17986"/>
    <cellStyle name="40% - Accent3 3 2 3 3 2 3" xfId="53537"/>
    <cellStyle name="40% - Accent3 3 2 3 3 3" xfId="17987"/>
    <cellStyle name="40% - Accent3 3 2 3 3 4" xfId="17988"/>
    <cellStyle name="40% - Accent3 3 2 3 4" xfId="17989"/>
    <cellStyle name="40% - Accent3 3 2 3 4 2" xfId="17990"/>
    <cellStyle name="40% - Accent3 3 2 3 4 2 2" xfId="17991"/>
    <cellStyle name="40% - Accent3 3 2 3 4 2 3" xfId="53538"/>
    <cellStyle name="40% - Accent3 3 2 3 4 3" xfId="17992"/>
    <cellStyle name="40% - Accent3 3 2 3 4 4" xfId="17993"/>
    <cellStyle name="40% - Accent3 3 2 3 5" xfId="17994"/>
    <cellStyle name="40% - Accent3 3 2 3 5 2" xfId="17995"/>
    <cellStyle name="40% - Accent3 3 2 3 5 3" xfId="53539"/>
    <cellStyle name="40% - Accent3 3 2 3 6" xfId="17996"/>
    <cellStyle name="40% - Accent3 3 2 3 7" xfId="17997"/>
    <cellStyle name="40% - Accent3 3 2 4" xfId="17998"/>
    <cellStyle name="40% - Accent3 3 2 4 2" xfId="17999"/>
    <cellStyle name="40% - Accent3 3 2 4 2 2" xfId="18000"/>
    <cellStyle name="40% - Accent3 3 2 4 2 2 2" xfId="18001"/>
    <cellStyle name="40% - Accent3 3 2 4 2 2 3" xfId="53540"/>
    <cellStyle name="40% - Accent3 3 2 4 2 3" xfId="18002"/>
    <cellStyle name="40% - Accent3 3 2 4 2 4" xfId="18003"/>
    <cellStyle name="40% - Accent3 3 2 4 3" xfId="18004"/>
    <cellStyle name="40% - Accent3 3 2 4 3 2" xfId="18005"/>
    <cellStyle name="40% - Accent3 3 2 4 3 2 2" xfId="18006"/>
    <cellStyle name="40% - Accent3 3 2 4 3 2 3" xfId="53541"/>
    <cellStyle name="40% - Accent3 3 2 4 3 3" xfId="18007"/>
    <cellStyle name="40% - Accent3 3 2 4 3 4" xfId="18008"/>
    <cellStyle name="40% - Accent3 3 2 4 4" xfId="18009"/>
    <cellStyle name="40% - Accent3 3 2 4 4 2" xfId="18010"/>
    <cellStyle name="40% - Accent3 3 2 4 4 3" xfId="53542"/>
    <cellStyle name="40% - Accent3 3 2 4 5" xfId="18011"/>
    <cellStyle name="40% - Accent3 3 2 4 6" xfId="18012"/>
    <cellStyle name="40% - Accent3 3 2 5" xfId="18013"/>
    <cellStyle name="40% - Accent3 3 2 5 2" xfId="18014"/>
    <cellStyle name="40% - Accent3 3 2 5 2 2" xfId="18015"/>
    <cellStyle name="40% - Accent3 3 2 5 2 2 2" xfId="18016"/>
    <cellStyle name="40% - Accent3 3 2 5 2 2 3" xfId="53543"/>
    <cellStyle name="40% - Accent3 3 2 5 2 3" xfId="18017"/>
    <cellStyle name="40% - Accent3 3 2 5 2 4" xfId="18018"/>
    <cellStyle name="40% - Accent3 3 2 5 3" xfId="18019"/>
    <cellStyle name="40% - Accent3 3 2 5 3 2" xfId="18020"/>
    <cellStyle name="40% - Accent3 3 2 5 3 3" xfId="53544"/>
    <cellStyle name="40% - Accent3 3 2 5 4" xfId="18021"/>
    <cellStyle name="40% - Accent3 3 2 5 5" xfId="18022"/>
    <cellStyle name="40% - Accent3 3 2 6" xfId="18023"/>
    <cellStyle name="40% - Accent3 3 2 6 2" xfId="18024"/>
    <cellStyle name="40% - Accent3 3 2 6 2 2" xfId="18025"/>
    <cellStyle name="40% - Accent3 3 2 6 2 3" xfId="53545"/>
    <cellStyle name="40% - Accent3 3 2 6 3" xfId="18026"/>
    <cellStyle name="40% - Accent3 3 2 6 4" xfId="18027"/>
    <cellStyle name="40% - Accent3 3 2 7" xfId="18028"/>
    <cellStyle name="40% - Accent3 3 2 7 2" xfId="18029"/>
    <cellStyle name="40% - Accent3 3 2 7 2 2" xfId="18030"/>
    <cellStyle name="40% - Accent3 3 2 7 2 3" xfId="53546"/>
    <cellStyle name="40% - Accent3 3 2 7 3" xfId="18031"/>
    <cellStyle name="40% - Accent3 3 2 7 4" xfId="18032"/>
    <cellStyle name="40% - Accent3 3 2 8" xfId="18033"/>
    <cellStyle name="40% - Accent3 3 2 8 2" xfId="18034"/>
    <cellStyle name="40% - Accent3 3 2 8 3" xfId="53547"/>
    <cellStyle name="40% - Accent3 3 2 9" xfId="18035"/>
    <cellStyle name="40% - Accent3 3 3" xfId="18036"/>
    <cellStyle name="40% - Accent3 3 3 10" xfId="60540"/>
    <cellStyle name="40% - Accent3 3 3 2" xfId="18037"/>
    <cellStyle name="40% - Accent3 3 3 2 2" xfId="18038"/>
    <cellStyle name="40% - Accent3 3 3 2 2 2" xfId="18039"/>
    <cellStyle name="40% - Accent3 3 3 2 2 2 2" xfId="18040"/>
    <cellStyle name="40% - Accent3 3 3 2 2 2 2 2" xfId="18041"/>
    <cellStyle name="40% - Accent3 3 3 2 2 2 2 3" xfId="53548"/>
    <cellStyle name="40% - Accent3 3 3 2 2 2 3" xfId="18042"/>
    <cellStyle name="40% - Accent3 3 3 2 2 2 4" xfId="18043"/>
    <cellStyle name="40% - Accent3 3 3 2 2 3" xfId="18044"/>
    <cellStyle name="40% - Accent3 3 3 2 2 3 2" xfId="18045"/>
    <cellStyle name="40% - Accent3 3 3 2 2 3 2 2" xfId="18046"/>
    <cellStyle name="40% - Accent3 3 3 2 2 3 2 3" xfId="53549"/>
    <cellStyle name="40% - Accent3 3 3 2 2 3 3" xfId="18047"/>
    <cellStyle name="40% - Accent3 3 3 2 2 3 4" xfId="18048"/>
    <cellStyle name="40% - Accent3 3 3 2 2 4" xfId="18049"/>
    <cellStyle name="40% - Accent3 3 3 2 2 4 2" xfId="18050"/>
    <cellStyle name="40% - Accent3 3 3 2 2 4 3" xfId="53550"/>
    <cellStyle name="40% - Accent3 3 3 2 2 5" xfId="18051"/>
    <cellStyle name="40% - Accent3 3 3 2 2 6" xfId="18052"/>
    <cellStyle name="40% - Accent3 3 3 2 3" xfId="18053"/>
    <cellStyle name="40% - Accent3 3 3 2 3 2" xfId="18054"/>
    <cellStyle name="40% - Accent3 3 3 2 3 2 2" xfId="18055"/>
    <cellStyle name="40% - Accent3 3 3 2 3 2 3" xfId="53551"/>
    <cellStyle name="40% - Accent3 3 3 2 3 3" xfId="18056"/>
    <cellStyle name="40% - Accent3 3 3 2 3 4" xfId="18057"/>
    <cellStyle name="40% - Accent3 3 3 2 4" xfId="18058"/>
    <cellStyle name="40% - Accent3 3 3 2 4 2" xfId="18059"/>
    <cellStyle name="40% - Accent3 3 3 2 4 2 2" xfId="18060"/>
    <cellStyle name="40% - Accent3 3 3 2 4 2 3" xfId="53552"/>
    <cellStyle name="40% - Accent3 3 3 2 4 3" xfId="18061"/>
    <cellStyle name="40% - Accent3 3 3 2 4 4" xfId="18062"/>
    <cellStyle name="40% - Accent3 3 3 2 5" xfId="18063"/>
    <cellStyle name="40% - Accent3 3 3 2 5 2" xfId="18064"/>
    <cellStyle name="40% - Accent3 3 3 2 5 3" xfId="53553"/>
    <cellStyle name="40% - Accent3 3 3 2 6" xfId="18065"/>
    <cellStyle name="40% - Accent3 3 3 2 7" xfId="18066"/>
    <cellStyle name="40% - Accent3 3 3 3" xfId="18067"/>
    <cellStyle name="40% - Accent3 3 3 3 2" xfId="18068"/>
    <cellStyle name="40% - Accent3 3 3 3 2 2" xfId="18069"/>
    <cellStyle name="40% - Accent3 3 3 3 2 2 2" xfId="18070"/>
    <cellStyle name="40% - Accent3 3 3 3 2 2 3" xfId="53554"/>
    <cellStyle name="40% - Accent3 3 3 3 2 3" xfId="18071"/>
    <cellStyle name="40% - Accent3 3 3 3 2 4" xfId="18072"/>
    <cellStyle name="40% - Accent3 3 3 3 3" xfId="18073"/>
    <cellStyle name="40% - Accent3 3 3 3 3 2" xfId="18074"/>
    <cellStyle name="40% - Accent3 3 3 3 3 2 2" xfId="18075"/>
    <cellStyle name="40% - Accent3 3 3 3 3 2 3" xfId="53555"/>
    <cellStyle name="40% - Accent3 3 3 3 3 3" xfId="18076"/>
    <cellStyle name="40% - Accent3 3 3 3 3 4" xfId="18077"/>
    <cellStyle name="40% - Accent3 3 3 3 4" xfId="18078"/>
    <cellStyle name="40% - Accent3 3 3 3 4 2" xfId="18079"/>
    <cellStyle name="40% - Accent3 3 3 3 4 3" xfId="53556"/>
    <cellStyle name="40% - Accent3 3 3 3 5" xfId="18080"/>
    <cellStyle name="40% - Accent3 3 3 3 6" xfId="18081"/>
    <cellStyle name="40% - Accent3 3 3 4" xfId="18082"/>
    <cellStyle name="40% - Accent3 3 3 4 2" xfId="18083"/>
    <cellStyle name="40% - Accent3 3 3 4 2 2" xfId="18084"/>
    <cellStyle name="40% - Accent3 3 3 4 2 2 2" xfId="18085"/>
    <cellStyle name="40% - Accent3 3 3 4 2 2 3" xfId="53557"/>
    <cellStyle name="40% - Accent3 3 3 4 2 3" xfId="18086"/>
    <cellStyle name="40% - Accent3 3 3 4 2 4" xfId="18087"/>
    <cellStyle name="40% - Accent3 3 3 4 3" xfId="18088"/>
    <cellStyle name="40% - Accent3 3 3 4 3 2" xfId="18089"/>
    <cellStyle name="40% - Accent3 3 3 4 3 3" xfId="53558"/>
    <cellStyle name="40% - Accent3 3 3 4 4" xfId="18090"/>
    <cellStyle name="40% - Accent3 3 3 4 5" xfId="18091"/>
    <cellStyle name="40% - Accent3 3 3 5" xfId="18092"/>
    <cellStyle name="40% - Accent3 3 3 5 2" xfId="18093"/>
    <cellStyle name="40% - Accent3 3 3 5 2 2" xfId="18094"/>
    <cellStyle name="40% - Accent3 3 3 5 2 3" xfId="53559"/>
    <cellStyle name="40% - Accent3 3 3 5 3" xfId="18095"/>
    <cellStyle name="40% - Accent3 3 3 5 4" xfId="18096"/>
    <cellStyle name="40% - Accent3 3 3 6" xfId="18097"/>
    <cellStyle name="40% - Accent3 3 3 6 2" xfId="18098"/>
    <cellStyle name="40% - Accent3 3 3 6 2 2" xfId="18099"/>
    <cellStyle name="40% - Accent3 3 3 6 2 3" xfId="53560"/>
    <cellStyle name="40% - Accent3 3 3 6 3" xfId="18100"/>
    <cellStyle name="40% - Accent3 3 3 6 4" xfId="18101"/>
    <cellStyle name="40% - Accent3 3 3 7" xfId="18102"/>
    <cellStyle name="40% - Accent3 3 3 7 2" xfId="18103"/>
    <cellStyle name="40% - Accent3 3 3 7 3" xfId="53561"/>
    <cellStyle name="40% - Accent3 3 3 8" xfId="18104"/>
    <cellStyle name="40% - Accent3 3 3 9" xfId="18105"/>
    <cellStyle name="40% - Accent3 3 4" xfId="18106"/>
    <cellStyle name="40% - Accent3 3 4 2" xfId="18107"/>
    <cellStyle name="40% - Accent3 3 4 2 2" xfId="18108"/>
    <cellStyle name="40% - Accent3 3 4 2 2 2" xfId="18109"/>
    <cellStyle name="40% - Accent3 3 4 2 2 2 2" xfId="18110"/>
    <cellStyle name="40% - Accent3 3 4 2 2 2 3" xfId="53562"/>
    <cellStyle name="40% - Accent3 3 4 2 2 3" xfId="18111"/>
    <cellStyle name="40% - Accent3 3 4 2 2 4" xfId="18112"/>
    <cellStyle name="40% - Accent3 3 4 2 3" xfId="18113"/>
    <cellStyle name="40% - Accent3 3 4 2 3 2" xfId="18114"/>
    <cellStyle name="40% - Accent3 3 4 2 3 2 2" xfId="18115"/>
    <cellStyle name="40% - Accent3 3 4 2 3 2 3" xfId="53563"/>
    <cellStyle name="40% - Accent3 3 4 2 3 3" xfId="18116"/>
    <cellStyle name="40% - Accent3 3 4 2 3 4" xfId="18117"/>
    <cellStyle name="40% - Accent3 3 4 2 4" xfId="18118"/>
    <cellStyle name="40% - Accent3 3 4 2 4 2" xfId="18119"/>
    <cellStyle name="40% - Accent3 3 4 2 4 3" xfId="53564"/>
    <cellStyle name="40% - Accent3 3 4 2 5" xfId="18120"/>
    <cellStyle name="40% - Accent3 3 4 2 6" xfId="18121"/>
    <cellStyle name="40% - Accent3 3 4 3" xfId="18122"/>
    <cellStyle name="40% - Accent3 3 4 3 2" xfId="18123"/>
    <cellStyle name="40% - Accent3 3 4 3 2 2" xfId="18124"/>
    <cellStyle name="40% - Accent3 3 4 3 2 3" xfId="53565"/>
    <cellStyle name="40% - Accent3 3 4 3 3" xfId="18125"/>
    <cellStyle name="40% - Accent3 3 4 3 4" xfId="18126"/>
    <cellStyle name="40% - Accent3 3 4 4" xfId="18127"/>
    <cellStyle name="40% - Accent3 3 4 4 2" xfId="18128"/>
    <cellStyle name="40% - Accent3 3 4 4 2 2" xfId="18129"/>
    <cellStyle name="40% - Accent3 3 4 4 2 3" xfId="53566"/>
    <cellStyle name="40% - Accent3 3 4 4 3" xfId="18130"/>
    <cellStyle name="40% - Accent3 3 4 4 4" xfId="18131"/>
    <cellStyle name="40% - Accent3 3 4 5" xfId="18132"/>
    <cellStyle name="40% - Accent3 3 4 5 2" xfId="18133"/>
    <cellStyle name="40% - Accent3 3 4 5 3" xfId="53567"/>
    <cellStyle name="40% - Accent3 3 4 6" xfId="18134"/>
    <cellStyle name="40% - Accent3 3 4 7" xfId="18135"/>
    <cellStyle name="40% - Accent3 3 5" xfId="18136"/>
    <cellStyle name="40% - Accent3 3 5 2" xfId="18137"/>
    <cellStyle name="40% - Accent3 3 5 2 2" xfId="18138"/>
    <cellStyle name="40% - Accent3 3 5 2 2 2" xfId="18139"/>
    <cellStyle name="40% - Accent3 3 5 2 2 3" xfId="53568"/>
    <cellStyle name="40% - Accent3 3 5 2 3" xfId="18140"/>
    <cellStyle name="40% - Accent3 3 5 2 4" xfId="18141"/>
    <cellStyle name="40% - Accent3 3 5 3" xfId="18142"/>
    <cellStyle name="40% - Accent3 3 5 3 2" xfId="18143"/>
    <cellStyle name="40% - Accent3 3 5 3 2 2" xfId="18144"/>
    <cellStyle name="40% - Accent3 3 5 3 2 3" xfId="53569"/>
    <cellStyle name="40% - Accent3 3 5 3 3" xfId="18145"/>
    <cellStyle name="40% - Accent3 3 5 3 4" xfId="18146"/>
    <cellStyle name="40% - Accent3 3 5 4" xfId="18147"/>
    <cellStyle name="40% - Accent3 3 5 4 2" xfId="18148"/>
    <cellStyle name="40% - Accent3 3 5 4 3" xfId="53570"/>
    <cellStyle name="40% - Accent3 3 5 5" xfId="18149"/>
    <cellStyle name="40% - Accent3 3 5 6" xfId="18150"/>
    <cellStyle name="40% - Accent3 3 6" xfId="18151"/>
    <cellStyle name="40% - Accent3 3 6 2" xfId="18152"/>
    <cellStyle name="40% - Accent3 3 6 2 2" xfId="18153"/>
    <cellStyle name="40% - Accent3 3 6 2 2 2" xfId="18154"/>
    <cellStyle name="40% - Accent3 3 6 2 2 3" xfId="53571"/>
    <cellStyle name="40% - Accent3 3 6 2 3" xfId="18155"/>
    <cellStyle name="40% - Accent3 3 6 2 4" xfId="18156"/>
    <cellStyle name="40% - Accent3 3 6 3" xfId="18157"/>
    <cellStyle name="40% - Accent3 3 6 3 2" xfId="18158"/>
    <cellStyle name="40% - Accent3 3 6 3 3" xfId="53572"/>
    <cellStyle name="40% - Accent3 3 6 4" xfId="18159"/>
    <cellStyle name="40% - Accent3 3 6 5" xfId="18160"/>
    <cellStyle name="40% - Accent3 3 7" xfId="18161"/>
    <cellStyle name="40% - Accent3 3 7 2" xfId="18162"/>
    <cellStyle name="40% - Accent3 3 7 2 2" xfId="18163"/>
    <cellStyle name="40% - Accent3 3 7 2 3" xfId="53573"/>
    <cellStyle name="40% - Accent3 3 7 3" xfId="18164"/>
    <cellStyle name="40% - Accent3 3 7 4" xfId="18165"/>
    <cellStyle name="40% - Accent3 3 8" xfId="18166"/>
    <cellStyle name="40% - Accent3 3 8 2" xfId="18167"/>
    <cellStyle name="40% - Accent3 3 8 2 2" xfId="18168"/>
    <cellStyle name="40% - Accent3 3 8 2 3" xfId="53574"/>
    <cellStyle name="40% - Accent3 3 8 3" xfId="18169"/>
    <cellStyle name="40% - Accent3 3 8 4" xfId="18170"/>
    <cellStyle name="40% - Accent3 3 9" xfId="18171"/>
    <cellStyle name="40% - Accent3 3 9 2" xfId="18172"/>
    <cellStyle name="40% - Accent3 3 9 3" xfId="53575"/>
    <cellStyle name="40% - Accent3 4" xfId="18173"/>
    <cellStyle name="40% - Accent3 4 10" xfId="18174"/>
    <cellStyle name="40% - Accent3 4 11" xfId="18175"/>
    <cellStyle name="40% - Accent3 4 12" xfId="60186"/>
    <cellStyle name="40% - Accent3 4 2" xfId="18176"/>
    <cellStyle name="40% - Accent3 4 2 10" xfId="18177"/>
    <cellStyle name="40% - Accent3 4 2 11" xfId="60369"/>
    <cellStyle name="40% - Accent3 4 2 2" xfId="18178"/>
    <cellStyle name="40% - Accent3 4 2 2 2" xfId="18179"/>
    <cellStyle name="40% - Accent3 4 2 2 2 2" xfId="18180"/>
    <cellStyle name="40% - Accent3 4 2 2 2 2 2" xfId="18181"/>
    <cellStyle name="40% - Accent3 4 2 2 2 2 2 2" xfId="18182"/>
    <cellStyle name="40% - Accent3 4 2 2 2 2 2 2 2" xfId="18183"/>
    <cellStyle name="40% - Accent3 4 2 2 2 2 2 2 3" xfId="53576"/>
    <cellStyle name="40% - Accent3 4 2 2 2 2 2 3" xfId="18184"/>
    <cellStyle name="40% - Accent3 4 2 2 2 2 2 4" xfId="18185"/>
    <cellStyle name="40% - Accent3 4 2 2 2 2 3" xfId="18186"/>
    <cellStyle name="40% - Accent3 4 2 2 2 2 3 2" xfId="18187"/>
    <cellStyle name="40% - Accent3 4 2 2 2 2 3 2 2" xfId="18188"/>
    <cellStyle name="40% - Accent3 4 2 2 2 2 3 2 3" xfId="53577"/>
    <cellStyle name="40% - Accent3 4 2 2 2 2 3 3" xfId="18189"/>
    <cellStyle name="40% - Accent3 4 2 2 2 2 3 4" xfId="18190"/>
    <cellStyle name="40% - Accent3 4 2 2 2 2 4" xfId="18191"/>
    <cellStyle name="40% - Accent3 4 2 2 2 2 4 2" xfId="18192"/>
    <cellStyle name="40% - Accent3 4 2 2 2 2 4 3" xfId="53578"/>
    <cellStyle name="40% - Accent3 4 2 2 2 2 5" xfId="18193"/>
    <cellStyle name="40% - Accent3 4 2 2 2 2 6" xfId="18194"/>
    <cellStyle name="40% - Accent3 4 2 2 2 3" xfId="18195"/>
    <cellStyle name="40% - Accent3 4 2 2 2 3 2" xfId="18196"/>
    <cellStyle name="40% - Accent3 4 2 2 2 3 2 2" xfId="18197"/>
    <cellStyle name="40% - Accent3 4 2 2 2 3 2 3" xfId="53579"/>
    <cellStyle name="40% - Accent3 4 2 2 2 3 3" xfId="18198"/>
    <cellStyle name="40% - Accent3 4 2 2 2 3 4" xfId="18199"/>
    <cellStyle name="40% - Accent3 4 2 2 2 4" xfId="18200"/>
    <cellStyle name="40% - Accent3 4 2 2 2 4 2" xfId="18201"/>
    <cellStyle name="40% - Accent3 4 2 2 2 4 2 2" xfId="18202"/>
    <cellStyle name="40% - Accent3 4 2 2 2 4 2 3" xfId="53580"/>
    <cellStyle name="40% - Accent3 4 2 2 2 4 3" xfId="18203"/>
    <cellStyle name="40% - Accent3 4 2 2 2 4 4" xfId="18204"/>
    <cellStyle name="40% - Accent3 4 2 2 2 5" xfId="18205"/>
    <cellStyle name="40% - Accent3 4 2 2 2 5 2" xfId="18206"/>
    <cellStyle name="40% - Accent3 4 2 2 2 5 3" xfId="53581"/>
    <cellStyle name="40% - Accent3 4 2 2 2 6" xfId="18207"/>
    <cellStyle name="40% - Accent3 4 2 2 2 7" xfId="18208"/>
    <cellStyle name="40% - Accent3 4 2 2 3" xfId="18209"/>
    <cellStyle name="40% - Accent3 4 2 2 3 2" xfId="18210"/>
    <cellStyle name="40% - Accent3 4 2 2 3 2 2" xfId="18211"/>
    <cellStyle name="40% - Accent3 4 2 2 3 2 2 2" xfId="18212"/>
    <cellStyle name="40% - Accent3 4 2 2 3 2 2 3" xfId="53582"/>
    <cellStyle name="40% - Accent3 4 2 2 3 2 3" xfId="18213"/>
    <cellStyle name="40% - Accent3 4 2 2 3 2 4" xfId="18214"/>
    <cellStyle name="40% - Accent3 4 2 2 3 3" xfId="18215"/>
    <cellStyle name="40% - Accent3 4 2 2 3 3 2" xfId="18216"/>
    <cellStyle name="40% - Accent3 4 2 2 3 3 2 2" xfId="18217"/>
    <cellStyle name="40% - Accent3 4 2 2 3 3 2 3" xfId="53583"/>
    <cellStyle name="40% - Accent3 4 2 2 3 3 3" xfId="18218"/>
    <cellStyle name="40% - Accent3 4 2 2 3 3 4" xfId="18219"/>
    <cellStyle name="40% - Accent3 4 2 2 3 4" xfId="18220"/>
    <cellStyle name="40% - Accent3 4 2 2 3 4 2" xfId="18221"/>
    <cellStyle name="40% - Accent3 4 2 2 3 4 3" xfId="53584"/>
    <cellStyle name="40% - Accent3 4 2 2 3 5" xfId="18222"/>
    <cellStyle name="40% - Accent3 4 2 2 3 6" xfId="18223"/>
    <cellStyle name="40% - Accent3 4 2 2 4" xfId="18224"/>
    <cellStyle name="40% - Accent3 4 2 2 4 2" xfId="18225"/>
    <cellStyle name="40% - Accent3 4 2 2 4 2 2" xfId="18226"/>
    <cellStyle name="40% - Accent3 4 2 2 4 2 3" xfId="53585"/>
    <cellStyle name="40% - Accent3 4 2 2 4 3" xfId="18227"/>
    <cellStyle name="40% - Accent3 4 2 2 4 4" xfId="18228"/>
    <cellStyle name="40% - Accent3 4 2 2 5" xfId="18229"/>
    <cellStyle name="40% - Accent3 4 2 2 5 2" xfId="18230"/>
    <cellStyle name="40% - Accent3 4 2 2 5 2 2" xfId="18231"/>
    <cellStyle name="40% - Accent3 4 2 2 5 2 3" xfId="53586"/>
    <cellStyle name="40% - Accent3 4 2 2 5 3" xfId="18232"/>
    <cellStyle name="40% - Accent3 4 2 2 5 4" xfId="18233"/>
    <cellStyle name="40% - Accent3 4 2 2 6" xfId="18234"/>
    <cellStyle name="40% - Accent3 4 2 2 6 2" xfId="18235"/>
    <cellStyle name="40% - Accent3 4 2 2 6 3" xfId="53587"/>
    <cellStyle name="40% - Accent3 4 2 2 7" xfId="18236"/>
    <cellStyle name="40% - Accent3 4 2 2 8" xfId="18237"/>
    <cellStyle name="40% - Accent3 4 2 2 9" xfId="60737"/>
    <cellStyle name="40% - Accent3 4 2 3" xfId="18238"/>
    <cellStyle name="40% - Accent3 4 2 3 2" xfId="18239"/>
    <cellStyle name="40% - Accent3 4 2 3 2 2" xfId="18240"/>
    <cellStyle name="40% - Accent3 4 2 3 2 2 2" xfId="18241"/>
    <cellStyle name="40% - Accent3 4 2 3 2 2 2 2" xfId="18242"/>
    <cellStyle name="40% - Accent3 4 2 3 2 2 2 3" xfId="53588"/>
    <cellStyle name="40% - Accent3 4 2 3 2 2 3" xfId="18243"/>
    <cellStyle name="40% - Accent3 4 2 3 2 2 4" xfId="18244"/>
    <cellStyle name="40% - Accent3 4 2 3 2 3" xfId="18245"/>
    <cellStyle name="40% - Accent3 4 2 3 2 3 2" xfId="18246"/>
    <cellStyle name="40% - Accent3 4 2 3 2 3 2 2" xfId="18247"/>
    <cellStyle name="40% - Accent3 4 2 3 2 3 2 3" xfId="53589"/>
    <cellStyle name="40% - Accent3 4 2 3 2 3 3" xfId="18248"/>
    <cellStyle name="40% - Accent3 4 2 3 2 3 4" xfId="18249"/>
    <cellStyle name="40% - Accent3 4 2 3 2 4" xfId="18250"/>
    <cellStyle name="40% - Accent3 4 2 3 2 4 2" xfId="18251"/>
    <cellStyle name="40% - Accent3 4 2 3 2 4 3" xfId="53590"/>
    <cellStyle name="40% - Accent3 4 2 3 2 5" xfId="18252"/>
    <cellStyle name="40% - Accent3 4 2 3 2 6" xfId="18253"/>
    <cellStyle name="40% - Accent3 4 2 3 3" xfId="18254"/>
    <cellStyle name="40% - Accent3 4 2 3 3 2" xfId="18255"/>
    <cellStyle name="40% - Accent3 4 2 3 3 2 2" xfId="18256"/>
    <cellStyle name="40% - Accent3 4 2 3 3 2 3" xfId="53591"/>
    <cellStyle name="40% - Accent3 4 2 3 3 3" xfId="18257"/>
    <cellStyle name="40% - Accent3 4 2 3 3 4" xfId="18258"/>
    <cellStyle name="40% - Accent3 4 2 3 4" xfId="18259"/>
    <cellStyle name="40% - Accent3 4 2 3 4 2" xfId="18260"/>
    <cellStyle name="40% - Accent3 4 2 3 4 2 2" xfId="18261"/>
    <cellStyle name="40% - Accent3 4 2 3 4 2 3" xfId="53592"/>
    <cellStyle name="40% - Accent3 4 2 3 4 3" xfId="18262"/>
    <cellStyle name="40% - Accent3 4 2 3 4 4" xfId="18263"/>
    <cellStyle name="40% - Accent3 4 2 3 5" xfId="18264"/>
    <cellStyle name="40% - Accent3 4 2 3 5 2" xfId="18265"/>
    <cellStyle name="40% - Accent3 4 2 3 5 3" xfId="53593"/>
    <cellStyle name="40% - Accent3 4 2 3 6" xfId="18266"/>
    <cellStyle name="40% - Accent3 4 2 3 7" xfId="18267"/>
    <cellStyle name="40% - Accent3 4 2 4" xfId="18268"/>
    <cellStyle name="40% - Accent3 4 2 4 2" xfId="18269"/>
    <cellStyle name="40% - Accent3 4 2 4 2 2" xfId="18270"/>
    <cellStyle name="40% - Accent3 4 2 4 2 2 2" xfId="18271"/>
    <cellStyle name="40% - Accent3 4 2 4 2 2 3" xfId="53594"/>
    <cellStyle name="40% - Accent3 4 2 4 2 3" xfId="18272"/>
    <cellStyle name="40% - Accent3 4 2 4 2 4" xfId="18273"/>
    <cellStyle name="40% - Accent3 4 2 4 3" xfId="18274"/>
    <cellStyle name="40% - Accent3 4 2 4 3 2" xfId="18275"/>
    <cellStyle name="40% - Accent3 4 2 4 3 2 2" xfId="18276"/>
    <cellStyle name="40% - Accent3 4 2 4 3 2 3" xfId="53595"/>
    <cellStyle name="40% - Accent3 4 2 4 3 3" xfId="18277"/>
    <cellStyle name="40% - Accent3 4 2 4 3 4" xfId="18278"/>
    <cellStyle name="40% - Accent3 4 2 4 4" xfId="18279"/>
    <cellStyle name="40% - Accent3 4 2 4 4 2" xfId="18280"/>
    <cellStyle name="40% - Accent3 4 2 4 4 3" xfId="53596"/>
    <cellStyle name="40% - Accent3 4 2 4 5" xfId="18281"/>
    <cellStyle name="40% - Accent3 4 2 4 6" xfId="18282"/>
    <cellStyle name="40% - Accent3 4 2 5" xfId="18283"/>
    <cellStyle name="40% - Accent3 4 2 5 2" xfId="18284"/>
    <cellStyle name="40% - Accent3 4 2 5 2 2" xfId="18285"/>
    <cellStyle name="40% - Accent3 4 2 5 2 2 2" xfId="18286"/>
    <cellStyle name="40% - Accent3 4 2 5 2 2 3" xfId="53597"/>
    <cellStyle name="40% - Accent3 4 2 5 2 3" xfId="18287"/>
    <cellStyle name="40% - Accent3 4 2 5 2 4" xfId="18288"/>
    <cellStyle name="40% - Accent3 4 2 5 3" xfId="18289"/>
    <cellStyle name="40% - Accent3 4 2 5 3 2" xfId="18290"/>
    <cellStyle name="40% - Accent3 4 2 5 3 3" xfId="53598"/>
    <cellStyle name="40% - Accent3 4 2 5 4" xfId="18291"/>
    <cellStyle name="40% - Accent3 4 2 5 5" xfId="18292"/>
    <cellStyle name="40% - Accent3 4 2 6" xfId="18293"/>
    <cellStyle name="40% - Accent3 4 2 6 2" xfId="18294"/>
    <cellStyle name="40% - Accent3 4 2 6 2 2" xfId="18295"/>
    <cellStyle name="40% - Accent3 4 2 6 2 3" xfId="53599"/>
    <cellStyle name="40% - Accent3 4 2 6 3" xfId="18296"/>
    <cellStyle name="40% - Accent3 4 2 6 4" xfId="18297"/>
    <cellStyle name="40% - Accent3 4 2 7" xfId="18298"/>
    <cellStyle name="40% - Accent3 4 2 7 2" xfId="18299"/>
    <cellStyle name="40% - Accent3 4 2 7 2 2" xfId="18300"/>
    <cellStyle name="40% - Accent3 4 2 7 2 3" xfId="53600"/>
    <cellStyle name="40% - Accent3 4 2 7 3" xfId="18301"/>
    <cellStyle name="40% - Accent3 4 2 7 4" xfId="18302"/>
    <cellStyle name="40% - Accent3 4 2 8" xfId="18303"/>
    <cellStyle name="40% - Accent3 4 2 8 2" xfId="18304"/>
    <cellStyle name="40% - Accent3 4 2 8 3" xfId="53601"/>
    <cellStyle name="40% - Accent3 4 2 9" xfId="18305"/>
    <cellStyle name="40% - Accent3 4 3" xfId="18306"/>
    <cellStyle name="40% - Accent3 4 3 2" xfId="18307"/>
    <cellStyle name="40% - Accent3 4 3 2 2" xfId="18308"/>
    <cellStyle name="40% - Accent3 4 3 2 2 2" xfId="18309"/>
    <cellStyle name="40% - Accent3 4 3 2 2 2 2" xfId="18310"/>
    <cellStyle name="40% - Accent3 4 3 2 2 2 2 2" xfId="18311"/>
    <cellStyle name="40% - Accent3 4 3 2 2 2 2 3" xfId="53602"/>
    <cellStyle name="40% - Accent3 4 3 2 2 2 3" xfId="18312"/>
    <cellStyle name="40% - Accent3 4 3 2 2 2 4" xfId="18313"/>
    <cellStyle name="40% - Accent3 4 3 2 2 3" xfId="18314"/>
    <cellStyle name="40% - Accent3 4 3 2 2 3 2" xfId="18315"/>
    <cellStyle name="40% - Accent3 4 3 2 2 3 2 2" xfId="18316"/>
    <cellStyle name="40% - Accent3 4 3 2 2 3 2 3" xfId="53603"/>
    <cellStyle name="40% - Accent3 4 3 2 2 3 3" xfId="18317"/>
    <cellStyle name="40% - Accent3 4 3 2 2 3 4" xfId="18318"/>
    <cellStyle name="40% - Accent3 4 3 2 2 4" xfId="18319"/>
    <cellStyle name="40% - Accent3 4 3 2 2 4 2" xfId="18320"/>
    <cellStyle name="40% - Accent3 4 3 2 2 4 3" xfId="53604"/>
    <cellStyle name="40% - Accent3 4 3 2 2 5" xfId="18321"/>
    <cellStyle name="40% - Accent3 4 3 2 2 6" xfId="18322"/>
    <cellStyle name="40% - Accent3 4 3 2 3" xfId="18323"/>
    <cellStyle name="40% - Accent3 4 3 2 3 2" xfId="18324"/>
    <cellStyle name="40% - Accent3 4 3 2 3 2 2" xfId="18325"/>
    <cellStyle name="40% - Accent3 4 3 2 3 2 3" xfId="53605"/>
    <cellStyle name="40% - Accent3 4 3 2 3 3" xfId="18326"/>
    <cellStyle name="40% - Accent3 4 3 2 3 4" xfId="18327"/>
    <cellStyle name="40% - Accent3 4 3 2 4" xfId="18328"/>
    <cellStyle name="40% - Accent3 4 3 2 4 2" xfId="18329"/>
    <cellStyle name="40% - Accent3 4 3 2 4 2 2" xfId="18330"/>
    <cellStyle name="40% - Accent3 4 3 2 4 2 3" xfId="53606"/>
    <cellStyle name="40% - Accent3 4 3 2 4 3" xfId="18331"/>
    <cellStyle name="40% - Accent3 4 3 2 4 4" xfId="18332"/>
    <cellStyle name="40% - Accent3 4 3 2 5" xfId="18333"/>
    <cellStyle name="40% - Accent3 4 3 2 5 2" xfId="18334"/>
    <cellStyle name="40% - Accent3 4 3 2 5 3" xfId="53607"/>
    <cellStyle name="40% - Accent3 4 3 2 6" xfId="18335"/>
    <cellStyle name="40% - Accent3 4 3 2 7" xfId="18336"/>
    <cellStyle name="40% - Accent3 4 3 3" xfId="18337"/>
    <cellStyle name="40% - Accent3 4 3 3 2" xfId="18338"/>
    <cellStyle name="40% - Accent3 4 3 3 2 2" xfId="18339"/>
    <cellStyle name="40% - Accent3 4 3 3 2 2 2" xfId="18340"/>
    <cellStyle name="40% - Accent3 4 3 3 2 2 3" xfId="53608"/>
    <cellStyle name="40% - Accent3 4 3 3 2 3" xfId="18341"/>
    <cellStyle name="40% - Accent3 4 3 3 2 4" xfId="18342"/>
    <cellStyle name="40% - Accent3 4 3 3 3" xfId="18343"/>
    <cellStyle name="40% - Accent3 4 3 3 3 2" xfId="18344"/>
    <cellStyle name="40% - Accent3 4 3 3 3 2 2" xfId="18345"/>
    <cellStyle name="40% - Accent3 4 3 3 3 2 3" xfId="53609"/>
    <cellStyle name="40% - Accent3 4 3 3 3 3" xfId="18346"/>
    <cellStyle name="40% - Accent3 4 3 3 3 4" xfId="18347"/>
    <cellStyle name="40% - Accent3 4 3 3 4" xfId="18348"/>
    <cellStyle name="40% - Accent3 4 3 3 4 2" xfId="18349"/>
    <cellStyle name="40% - Accent3 4 3 3 4 3" xfId="53610"/>
    <cellStyle name="40% - Accent3 4 3 3 5" xfId="18350"/>
    <cellStyle name="40% - Accent3 4 3 3 6" xfId="18351"/>
    <cellStyle name="40% - Accent3 4 3 4" xfId="18352"/>
    <cellStyle name="40% - Accent3 4 3 4 2" xfId="18353"/>
    <cellStyle name="40% - Accent3 4 3 4 2 2" xfId="18354"/>
    <cellStyle name="40% - Accent3 4 3 4 2 3" xfId="53611"/>
    <cellStyle name="40% - Accent3 4 3 4 3" xfId="18355"/>
    <cellStyle name="40% - Accent3 4 3 4 4" xfId="18356"/>
    <cellStyle name="40% - Accent3 4 3 5" xfId="18357"/>
    <cellStyle name="40% - Accent3 4 3 5 2" xfId="18358"/>
    <cellStyle name="40% - Accent3 4 3 5 2 2" xfId="18359"/>
    <cellStyle name="40% - Accent3 4 3 5 2 3" xfId="53612"/>
    <cellStyle name="40% - Accent3 4 3 5 3" xfId="18360"/>
    <cellStyle name="40% - Accent3 4 3 5 4" xfId="18361"/>
    <cellStyle name="40% - Accent3 4 3 6" xfId="18362"/>
    <cellStyle name="40% - Accent3 4 3 6 2" xfId="18363"/>
    <cellStyle name="40% - Accent3 4 3 6 3" xfId="53613"/>
    <cellStyle name="40% - Accent3 4 3 7" xfId="18364"/>
    <cellStyle name="40% - Accent3 4 3 8" xfId="18365"/>
    <cellStyle name="40% - Accent3 4 3 9" xfId="60554"/>
    <cellStyle name="40% - Accent3 4 4" xfId="18366"/>
    <cellStyle name="40% - Accent3 4 4 2" xfId="18367"/>
    <cellStyle name="40% - Accent3 4 4 2 2" xfId="18368"/>
    <cellStyle name="40% - Accent3 4 4 2 2 2" xfId="18369"/>
    <cellStyle name="40% - Accent3 4 4 2 2 2 2" xfId="18370"/>
    <cellStyle name="40% - Accent3 4 4 2 2 2 3" xfId="53614"/>
    <cellStyle name="40% - Accent3 4 4 2 2 3" xfId="18371"/>
    <cellStyle name="40% - Accent3 4 4 2 2 4" xfId="18372"/>
    <cellStyle name="40% - Accent3 4 4 2 3" xfId="18373"/>
    <cellStyle name="40% - Accent3 4 4 2 3 2" xfId="18374"/>
    <cellStyle name="40% - Accent3 4 4 2 3 2 2" xfId="18375"/>
    <cellStyle name="40% - Accent3 4 4 2 3 2 3" xfId="53615"/>
    <cellStyle name="40% - Accent3 4 4 2 3 3" xfId="18376"/>
    <cellStyle name="40% - Accent3 4 4 2 3 4" xfId="18377"/>
    <cellStyle name="40% - Accent3 4 4 2 4" xfId="18378"/>
    <cellStyle name="40% - Accent3 4 4 2 4 2" xfId="18379"/>
    <cellStyle name="40% - Accent3 4 4 2 4 3" xfId="53616"/>
    <cellStyle name="40% - Accent3 4 4 2 5" xfId="18380"/>
    <cellStyle name="40% - Accent3 4 4 2 6" xfId="18381"/>
    <cellStyle name="40% - Accent3 4 4 3" xfId="18382"/>
    <cellStyle name="40% - Accent3 4 4 3 2" xfId="18383"/>
    <cellStyle name="40% - Accent3 4 4 3 2 2" xfId="18384"/>
    <cellStyle name="40% - Accent3 4 4 3 2 3" xfId="53617"/>
    <cellStyle name="40% - Accent3 4 4 3 3" xfId="18385"/>
    <cellStyle name="40% - Accent3 4 4 3 4" xfId="18386"/>
    <cellStyle name="40% - Accent3 4 4 4" xfId="18387"/>
    <cellStyle name="40% - Accent3 4 4 4 2" xfId="18388"/>
    <cellStyle name="40% - Accent3 4 4 4 2 2" xfId="18389"/>
    <cellStyle name="40% - Accent3 4 4 4 2 3" xfId="53618"/>
    <cellStyle name="40% - Accent3 4 4 4 3" xfId="18390"/>
    <cellStyle name="40% - Accent3 4 4 4 4" xfId="18391"/>
    <cellStyle name="40% - Accent3 4 4 5" xfId="18392"/>
    <cellStyle name="40% - Accent3 4 4 5 2" xfId="18393"/>
    <cellStyle name="40% - Accent3 4 4 5 3" xfId="53619"/>
    <cellStyle name="40% - Accent3 4 4 6" xfId="18394"/>
    <cellStyle name="40% - Accent3 4 4 7" xfId="18395"/>
    <cellStyle name="40% - Accent3 4 5" xfId="18396"/>
    <cellStyle name="40% - Accent3 4 5 2" xfId="18397"/>
    <cellStyle name="40% - Accent3 4 5 2 2" xfId="18398"/>
    <cellStyle name="40% - Accent3 4 5 2 2 2" xfId="18399"/>
    <cellStyle name="40% - Accent3 4 5 2 2 3" xfId="53620"/>
    <cellStyle name="40% - Accent3 4 5 2 3" xfId="18400"/>
    <cellStyle name="40% - Accent3 4 5 2 4" xfId="18401"/>
    <cellStyle name="40% - Accent3 4 5 3" xfId="18402"/>
    <cellStyle name="40% - Accent3 4 5 3 2" xfId="18403"/>
    <cellStyle name="40% - Accent3 4 5 3 2 2" xfId="18404"/>
    <cellStyle name="40% - Accent3 4 5 3 2 3" xfId="53621"/>
    <cellStyle name="40% - Accent3 4 5 3 3" xfId="18405"/>
    <cellStyle name="40% - Accent3 4 5 3 4" xfId="18406"/>
    <cellStyle name="40% - Accent3 4 5 4" xfId="18407"/>
    <cellStyle name="40% - Accent3 4 5 4 2" xfId="18408"/>
    <cellStyle name="40% - Accent3 4 5 4 3" xfId="53622"/>
    <cellStyle name="40% - Accent3 4 5 5" xfId="18409"/>
    <cellStyle name="40% - Accent3 4 5 6" xfId="18410"/>
    <cellStyle name="40% - Accent3 4 6" xfId="18411"/>
    <cellStyle name="40% - Accent3 4 6 2" xfId="18412"/>
    <cellStyle name="40% - Accent3 4 6 2 2" xfId="18413"/>
    <cellStyle name="40% - Accent3 4 6 2 2 2" xfId="18414"/>
    <cellStyle name="40% - Accent3 4 6 2 2 3" xfId="53623"/>
    <cellStyle name="40% - Accent3 4 6 2 3" xfId="18415"/>
    <cellStyle name="40% - Accent3 4 6 2 4" xfId="18416"/>
    <cellStyle name="40% - Accent3 4 6 3" xfId="18417"/>
    <cellStyle name="40% - Accent3 4 6 3 2" xfId="18418"/>
    <cellStyle name="40% - Accent3 4 6 3 3" xfId="53624"/>
    <cellStyle name="40% - Accent3 4 6 4" xfId="18419"/>
    <cellStyle name="40% - Accent3 4 6 5" xfId="18420"/>
    <cellStyle name="40% - Accent3 4 7" xfId="18421"/>
    <cellStyle name="40% - Accent3 4 7 2" xfId="18422"/>
    <cellStyle name="40% - Accent3 4 7 2 2" xfId="18423"/>
    <cellStyle name="40% - Accent3 4 7 2 3" xfId="53625"/>
    <cellStyle name="40% - Accent3 4 7 3" xfId="18424"/>
    <cellStyle name="40% - Accent3 4 7 4" xfId="18425"/>
    <cellStyle name="40% - Accent3 4 8" xfId="18426"/>
    <cellStyle name="40% - Accent3 4 8 2" xfId="18427"/>
    <cellStyle name="40% - Accent3 4 8 2 2" xfId="18428"/>
    <cellStyle name="40% - Accent3 4 8 2 3" xfId="53626"/>
    <cellStyle name="40% - Accent3 4 8 3" xfId="18429"/>
    <cellStyle name="40% - Accent3 4 8 4" xfId="18430"/>
    <cellStyle name="40% - Accent3 4 9" xfId="18431"/>
    <cellStyle name="40% - Accent3 4 9 2" xfId="18432"/>
    <cellStyle name="40% - Accent3 4 9 3" xfId="53627"/>
    <cellStyle name="40% - Accent3 5" xfId="18433"/>
    <cellStyle name="40% - Accent3 5 10" xfId="18434"/>
    <cellStyle name="40% - Accent3 5 11" xfId="60200"/>
    <cellStyle name="40% - Accent3 5 2" xfId="18435"/>
    <cellStyle name="40% - Accent3 5 2 2" xfId="18436"/>
    <cellStyle name="40% - Accent3 5 2 2 2" xfId="18437"/>
    <cellStyle name="40% - Accent3 5 2 2 2 2" xfId="18438"/>
    <cellStyle name="40% - Accent3 5 2 2 2 2 2" xfId="18439"/>
    <cellStyle name="40% - Accent3 5 2 2 2 2 2 2" xfId="18440"/>
    <cellStyle name="40% - Accent3 5 2 2 2 2 2 3" xfId="53628"/>
    <cellStyle name="40% - Accent3 5 2 2 2 2 3" xfId="18441"/>
    <cellStyle name="40% - Accent3 5 2 2 2 2 4" xfId="18442"/>
    <cellStyle name="40% - Accent3 5 2 2 2 3" xfId="18443"/>
    <cellStyle name="40% - Accent3 5 2 2 2 3 2" xfId="18444"/>
    <cellStyle name="40% - Accent3 5 2 2 2 3 2 2" xfId="18445"/>
    <cellStyle name="40% - Accent3 5 2 2 2 3 2 3" xfId="53629"/>
    <cellStyle name="40% - Accent3 5 2 2 2 3 3" xfId="18446"/>
    <cellStyle name="40% - Accent3 5 2 2 2 3 4" xfId="18447"/>
    <cellStyle name="40% - Accent3 5 2 2 2 4" xfId="18448"/>
    <cellStyle name="40% - Accent3 5 2 2 2 4 2" xfId="18449"/>
    <cellStyle name="40% - Accent3 5 2 2 2 4 3" xfId="53630"/>
    <cellStyle name="40% - Accent3 5 2 2 2 5" xfId="18450"/>
    <cellStyle name="40% - Accent3 5 2 2 2 6" xfId="18451"/>
    <cellStyle name="40% - Accent3 5 2 2 3" xfId="18452"/>
    <cellStyle name="40% - Accent3 5 2 2 3 2" xfId="18453"/>
    <cellStyle name="40% - Accent3 5 2 2 3 2 2" xfId="18454"/>
    <cellStyle name="40% - Accent3 5 2 2 3 2 3" xfId="53631"/>
    <cellStyle name="40% - Accent3 5 2 2 3 3" xfId="18455"/>
    <cellStyle name="40% - Accent3 5 2 2 3 4" xfId="18456"/>
    <cellStyle name="40% - Accent3 5 2 2 4" xfId="18457"/>
    <cellStyle name="40% - Accent3 5 2 2 4 2" xfId="18458"/>
    <cellStyle name="40% - Accent3 5 2 2 4 2 2" xfId="18459"/>
    <cellStyle name="40% - Accent3 5 2 2 4 2 3" xfId="53632"/>
    <cellStyle name="40% - Accent3 5 2 2 4 3" xfId="18460"/>
    <cellStyle name="40% - Accent3 5 2 2 4 4" xfId="18461"/>
    <cellStyle name="40% - Accent3 5 2 2 5" xfId="18462"/>
    <cellStyle name="40% - Accent3 5 2 2 5 2" xfId="18463"/>
    <cellStyle name="40% - Accent3 5 2 2 5 3" xfId="53633"/>
    <cellStyle name="40% - Accent3 5 2 2 6" xfId="18464"/>
    <cellStyle name="40% - Accent3 5 2 2 7" xfId="18465"/>
    <cellStyle name="40% - Accent3 5 2 2 8" xfId="60751"/>
    <cellStyle name="40% - Accent3 5 2 3" xfId="18466"/>
    <cellStyle name="40% - Accent3 5 2 3 2" xfId="18467"/>
    <cellStyle name="40% - Accent3 5 2 3 2 2" xfId="18468"/>
    <cellStyle name="40% - Accent3 5 2 3 2 2 2" xfId="18469"/>
    <cellStyle name="40% - Accent3 5 2 3 2 2 3" xfId="53634"/>
    <cellStyle name="40% - Accent3 5 2 3 2 3" xfId="18470"/>
    <cellStyle name="40% - Accent3 5 2 3 2 4" xfId="18471"/>
    <cellStyle name="40% - Accent3 5 2 3 3" xfId="18472"/>
    <cellStyle name="40% - Accent3 5 2 3 3 2" xfId="18473"/>
    <cellStyle name="40% - Accent3 5 2 3 3 2 2" xfId="18474"/>
    <cellStyle name="40% - Accent3 5 2 3 3 2 3" xfId="53635"/>
    <cellStyle name="40% - Accent3 5 2 3 3 3" xfId="18475"/>
    <cellStyle name="40% - Accent3 5 2 3 3 4" xfId="18476"/>
    <cellStyle name="40% - Accent3 5 2 3 4" xfId="18477"/>
    <cellStyle name="40% - Accent3 5 2 3 4 2" xfId="18478"/>
    <cellStyle name="40% - Accent3 5 2 3 4 3" xfId="53636"/>
    <cellStyle name="40% - Accent3 5 2 3 5" xfId="18479"/>
    <cellStyle name="40% - Accent3 5 2 3 6" xfId="18480"/>
    <cellStyle name="40% - Accent3 5 2 4" xfId="18481"/>
    <cellStyle name="40% - Accent3 5 2 4 2" xfId="18482"/>
    <cellStyle name="40% - Accent3 5 2 4 2 2" xfId="18483"/>
    <cellStyle name="40% - Accent3 5 2 4 2 3" xfId="53637"/>
    <cellStyle name="40% - Accent3 5 2 4 3" xfId="18484"/>
    <cellStyle name="40% - Accent3 5 2 4 4" xfId="18485"/>
    <cellStyle name="40% - Accent3 5 2 5" xfId="18486"/>
    <cellStyle name="40% - Accent3 5 2 5 2" xfId="18487"/>
    <cellStyle name="40% - Accent3 5 2 5 2 2" xfId="18488"/>
    <cellStyle name="40% - Accent3 5 2 5 2 3" xfId="53638"/>
    <cellStyle name="40% - Accent3 5 2 5 3" xfId="18489"/>
    <cellStyle name="40% - Accent3 5 2 5 4" xfId="18490"/>
    <cellStyle name="40% - Accent3 5 2 6" xfId="18491"/>
    <cellStyle name="40% - Accent3 5 2 6 2" xfId="18492"/>
    <cellStyle name="40% - Accent3 5 2 6 3" xfId="53639"/>
    <cellStyle name="40% - Accent3 5 2 7" xfId="18493"/>
    <cellStyle name="40% - Accent3 5 2 8" xfId="18494"/>
    <cellStyle name="40% - Accent3 5 2 9" xfId="60383"/>
    <cellStyle name="40% - Accent3 5 3" xfId="18495"/>
    <cellStyle name="40% - Accent3 5 3 2" xfId="18496"/>
    <cellStyle name="40% - Accent3 5 3 2 2" xfId="18497"/>
    <cellStyle name="40% - Accent3 5 3 2 2 2" xfId="18498"/>
    <cellStyle name="40% - Accent3 5 3 2 2 2 2" xfId="18499"/>
    <cellStyle name="40% - Accent3 5 3 2 2 2 3" xfId="53640"/>
    <cellStyle name="40% - Accent3 5 3 2 2 3" xfId="18500"/>
    <cellStyle name="40% - Accent3 5 3 2 2 4" xfId="18501"/>
    <cellStyle name="40% - Accent3 5 3 2 3" xfId="18502"/>
    <cellStyle name="40% - Accent3 5 3 2 3 2" xfId="18503"/>
    <cellStyle name="40% - Accent3 5 3 2 3 2 2" xfId="18504"/>
    <cellStyle name="40% - Accent3 5 3 2 3 2 3" xfId="53641"/>
    <cellStyle name="40% - Accent3 5 3 2 3 3" xfId="18505"/>
    <cellStyle name="40% - Accent3 5 3 2 3 4" xfId="18506"/>
    <cellStyle name="40% - Accent3 5 3 2 4" xfId="18507"/>
    <cellStyle name="40% - Accent3 5 3 2 4 2" xfId="18508"/>
    <cellStyle name="40% - Accent3 5 3 2 4 3" xfId="53642"/>
    <cellStyle name="40% - Accent3 5 3 2 5" xfId="18509"/>
    <cellStyle name="40% - Accent3 5 3 2 6" xfId="18510"/>
    <cellStyle name="40% - Accent3 5 3 3" xfId="18511"/>
    <cellStyle name="40% - Accent3 5 3 3 2" xfId="18512"/>
    <cellStyle name="40% - Accent3 5 3 3 2 2" xfId="18513"/>
    <cellStyle name="40% - Accent3 5 3 3 2 3" xfId="53643"/>
    <cellStyle name="40% - Accent3 5 3 3 3" xfId="18514"/>
    <cellStyle name="40% - Accent3 5 3 3 4" xfId="18515"/>
    <cellStyle name="40% - Accent3 5 3 4" xfId="18516"/>
    <cellStyle name="40% - Accent3 5 3 4 2" xfId="18517"/>
    <cellStyle name="40% - Accent3 5 3 4 2 2" xfId="18518"/>
    <cellStyle name="40% - Accent3 5 3 4 2 3" xfId="53644"/>
    <cellStyle name="40% - Accent3 5 3 4 3" xfId="18519"/>
    <cellStyle name="40% - Accent3 5 3 4 4" xfId="18520"/>
    <cellStyle name="40% - Accent3 5 3 5" xfId="18521"/>
    <cellStyle name="40% - Accent3 5 3 5 2" xfId="18522"/>
    <cellStyle name="40% - Accent3 5 3 5 3" xfId="53645"/>
    <cellStyle name="40% - Accent3 5 3 6" xfId="18523"/>
    <cellStyle name="40% - Accent3 5 3 7" xfId="18524"/>
    <cellStyle name="40% - Accent3 5 3 8" xfId="60568"/>
    <cellStyle name="40% - Accent3 5 4" xfId="18525"/>
    <cellStyle name="40% - Accent3 5 4 2" xfId="18526"/>
    <cellStyle name="40% - Accent3 5 4 2 2" xfId="18527"/>
    <cellStyle name="40% - Accent3 5 4 2 2 2" xfId="18528"/>
    <cellStyle name="40% - Accent3 5 4 2 2 3" xfId="53646"/>
    <cellStyle name="40% - Accent3 5 4 2 3" xfId="18529"/>
    <cellStyle name="40% - Accent3 5 4 2 4" xfId="18530"/>
    <cellStyle name="40% - Accent3 5 4 3" xfId="18531"/>
    <cellStyle name="40% - Accent3 5 4 3 2" xfId="18532"/>
    <cellStyle name="40% - Accent3 5 4 3 2 2" xfId="18533"/>
    <cellStyle name="40% - Accent3 5 4 3 2 3" xfId="53647"/>
    <cellStyle name="40% - Accent3 5 4 3 3" xfId="18534"/>
    <cellStyle name="40% - Accent3 5 4 3 4" xfId="18535"/>
    <cellStyle name="40% - Accent3 5 4 4" xfId="18536"/>
    <cellStyle name="40% - Accent3 5 4 4 2" xfId="18537"/>
    <cellStyle name="40% - Accent3 5 4 4 3" xfId="53648"/>
    <cellStyle name="40% - Accent3 5 4 5" xfId="18538"/>
    <cellStyle name="40% - Accent3 5 4 6" xfId="18539"/>
    <cellStyle name="40% - Accent3 5 5" xfId="18540"/>
    <cellStyle name="40% - Accent3 5 5 2" xfId="18541"/>
    <cellStyle name="40% - Accent3 5 5 2 2" xfId="18542"/>
    <cellStyle name="40% - Accent3 5 5 2 2 2" xfId="18543"/>
    <cellStyle name="40% - Accent3 5 5 2 2 3" xfId="53649"/>
    <cellStyle name="40% - Accent3 5 5 2 3" xfId="18544"/>
    <cellStyle name="40% - Accent3 5 5 2 4" xfId="18545"/>
    <cellStyle name="40% - Accent3 5 5 3" xfId="18546"/>
    <cellStyle name="40% - Accent3 5 5 3 2" xfId="18547"/>
    <cellStyle name="40% - Accent3 5 5 3 3" xfId="53650"/>
    <cellStyle name="40% - Accent3 5 5 4" xfId="18548"/>
    <cellStyle name="40% - Accent3 5 5 5" xfId="18549"/>
    <cellStyle name="40% - Accent3 5 6" xfId="18550"/>
    <cellStyle name="40% - Accent3 5 6 2" xfId="18551"/>
    <cellStyle name="40% - Accent3 5 6 2 2" xfId="18552"/>
    <cellStyle name="40% - Accent3 5 6 2 3" xfId="53651"/>
    <cellStyle name="40% - Accent3 5 6 3" xfId="18553"/>
    <cellStyle name="40% - Accent3 5 6 4" xfId="18554"/>
    <cellStyle name="40% - Accent3 5 7" xfId="18555"/>
    <cellStyle name="40% - Accent3 5 7 2" xfId="18556"/>
    <cellStyle name="40% - Accent3 5 7 2 2" xfId="18557"/>
    <cellStyle name="40% - Accent3 5 7 2 3" xfId="53652"/>
    <cellStyle name="40% - Accent3 5 7 3" xfId="18558"/>
    <cellStyle name="40% - Accent3 5 7 4" xfId="18559"/>
    <cellStyle name="40% - Accent3 5 8" xfId="18560"/>
    <cellStyle name="40% - Accent3 5 8 2" xfId="18561"/>
    <cellStyle name="40% - Accent3 5 8 3" xfId="53653"/>
    <cellStyle name="40% - Accent3 5 9" xfId="18562"/>
    <cellStyle name="40% - Accent3 6" xfId="18563"/>
    <cellStyle name="40% - Accent3 6 10" xfId="18564"/>
    <cellStyle name="40% - Accent3 6 11" xfId="60214"/>
    <cellStyle name="40% - Accent3 6 2" xfId="18565"/>
    <cellStyle name="40% - Accent3 6 2 2" xfId="18566"/>
    <cellStyle name="40% - Accent3 6 2 2 2" xfId="18567"/>
    <cellStyle name="40% - Accent3 6 2 2 2 2" xfId="18568"/>
    <cellStyle name="40% - Accent3 6 2 2 2 2 2" xfId="18569"/>
    <cellStyle name="40% - Accent3 6 2 2 2 2 2 2" xfId="18570"/>
    <cellStyle name="40% - Accent3 6 2 2 2 2 2 3" xfId="53654"/>
    <cellStyle name="40% - Accent3 6 2 2 2 2 3" xfId="18571"/>
    <cellStyle name="40% - Accent3 6 2 2 2 2 4" xfId="18572"/>
    <cellStyle name="40% - Accent3 6 2 2 2 3" xfId="18573"/>
    <cellStyle name="40% - Accent3 6 2 2 2 3 2" xfId="18574"/>
    <cellStyle name="40% - Accent3 6 2 2 2 3 2 2" xfId="18575"/>
    <cellStyle name="40% - Accent3 6 2 2 2 3 2 3" xfId="53655"/>
    <cellStyle name="40% - Accent3 6 2 2 2 3 3" xfId="18576"/>
    <cellStyle name="40% - Accent3 6 2 2 2 3 4" xfId="18577"/>
    <cellStyle name="40% - Accent3 6 2 2 2 4" xfId="18578"/>
    <cellStyle name="40% - Accent3 6 2 2 2 4 2" xfId="18579"/>
    <cellStyle name="40% - Accent3 6 2 2 2 4 3" xfId="53656"/>
    <cellStyle name="40% - Accent3 6 2 2 2 5" xfId="18580"/>
    <cellStyle name="40% - Accent3 6 2 2 2 6" xfId="18581"/>
    <cellStyle name="40% - Accent3 6 2 2 3" xfId="18582"/>
    <cellStyle name="40% - Accent3 6 2 2 3 2" xfId="18583"/>
    <cellStyle name="40% - Accent3 6 2 2 3 2 2" xfId="18584"/>
    <cellStyle name="40% - Accent3 6 2 2 3 2 3" xfId="53657"/>
    <cellStyle name="40% - Accent3 6 2 2 3 3" xfId="18585"/>
    <cellStyle name="40% - Accent3 6 2 2 3 4" xfId="18586"/>
    <cellStyle name="40% - Accent3 6 2 2 4" xfId="18587"/>
    <cellStyle name="40% - Accent3 6 2 2 4 2" xfId="18588"/>
    <cellStyle name="40% - Accent3 6 2 2 4 2 2" xfId="18589"/>
    <cellStyle name="40% - Accent3 6 2 2 4 2 3" xfId="53658"/>
    <cellStyle name="40% - Accent3 6 2 2 4 3" xfId="18590"/>
    <cellStyle name="40% - Accent3 6 2 2 4 4" xfId="18591"/>
    <cellStyle name="40% - Accent3 6 2 2 5" xfId="18592"/>
    <cellStyle name="40% - Accent3 6 2 2 5 2" xfId="18593"/>
    <cellStyle name="40% - Accent3 6 2 2 5 3" xfId="53659"/>
    <cellStyle name="40% - Accent3 6 2 2 6" xfId="18594"/>
    <cellStyle name="40% - Accent3 6 2 2 7" xfId="18595"/>
    <cellStyle name="40% - Accent3 6 2 2 8" xfId="60765"/>
    <cellStyle name="40% - Accent3 6 2 3" xfId="18596"/>
    <cellStyle name="40% - Accent3 6 2 3 2" xfId="18597"/>
    <cellStyle name="40% - Accent3 6 2 3 2 2" xfId="18598"/>
    <cellStyle name="40% - Accent3 6 2 3 2 2 2" xfId="18599"/>
    <cellStyle name="40% - Accent3 6 2 3 2 2 3" xfId="53660"/>
    <cellStyle name="40% - Accent3 6 2 3 2 3" xfId="18600"/>
    <cellStyle name="40% - Accent3 6 2 3 2 4" xfId="18601"/>
    <cellStyle name="40% - Accent3 6 2 3 3" xfId="18602"/>
    <cellStyle name="40% - Accent3 6 2 3 3 2" xfId="18603"/>
    <cellStyle name="40% - Accent3 6 2 3 3 2 2" xfId="18604"/>
    <cellStyle name="40% - Accent3 6 2 3 3 2 3" xfId="53661"/>
    <cellStyle name="40% - Accent3 6 2 3 3 3" xfId="18605"/>
    <cellStyle name="40% - Accent3 6 2 3 3 4" xfId="18606"/>
    <cellStyle name="40% - Accent3 6 2 3 4" xfId="18607"/>
    <cellStyle name="40% - Accent3 6 2 3 4 2" xfId="18608"/>
    <cellStyle name="40% - Accent3 6 2 3 4 3" xfId="53662"/>
    <cellStyle name="40% - Accent3 6 2 3 5" xfId="18609"/>
    <cellStyle name="40% - Accent3 6 2 3 6" xfId="18610"/>
    <cellStyle name="40% - Accent3 6 2 4" xfId="18611"/>
    <cellStyle name="40% - Accent3 6 2 4 2" xfId="18612"/>
    <cellStyle name="40% - Accent3 6 2 4 2 2" xfId="18613"/>
    <cellStyle name="40% - Accent3 6 2 4 2 3" xfId="53663"/>
    <cellStyle name="40% - Accent3 6 2 4 3" xfId="18614"/>
    <cellStyle name="40% - Accent3 6 2 4 4" xfId="18615"/>
    <cellStyle name="40% - Accent3 6 2 5" xfId="18616"/>
    <cellStyle name="40% - Accent3 6 2 5 2" xfId="18617"/>
    <cellStyle name="40% - Accent3 6 2 5 2 2" xfId="18618"/>
    <cellStyle name="40% - Accent3 6 2 5 2 3" xfId="53664"/>
    <cellStyle name="40% - Accent3 6 2 5 3" xfId="18619"/>
    <cellStyle name="40% - Accent3 6 2 5 4" xfId="18620"/>
    <cellStyle name="40% - Accent3 6 2 6" xfId="18621"/>
    <cellStyle name="40% - Accent3 6 2 6 2" xfId="18622"/>
    <cellStyle name="40% - Accent3 6 2 6 3" xfId="53665"/>
    <cellStyle name="40% - Accent3 6 2 7" xfId="18623"/>
    <cellStyle name="40% - Accent3 6 2 8" xfId="18624"/>
    <cellStyle name="40% - Accent3 6 2 9" xfId="60397"/>
    <cellStyle name="40% - Accent3 6 3" xfId="18625"/>
    <cellStyle name="40% - Accent3 6 3 2" xfId="18626"/>
    <cellStyle name="40% - Accent3 6 3 2 2" xfId="18627"/>
    <cellStyle name="40% - Accent3 6 3 2 2 2" xfId="18628"/>
    <cellStyle name="40% - Accent3 6 3 2 2 2 2" xfId="18629"/>
    <cellStyle name="40% - Accent3 6 3 2 2 2 3" xfId="53666"/>
    <cellStyle name="40% - Accent3 6 3 2 2 3" xfId="18630"/>
    <cellStyle name="40% - Accent3 6 3 2 2 4" xfId="18631"/>
    <cellStyle name="40% - Accent3 6 3 2 3" xfId="18632"/>
    <cellStyle name="40% - Accent3 6 3 2 3 2" xfId="18633"/>
    <cellStyle name="40% - Accent3 6 3 2 3 2 2" xfId="18634"/>
    <cellStyle name="40% - Accent3 6 3 2 3 2 3" xfId="53667"/>
    <cellStyle name="40% - Accent3 6 3 2 3 3" xfId="18635"/>
    <cellStyle name="40% - Accent3 6 3 2 3 4" xfId="18636"/>
    <cellStyle name="40% - Accent3 6 3 2 4" xfId="18637"/>
    <cellStyle name="40% - Accent3 6 3 2 4 2" xfId="18638"/>
    <cellStyle name="40% - Accent3 6 3 2 4 3" xfId="53668"/>
    <cellStyle name="40% - Accent3 6 3 2 5" xfId="18639"/>
    <cellStyle name="40% - Accent3 6 3 2 6" xfId="18640"/>
    <cellStyle name="40% - Accent3 6 3 3" xfId="18641"/>
    <cellStyle name="40% - Accent3 6 3 3 2" xfId="18642"/>
    <cellStyle name="40% - Accent3 6 3 3 2 2" xfId="18643"/>
    <cellStyle name="40% - Accent3 6 3 3 2 3" xfId="53669"/>
    <cellStyle name="40% - Accent3 6 3 3 3" xfId="18644"/>
    <cellStyle name="40% - Accent3 6 3 3 4" xfId="18645"/>
    <cellStyle name="40% - Accent3 6 3 4" xfId="18646"/>
    <cellStyle name="40% - Accent3 6 3 4 2" xfId="18647"/>
    <cellStyle name="40% - Accent3 6 3 4 2 2" xfId="18648"/>
    <cellStyle name="40% - Accent3 6 3 4 2 3" xfId="53670"/>
    <cellStyle name="40% - Accent3 6 3 4 3" xfId="18649"/>
    <cellStyle name="40% - Accent3 6 3 4 4" xfId="18650"/>
    <cellStyle name="40% - Accent3 6 3 5" xfId="18651"/>
    <cellStyle name="40% - Accent3 6 3 5 2" xfId="18652"/>
    <cellStyle name="40% - Accent3 6 3 5 3" xfId="53671"/>
    <cellStyle name="40% - Accent3 6 3 6" xfId="18653"/>
    <cellStyle name="40% - Accent3 6 3 7" xfId="18654"/>
    <cellStyle name="40% - Accent3 6 3 8" xfId="60582"/>
    <cellStyle name="40% - Accent3 6 4" xfId="18655"/>
    <cellStyle name="40% - Accent3 6 4 2" xfId="18656"/>
    <cellStyle name="40% - Accent3 6 4 2 2" xfId="18657"/>
    <cellStyle name="40% - Accent3 6 4 2 2 2" xfId="18658"/>
    <cellStyle name="40% - Accent3 6 4 2 2 3" xfId="53672"/>
    <cellStyle name="40% - Accent3 6 4 2 3" xfId="18659"/>
    <cellStyle name="40% - Accent3 6 4 2 4" xfId="18660"/>
    <cellStyle name="40% - Accent3 6 4 3" xfId="18661"/>
    <cellStyle name="40% - Accent3 6 4 3 2" xfId="18662"/>
    <cellStyle name="40% - Accent3 6 4 3 2 2" xfId="18663"/>
    <cellStyle name="40% - Accent3 6 4 3 2 3" xfId="53673"/>
    <cellStyle name="40% - Accent3 6 4 3 3" xfId="18664"/>
    <cellStyle name="40% - Accent3 6 4 3 4" xfId="18665"/>
    <cellStyle name="40% - Accent3 6 4 4" xfId="18666"/>
    <cellStyle name="40% - Accent3 6 4 4 2" xfId="18667"/>
    <cellStyle name="40% - Accent3 6 4 4 3" xfId="53674"/>
    <cellStyle name="40% - Accent3 6 4 5" xfId="18668"/>
    <cellStyle name="40% - Accent3 6 4 6" xfId="18669"/>
    <cellStyle name="40% - Accent3 6 5" xfId="18670"/>
    <cellStyle name="40% - Accent3 6 5 2" xfId="18671"/>
    <cellStyle name="40% - Accent3 6 5 2 2" xfId="18672"/>
    <cellStyle name="40% - Accent3 6 5 2 2 2" xfId="18673"/>
    <cellStyle name="40% - Accent3 6 5 2 2 3" xfId="53675"/>
    <cellStyle name="40% - Accent3 6 5 2 3" xfId="18674"/>
    <cellStyle name="40% - Accent3 6 5 2 4" xfId="18675"/>
    <cellStyle name="40% - Accent3 6 5 3" xfId="18676"/>
    <cellStyle name="40% - Accent3 6 5 3 2" xfId="18677"/>
    <cellStyle name="40% - Accent3 6 5 3 3" xfId="53676"/>
    <cellStyle name="40% - Accent3 6 5 4" xfId="18678"/>
    <cellStyle name="40% - Accent3 6 5 5" xfId="18679"/>
    <cellStyle name="40% - Accent3 6 6" xfId="18680"/>
    <cellStyle name="40% - Accent3 6 6 2" xfId="18681"/>
    <cellStyle name="40% - Accent3 6 6 2 2" xfId="18682"/>
    <cellStyle name="40% - Accent3 6 6 2 3" xfId="53677"/>
    <cellStyle name="40% - Accent3 6 6 3" xfId="18683"/>
    <cellStyle name="40% - Accent3 6 6 4" xfId="18684"/>
    <cellStyle name="40% - Accent3 6 7" xfId="18685"/>
    <cellStyle name="40% - Accent3 6 7 2" xfId="18686"/>
    <cellStyle name="40% - Accent3 6 7 2 2" xfId="18687"/>
    <cellStyle name="40% - Accent3 6 7 2 3" xfId="53678"/>
    <cellStyle name="40% - Accent3 6 7 3" xfId="18688"/>
    <cellStyle name="40% - Accent3 6 7 4" xfId="18689"/>
    <cellStyle name="40% - Accent3 6 8" xfId="18690"/>
    <cellStyle name="40% - Accent3 6 8 2" xfId="18691"/>
    <cellStyle name="40% - Accent3 6 8 3" xfId="53679"/>
    <cellStyle name="40% - Accent3 6 9" xfId="18692"/>
    <cellStyle name="40% - Accent3 7" xfId="18693"/>
    <cellStyle name="40% - Accent3 7 10" xfId="18694"/>
    <cellStyle name="40% - Accent3 7 11" xfId="60228"/>
    <cellStyle name="40% - Accent3 7 2" xfId="18695"/>
    <cellStyle name="40% - Accent3 7 2 2" xfId="18696"/>
    <cellStyle name="40% - Accent3 7 2 2 2" xfId="18697"/>
    <cellStyle name="40% - Accent3 7 2 2 2 2" xfId="18698"/>
    <cellStyle name="40% - Accent3 7 2 2 2 2 2" xfId="18699"/>
    <cellStyle name="40% - Accent3 7 2 2 2 2 2 2" xfId="18700"/>
    <cellStyle name="40% - Accent3 7 2 2 2 2 2 3" xfId="53680"/>
    <cellStyle name="40% - Accent3 7 2 2 2 2 3" xfId="18701"/>
    <cellStyle name="40% - Accent3 7 2 2 2 2 4" xfId="18702"/>
    <cellStyle name="40% - Accent3 7 2 2 2 3" xfId="18703"/>
    <cellStyle name="40% - Accent3 7 2 2 2 3 2" xfId="18704"/>
    <cellStyle name="40% - Accent3 7 2 2 2 3 2 2" xfId="18705"/>
    <cellStyle name="40% - Accent3 7 2 2 2 3 2 3" xfId="53681"/>
    <cellStyle name="40% - Accent3 7 2 2 2 3 3" xfId="18706"/>
    <cellStyle name="40% - Accent3 7 2 2 2 3 4" xfId="18707"/>
    <cellStyle name="40% - Accent3 7 2 2 2 4" xfId="18708"/>
    <cellStyle name="40% - Accent3 7 2 2 2 4 2" xfId="18709"/>
    <cellStyle name="40% - Accent3 7 2 2 2 4 3" xfId="53682"/>
    <cellStyle name="40% - Accent3 7 2 2 2 5" xfId="18710"/>
    <cellStyle name="40% - Accent3 7 2 2 2 6" xfId="18711"/>
    <cellStyle name="40% - Accent3 7 2 2 3" xfId="18712"/>
    <cellStyle name="40% - Accent3 7 2 2 3 2" xfId="18713"/>
    <cellStyle name="40% - Accent3 7 2 2 3 2 2" xfId="18714"/>
    <cellStyle name="40% - Accent3 7 2 2 3 2 3" xfId="53683"/>
    <cellStyle name="40% - Accent3 7 2 2 3 3" xfId="18715"/>
    <cellStyle name="40% - Accent3 7 2 2 3 4" xfId="18716"/>
    <cellStyle name="40% - Accent3 7 2 2 4" xfId="18717"/>
    <cellStyle name="40% - Accent3 7 2 2 4 2" xfId="18718"/>
    <cellStyle name="40% - Accent3 7 2 2 4 2 2" xfId="18719"/>
    <cellStyle name="40% - Accent3 7 2 2 4 2 3" xfId="53684"/>
    <cellStyle name="40% - Accent3 7 2 2 4 3" xfId="18720"/>
    <cellStyle name="40% - Accent3 7 2 2 4 4" xfId="18721"/>
    <cellStyle name="40% - Accent3 7 2 2 5" xfId="18722"/>
    <cellStyle name="40% - Accent3 7 2 2 5 2" xfId="18723"/>
    <cellStyle name="40% - Accent3 7 2 2 5 3" xfId="53685"/>
    <cellStyle name="40% - Accent3 7 2 2 6" xfId="18724"/>
    <cellStyle name="40% - Accent3 7 2 2 7" xfId="18725"/>
    <cellStyle name="40% - Accent3 7 2 2 8" xfId="60779"/>
    <cellStyle name="40% - Accent3 7 2 3" xfId="18726"/>
    <cellStyle name="40% - Accent3 7 2 3 2" xfId="18727"/>
    <cellStyle name="40% - Accent3 7 2 3 2 2" xfId="18728"/>
    <cellStyle name="40% - Accent3 7 2 3 2 2 2" xfId="18729"/>
    <cellStyle name="40% - Accent3 7 2 3 2 2 3" xfId="53686"/>
    <cellStyle name="40% - Accent3 7 2 3 2 3" xfId="18730"/>
    <cellStyle name="40% - Accent3 7 2 3 2 4" xfId="18731"/>
    <cellStyle name="40% - Accent3 7 2 3 3" xfId="18732"/>
    <cellStyle name="40% - Accent3 7 2 3 3 2" xfId="18733"/>
    <cellStyle name="40% - Accent3 7 2 3 3 2 2" xfId="18734"/>
    <cellStyle name="40% - Accent3 7 2 3 3 2 3" xfId="53687"/>
    <cellStyle name="40% - Accent3 7 2 3 3 3" xfId="18735"/>
    <cellStyle name="40% - Accent3 7 2 3 3 4" xfId="18736"/>
    <cellStyle name="40% - Accent3 7 2 3 4" xfId="18737"/>
    <cellStyle name="40% - Accent3 7 2 3 4 2" xfId="18738"/>
    <cellStyle name="40% - Accent3 7 2 3 4 3" xfId="53688"/>
    <cellStyle name="40% - Accent3 7 2 3 5" xfId="18739"/>
    <cellStyle name="40% - Accent3 7 2 3 6" xfId="18740"/>
    <cellStyle name="40% - Accent3 7 2 4" xfId="18741"/>
    <cellStyle name="40% - Accent3 7 2 4 2" xfId="18742"/>
    <cellStyle name="40% - Accent3 7 2 4 2 2" xfId="18743"/>
    <cellStyle name="40% - Accent3 7 2 4 2 3" xfId="53689"/>
    <cellStyle name="40% - Accent3 7 2 4 3" xfId="18744"/>
    <cellStyle name="40% - Accent3 7 2 4 4" xfId="18745"/>
    <cellStyle name="40% - Accent3 7 2 5" xfId="18746"/>
    <cellStyle name="40% - Accent3 7 2 5 2" xfId="18747"/>
    <cellStyle name="40% - Accent3 7 2 5 2 2" xfId="18748"/>
    <cellStyle name="40% - Accent3 7 2 5 2 3" xfId="53690"/>
    <cellStyle name="40% - Accent3 7 2 5 3" xfId="18749"/>
    <cellStyle name="40% - Accent3 7 2 5 4" xfId="18750"/>
    <cellStyle name="40% - Accent3 7 2 6" xfId="18751"/>
    <cellStyle name="40% - Accent3 7 2 6 2" xfId="18752"/>
    <cellStyle name="40% - Accent3 7 2 6 3" xfId="53691"/>
    <cellStyle name="40% - Accent3 7 2 7" xfId="18753"/>
    <cellStyle name="40% - Accent3 7 2 8" xfId="18754"/>
    <cellStyle name="40% - Accent3 7 2 9" xfId="60411"/>
    <cellStyle name="40% - Accent3 7 3" xfId="18755"/>
    <cellStyle name="40% - Accent3 7 3 2" xfId="18756"/>
    <cellStyle name="40% - Accent3 7 3 2 2" xfId="18757"/>
    <cellStyle name="40% - Accent3 7 3 2 2 2" xfId="18758"/>
    <cellStyle name="40% - Accent3 7 3 2 2 2 2" xfId="18759"/>
    <cellStyle name="40% - Accent3 7 3 2 2 2 3" xfId="53692"/>
    <cellStyle name="40% - Accent3 7 3 2 2 3" xfId="18760"/>
    <cellStyle name="40% - Accent3 7 3 2 2 4" xfId="18761"/>
    <cellStyle name="40% - Accent3 7 3 2 3" xfId="18762"/>
    <cellStyle name="40% - Accent3 7 3 2 3 2" xfId="18763"/>
    <cellStyle name="40% - Accent3 7 3 2 3 2 2" xfId="18764"/>
    <cellStyle name="40% - Accent3 7 3 2 3 2 3" xfId="53693"/>
    <cellStyle name="40% - Accent3 7 3 2 3 3" xfId="18765"/>
    <cellStyle name="40% - Accent3 7 3 2 3 4" xfId="18766"/>
    <cellStyle name="40% - Accent3 7 3 2 4" xfId="18767"/>
    <cellStyle name="40% - Accent3 7 3 2 4 2" xfId="18768"/>
    <cellStyle name="40% - Accent3 7 3 2 4 3" xfId="53694"/>
    <cellStyle name="40% - Accent3 7 3 2 5" xfId="18769"/>
    <cellStyle name="40% - Accent3 7 3 2 6" xfId="18770"/>
    <cellStyle name="40% - Accent3 7 3 3" xfId="18771"/>
    <cellStyle name="40% - Accent3 7 3 3 2" xfId="18772"/>
    <cellStyle name="40% - Accent3 7 3 3 2 2" xfId="18773"/>
    <cellStyle name="40% - Accent3 7 3 3 2 3" xfId="53695"/>
    <cellStyle name="40% - Accent3 7 3 3 3" xfId="18774"/>
    <cellStyle name="40% - Accent3 7 3 3 4" xfId="18775"/>
    <cellStyle name="40% - Accent3 7 3 4" xfId="18776"/>
    <cellStyle name="40% - Accent3 7 3 4 2" xfId="18777"/>
    <cellStyle name="40% - Accent3 7 3 4 2 2" xfId="18778"/>
    <cellStyle name="40% - Accent3 7 3 4 2 3" xfId="53696"/>
    <cellStyle name="40% - Accent3 7 3 4 3" xfId="18779"/>
    <cellStyle name="40% - Accent3 7 3 4 4" xfId="18780"/>
    <cellStyle name="40% - Accent3 7 3 5" xfId="18781"/>
    <cellStyle name="40% - Accent3 7 3 5 2" xfId="18782"/>
    <cellStyle name="40% - Accent3 7 3 5 3" xfId="53697"/>
    <cellStyle name="40% - Accent3 7 3 6" xfId="18783"/>
    <cellStyle name="40% - Accent3 7 3 7" xfId="18784"/>
    <cellStyle name="40% - Accent3 7 3 8" xfId="60596"/>
    <cellStyle name="40% - Accent3 7 4" xfId="18785"/>
    <cellStyle name="40% - Accent3 7 4 2" xfId="18786"/>
    <cellStyle name="40% - Accent3 7 4 2 2" xfId="18787"/>
    <cellStyle name="40% - Accent3 7 4 2 2 2" xfId="18788"/>
    <cellStyle name="40% - Accent3 7 4 2 2 3" xfId="53698"/>
    <cellStyle name="40% - Accent3 7 4 2 3" xfId="18789"/>
    <cellStyle name="40% - Accent3 7 4 2 4" xfId="18790"/>
    <cellStyle name="40% - Accent3 7 4 3" xfId="18791"/>
    <cellStyle name="40% - Accent3 7 4 3 2" xfId="18792"/>
    <cellStyle name="40% - Accent3 7 4 3 2 2" xfId="18793"/>
    <cellStyle name="40% - Accent3 7 4 3 2 3" xfId="53699"/>
    <cellStyle name="40% - Accent3 7 4 3 3" xfId="18794"/>
    <cellStyle name="40% - Accent3 7 4 3 4" xfId="18795"/>
    <cellStyle name="40% - Accent3 7 4 4" xfId="18796"/>
    <cellStyle name="40% - Accent3 7 4 4 2" xfId="18797"/>
    <cellStyle name="40% - Accent3 7 4 4 3" xfId="53700"/>
    <cellStyle name="40% - Accent3 7 4 5" xfId="18798"/>
    <cellStyle name="40% - Accent3 7 4 6" xfId="18799"/>
    <cellStyle name="40% - Accent3 7 5" xfId="18800"/>
    <cellStyle name="40% - Accent3 7 5 2" xfId="18801"/>
    <cellStyle name="40% - Accent3 7 5 2 2" xfId="18802"/>
    <cellStyle name="40% - Accent3 7 5 2 2 2" xfId="18803"/>
    <cellStyle name="40% - Accent3 7 5 2 2 3" xfId="53701"/>
    <cellStyle name="40% - Accent3 7 5 2 3" xfId="18804"/>
    <cellStyle name="40% - Accent3 7 5 2 4" xfId="18805"/>
    <cellStyle name="40% - Accent3 7 5 3" xfId="18806"/>
    <cellStyle name="40% - Accent3 7 5 3 2" xfId="18807"/>
    <cellStyle name="40% - Accent3 7 5 3 3" xfId="53702"/>
    <cellStyle name="40% - Accent3 7 5 4" xfId="18808"/>
    <cellStyle name="40% - Accent3 7 5 5" xfId="18809"/>
    <cellStyle name="40% - Accent3 7 6" xfId="18810"/>
    <cellStyle name="40% - Accent3 7 6 2" xfId="18811"/>
    <cellStyle name="40% - Accent3 7 6 2 2" xfId="18812"/>
    <cellStyle name="40% - Accent3 7 6 2 3" xfId="53703"/>
    <cellStyle name="40% - Accent3 7 6 3" xfId="18813"/>
    <cellStyle name="40% - Accent3 7 6 4" xfId="18814"/>
    <cellStyle name="40% - Accent3 7 7" xfId="18815"/>
    <cellStyle name="40% - Accent3 7 7 2" xfId="18816"/>
    <cellStyle name="40% - Accent3 7 7 2 2" xfId="18817"/>
    <cellStyle name="40% - Accent3 7 7 2 3" xfId="53704"/>
    <cellStyle name="40% - Accent3 7 7 3" xfId="18818"/>
    <cellStyle name="40% - Accent3 7 7 4" xfId="18819"/>
    <cellStyle name="40% - Accent3 7 8" xfId="18820"/>
    <cellStyle name="40% - Accent3 7 8 2" xfId="18821"/>
    <cellStyle name="40% - Accent3 7 8 3" xfId="53705"/>
    <cellStyle name="40% - Accent3 7 9" xfId="18822"/>
    <cellStyle name="40% - Accent3 8" xfId="18823"/>
    <cellStyle name="40% - Accent3 8 2" xfId="18824"/>
    <cellStyle name="40% - Accent3 8 2 2" xfId="18825"/>
    <cellStyle name="40% - Accent3 8 2 2 2" xfId="18826"/>
    <cellStyle name="40% - Accent3 8 2 2 2 2" xfId="18827"/>
    <cellStyle name="40% - Accent3 8 2 2 2 2 2" xfId="18828"/>
    <cellStyle name="40% - Accent3 8 2 2 2 2 3" xfId="53706"/>
    <cellStyle name="40% - Accent3 8 2 2 2 3" xfId="18829"/>
    <cellStyle name="40% - Accent3 8 2 2 2 4" xfId="18830"/>
    <cellStyle name="40% - Accent3 8 2 2 3" xfId="18831"/>
    <cellStyle name="40% - Accent3 8 2 2 3 2" xfId="18832"/>
    <cellStyle name="40% - Accent3 8 2 2 3 2 2" xfId="18833"/>
    <cellStyle name="40% - Accent3 8 2 2 3 2 3" xfId="53707"/>
    <cellStyle name="40% - Accent3 8 2 2 3 3" xfId="18834"/>
    <cellStyle name="40% - Accent3 8 2 2 3 4" xfId="18835"/>
    <cellStyle name="40% - Accent3 8 2 2 4" xfId="18836"/>
    <cellStyle name="40% - Accent3 8 2 2 4 2" xfId="18837"/>
    <cellStyle name="40% - Accent3 8 2 2 4 3" xfId="53708"/>
    <cellStyle name="40% - Accent3 8 2 2 5" xfId="18838"/>
    <cellStyle name="40% - Accent3 8 2 2 6" xfId="18839"/>
    <cellStyle name="40% - Accent3 8 2 2 7" xfId="60793"/>
    <cellStyle name="40% - Accent3 8 2 3" xfId="18840"/>
    <cellStyle name="40% - Accent3 8 2 3 2" xfId="18841"/>
    <cellStyle name="40% - Accent3 8 2 3 2 2" xfId="18842"/>
    <cellStyle name="40% - Accent3 8 2 3 2 3" xfId="53709"/>
    <cellStyle name="40% - Accent3 8 2 3 3" xfId="18843"/>
    <cellStyle name="40% - Accent3 8 2 3 4" xfId="18844"/>
    <cellStyle name="40% - Accent3 8 2 4" xfId="18845"/>
    <cellStyle name="40% - Accent3 8 2 4 2" xfId="18846"/>
    <cellStyle name="40% - Accent3 8 2 4 2 2" xfId="18847"/>
    <cellStyle name="40% - Accent3 8 2 4 2 3" xfId="53710"/>
    <cellStyle name="40% - Accent3 8 2 4 3" xfId="18848"/>
    <cellStyle name="40% - Accent3 8 2 4 4" xfId="18849"/>
    <cellStyle name="40% - Accent3 8 2 5" xfId="18850"/>
    <cellStyle name="40% - Accent3 8 2 5 2" xfId="18851"/>
    <cellStyle name="40% - Accent3 8 2 5 3" xfId="53711"/>
    <cellStyle name="40% - Accent3 8 2 6" xfId="18852"/>
    <cellStyle name="40% - Accent3 8 2 7" xfId="18853"/>
    <cellStyle name="40% - Accent3 8 2 8" xfId="60425"/>
    <cellStyle name="40% - Accent3 8 3" xfId="18854"/>
    <cellStyle name="40% - Accent3 8 3 2" xfId="18855"/>
    <cellStyle name="40% - Accent3 8 3 2 2" xfId="18856"/>
    <cellStyle name="40% - Accent3 8 3 2 2 2" xfId="18857"/>
    <cellStyle name="40% - Accent3 8 3 2 2 3" xfId="53712"/>
    <cellStyle name="40% - Accent3 8 3 2 3" xfId="18858"/>
    <cellStyle name="40% - Accent3 8 3 2 4" xfId="18859"/>
    <cellStyle name="40% - Accent3 8 3 3" xfId="18860"/>
    <cellStyle name="40% - Accent3 8 3 3 2" xfId="18861"/>
    <cellStyle name="40% - Accent3 8 3 3 2 2" xfId="18862"/>
    <cellStyle name="40% - Accent3 8 3 3 2 3" xfId="53713"/>
    <cellStyle name="40% - Accent3 8 3 3 3" xfId="18863"/>
    <cellStyle name="40% - Accent3 8 3 3 4" xfId="18864"/>
    <cellStyle name="40% - Accent3 8 3 4" xfId="18865"/>
    <cellStyle name="40% - Accent3 8 3 4 2" xfId="18866"/>
    <cellStyle name="40% - Accent3 8 3 4 3" xfId="53714"/>
    <cellStyle name="40% - Accent3 8 3 5" xfId="18867"/>
    <cellStyle name="40% - Accent3 8 3 6" xfId="18868"/>
    <cellStyle name="40% - Accent3 8 3 7" xfId="60610"/>
    <cellStyle name="40% - Accent3 8 4" xfId="18869"/>
    <cellStyle name="40% - Accent3 8 4 2" xfId="18870"/>
    <cellStyle name="40% - Accent3 8 4 2 2" xfId="18871"/>
    <cellStyle name="40% - Accent3 8 4 2 3" xfId="53715"/>
    <cellStyle name="40% - Accent3 8 4 3" xfId="18872"/>
    <cellStyle name="40% - Accent3 8 4 4" xfId="18873"/>
    <cellStyle name="40% - Accent3 8 5" xfId="18874"/>
    <cellStyle name="40% - Accent3 8 5 2" xfId="18875"/>
    <cellStyle name="40% - Accent3 8 5 2 2" xfId="18876"/>
    <cellStyle name="40% - Accent3 8 5 2 3" xfId="53716"/>
    <cellStyle name="40% - Accent3 8 5 3" xfId="18877"/>
    <cellStyle name="40% - Accent3 8 5 4" xfId="18878"/>
    <cellStyle name="40% - Accent3 8 6" xfId="18879"/>
    <cellStyle name="40% - Accent3 8 6 2" xfId="18880"/>
    <cellStyle name="40% - Accent3 8 6 3" xfId="53717"/>
    <cellStyle name="40% - Accent3 8 7" xfId="18881"/>
    <cellStyle name="40% - Accent3 8 8" xfId="18882"/>
    <cellStyle name="40% - Accent3 8 9" xfId="60242"/>
    <cellStyle name="40% - Accent3 9" xfId="18883"/>
    <cellStyle name="40% - Accent3 9 2" xfId="18884"/>
    <cellStyle name="40% - Accent3 9 2 2" xfId="18885"/>
    <cellStyle name="40% - Accent3 9 2 2 2" xfId="18886"/>
    <cellStyle name="40% - Accent3 9 2 2 2 2" xfId="18887"/>
    <cellStyle name="40% - Accent3 9 2 2 2 3" xfId="53718"/>
    <cellStyle name="40% - Accent3 9 2 2 3" xfId="18888"/>
    <cellStyle name="40% - Accent3 9 2 2 4" xfId="18889"/>
    <cellStyle name="40% - Accent3 9 2 2 5" xfId="60807"/>
    <cellStyle name="40% - Accent3 9 2 3" xfId="18890"/>
    <cellStyle name="40% - Accent3 9 2 3 2" xfId="18891"/>
    <cellStyle name="40% - Accent3 9 2 3 2 2" xfId="18892"/>
    <cellStyle name="40% - Accent3 9 2 3 2 3" xfId="53719"/>
    <cellStyle name="40% - Accent3 9 2 3 3" xfId="18893"/>
    <cellStyle name="40% - Accent3 9 2 3 4" xfId="18894"/>
    <cellStyle name="40% - Accent3 9 2 4" xfId="18895"/>
    <cellStyle name="40% - Accent3 9 2 4 2" xfId="18896"/>
    <cellStyle name="40% - Accent3 9 2 4 3" xfId="53720"/>
    <cellStyle name="40% - Accent3 9 2 5" xfId="18897"/>
    <cellStyle name="40% - Accent3 9 2 6" xfId="18898"/>
    <cellStyle name="40% - Accent3 9 2 7" xfId="60439"/>
    <cellStyle name="40% - Accent3 9 3" xfId="18899"/>
    <cellStyle name="40% - Accent3 9 3 2" xfId="18900"/>
    <cellStyle name="40% - Accent3 9 3 2 2" xfId="18901"/>
    <cellStyle name="40% - Accent3 9 3 2 3" xfId="53721"/>
    <cellStyle name="40% - Accent3 9 3 3" xfId="18902"/>
    <cellStyle name="40% - Accent3 9 3 4" xfId="18903"/>
    <cellStyle name="40% - Accent3 9 3 5" xfId="60624"/>
    <cellStyle name="40% - Accent3 9 4" xfId="18904"/>
    <cellStyle name="40% - Accent3 9 4 2" xfId="18905"/>
    <cellStyle name="40% - Accent3 9 4 2 2" xfId="18906"/>
    <cellStyle name="40% - Accent3 9 4 2 3" xfId="53722"/>
    <cellStyle name="40% - Accent3 9 4 3" xfId="18907"/>
    <cellStyle name="40% - Accent3 9 4 4" xfId="18908"/>
    <cellStyle name="40% - Accent3 9 5" xfId="18909"/>
    <cellStyle name="40% - Accent3 9 5 2" xfId="18910"/>
    <cellStyle name="40% - Accent3 9 5 3" xfId="53723"/>
    <cellStyle name="40% - Accent3 9 6" xfId="18911"/>
    <cellStyle name="40% - Accent3 9 7" xfId="18912"/>
    <cellStyle name="40% - Accent3 9 8" xfId="60256"/>
    <cellStyle name="40% - Accent4 10" xfId="18913"/>
    <cellStyle name="40% - Accent4 10 2" xfId="18914"/>
    <cellStyle name="40% - Accent4 10 2 2" xfId="18915"/>
    <cellStyle name="40% - Accent4 10 2 2 2" xfId="18916"/>
    <cellStyle name="40% - Accent4 10 2 2 3" xfId="53724"/>
    <cellStyle name="40% - Accent4 10 2 2 4" xfId="60823"/>
    <cellStyle name="40% - Accent4 10 2 3" xfId="18917"/>
    <cellStyle name="40% - Accent4 10 2 4" xfId="18918"/>
    <cellStyle name="40% - Accent4 10 2 5" xfId="60455"/>
    <cellStyle name="40% - Accent4 10 3" xfId="18919"/>
    <cellStyle name="40% - Accent4 10 3 2" xfId="18920"/>
    <cellStyle name="40% - Accent4 10 3 2 2" xfId="18921"/>
    <cellStyle name="40% - Accent4 10 3 2 3" xfId="53725"/>
    <cellStyle name="40% - Accent4 10 3 3" xfId="18922"/>
    <cellStyle name="40% - Accent4 10 3 4" xfId="18923"/>
    <cellStyle name="40% - Accent4 10 3 5" xfId="60640"/>
    <cellStyle name="40% - Accent4 10 4" xfId="18924"/>
    <cellStyle name="40% - Accent4 10 4 2" xfId="18925"/>
    <cellStyle name="40% - Accent4 10 4 3" xfId="53726"/>
    <cellStyle name="40% - Accent4 10 5" xfId="18926"/>
    <cellStyle name="40% - Accent4 10 6" xfId="18927"/>
    <cellStyle name="40% - Accent4 10 7" xfId="60272"/>
    <cellStyle name="40% - Accent4 11" xfId="18928"/>
    <cellStyle name="40% - Accent4 11 2" xfId="18929"/>
    <cellStyle name="40% - Accent4 11 2 2" xfId="18930"/>
    <cellStyle name="40% - Accent4 11 2 2 2" xfId="18931"/>
    <cellStyle name="40% - Accent4 11 2 2 3" xfId="53727"/>
    <cellStyle name="40% - Accent4 11 2 2 4" xfId="60837"/>
    <cellStyle name="40% - Accent4 11 2 3" xfId="18932"/>
    <cellStyle name="40% - Accent4 11 2 4" xfId="18933"/>
    <cellStyle name="40% - Accent4 11 2 5" xfId="60469"/>
    <cellStyle name="40% - Accent4 11 3" xfId="18934"/>
    <cellStyle name="40% - Accent4 11 3 2" xfId="18935"/>
    <cellStyle name="40% - Accent4 11 3 3" xfId="53728"/>
    <cellStyle name="40% - Accent4 11 3 4" xfId="60654"/>
    <cellStyle name="40% - Accent4 11 4" xfId="18936"/>
    <cellStyle name="40% - Accent4 11 5" xfId="18937"/>
    <cellStyle name="40% - Accent4 11 6" xfId="60286"/>
    <cellStyle name="40% - Accent4 12" xfId="18938"/>
    <cellStyle name="40% - Accent4 12 2" xfId="18939"/>
    <cellStyle name="40% - Accent4 12 2 2" xfId="18940"/>
    <cellStyle name="40% - Accent4 12 2 2 2" xfId="60851"/>
    <cellStyle name="40% - Accent4 12 2 3" xfId="53729"/>
    <cellStyle name="40% - Accent4 12 2 4" xfId="60483"/>
    <cellStyle name="40% - Accent4 12 3" xfId="18941"/>
    <cellStyle name="40% - Accent4 12 3 2" xfId="60668"/>
    <cellStyle name="40% - Accent4 12 4" xfId="18942"/>
    <cellStyle name="40% - Accent4 12 5" xfId="60300"/>
    <cellStyle name="40% - Accent4 13" xfId="18943"/>
    <cellStyle name="40% - Accent4 13 2" xfId="18944"/>
    <cellStyle name="40% - Accent4 13 2 2" xfId="18945"/>
    <cellStyle name="40% - Accent4 13 2 2 2" xfId="60865"/>
    <cellStyle name="40% - Accent4 13 2 3" xfId="53730"/>
    <cellStyle name="40% - Accent4 13 2 4" xfId="60497"/>
    <cellStyle name="40% - Accent4 13 3" xfId="18946"/>
    <cellStyle name="40% - Accent4 13 3 2" xfId="60682"/>
    <cellStyle name="40% - Accent4 13 4" xfId="18947"/>
    <cellStyle name="40% - Accent4 13 5" xfId="60314"/>
    <cellStyle name="40% - Accent4 14" xfId="18948"/>
    <cellStyle name="40% - Accent4 14 2" xfId="18949"/>
    <cellStyle name="40% - Accent4 14 2 2" xfId="60695"/>
    <cellStyle name="40% - Accent4 14 3" xfId="53731"/>
    <cellStyle name="40% - Accent4 14 4" xfId="60327"/>
    <cellStyle name="40% - Accent4 15" xfId="18950"/>
    <cellStyle name="40% - Accent4 15 2" xfId="60511"/>
    <cellStyle name="40% - Accent4 16" xfId="18951"/>
    <cellStyle name="40% - Accent4 16 2" xfId="60879"/>
    <cellStyle name="40% - Accent4 17" xfId="53732"/>
    <cellStyle name="40% - Accent4 17 2" xfId="60893"/>
    <cellStyle name="40% - Accent4 18" xfId="53733"/>
    <cellStyle name="40% - Accent4 18 2" xfId="60907"/>
    <cellStyle name="40% - Accent4 19" xfId="60138"/>
    <cellStyle name="40% - Accent4 2" xfId="18952"/>
    <cellStyle name="40% - Accent4 2 10" xfId="18953"/>
    <cellStyle name="40% - Accent4 2 10 2" xfId="18954"/>
    <cellStyle name="40% - Accent4 2 10 2 2" xfId="18955"/>
    <cellStyle name="40% - Accent4 2 10 2 2 2" xfId="18956"/>
    <cellStyle name="40% - Accent4 2 10 2 2 3" xfId="53734"/>
    <cellStyle name="40% - Accent4 2 10 2 3" xfId="18957"/>
    <cellStyle name="40% - Accent4 2 10 2 4" xfId="18958"/>
    <cellStyle name="40% - Accent4 2 10 3" xfId="18959"/>
    <cellStyle name="40% - Accent4 2 10 3 2" xfId="18960"/>
    <cellStyle name="40% - Accent4 2 10 3 3" xfId="53735"/>
    <cellStyle name="40% - Accent4 2 10 4" xfId="18961"/>
    <cellStyle name="40% - Accent4 2 10 5" xfId="18962"/>
    <cellStyle name="40% - Accent4 2 11" xfId="18963"/>
    <cellStyle name="40% - Accent4 2 11 2" xfId="18964"/>
    <cellStyle name="40% - Accent4 2 11 2 2" xfId="18965"/>
    <cellStyle name="40% - Accent4 2 11 2 3" xfId="53736"/>
    <cellStyle name="40% - Accent4 2 11 3" xfId="18966"/>
    <cellStyle name="40% - Accent4 2 11 4" xfId="18967"/>
    <cellStyle name="40% - Accent4 2 12" xfId="18968"/>
    <cellStyle name="40% - Accent4 2 12 2" xfId="18969"/>
    <cellStyle name="40% - Accent4 2 12 2 2" xfId="18970"/>
    <cellStyle name="40% - Accent4 2 12 2 3" xfId="53737"/>
    <cellStyle name="40% - Accent4 2 12 3" xfId="18971"/>
    <cellStyle name="40% - Accent4 2 12 4" xfId="18972"/>
    <cellStyle name="40% - Accent4 2 13" xfId="18973"/>
    <cellStyle name="40% - Accent4 2 13 2" xfId="18974"/>
    <cellStyle name="40% - Accent4 2 13 3" xfId="53738"/>
    <cellStyle name="40% - Accent4 2 14" xfId="18975"/>
    <cellStyle name="40% - Accent4 2 15" xfId="18976"/>
    <cellStyle name="40% - Accent4 2 16" xfId="60159"/>
    <cellStyle name="40% - Accent4 2 2" xfId="18977"/>
    <cellStyle name="40% - Accent4 2 2 10" xfId="18978"/>
    <cellStyle name="40% - Accent4 2 2 11" xfId="18979"/>
    <cellStyle name="40% - Accent4 2 2 12" xfId="60343"/>
    <cellStyle name="40% - Accent4 2 2 2" xfId="18980"/>
    <cellStyle name="40% - Accent4 2 2 2 10" xfId="18981"/>
    <cellStyle name="40% - Accent4 2 2 2 11" xfId="60711"/>
    <cellStyle name="40% - Accent4 2 2 2 2" xfId="18982"/>
    <cellStyle name="40% - Accent4 2 2 2 2 2" xfId="18983"/>
    <cellStyle name="40% - Accent4 2 2 2 2 2 2" xfId="18984"/>
    <cellStyle name="40% - Accent4 2 2 2 2 2 2 2" xfId="18985"/>
    <cellStyle name="40% - Accent4 2 2 2 2 2 2 2 2" xfId="18986"/>
    <cellStyle name="40% - Accent4 2 2 2 2 2 2 2 2 2" xfId="18987"/>
    <cellStyle name="40% - Accent4 2 2 2 2 2 2 2 2 3" xfId="53739"/>
    <cellStyle name="40% - Accent4 2 2 2 2 2 2 2 3" xfId="18988"/>
    <cellStyle name="40% - Accent4 2 2 2 2 2 2 2 4" xfId="18989"/>
    <cellStyle name="40% - Accent4 2 2 2 2 2 2 3" xfId="18990"/>
    <cellStyle name="40% - Accent4 2 2 2 2 2 2 3 2" xfId="18991"/>
    <cellStyle name="40% - Accent4 2 2 2 2 2 2 3 2 2" xfId="18992"/>
    <cellStyle name="40% - Accent4 2 2 2 2 2 2 3 2 3" xfId="53740"/>
    <cellStyle name="40% - Accent4 2 2 2 2 2 2 3 3" xfId="18993"/>
    <cellStyle name="40% - Accent4 2 2 2 2 2 2 3 4" xfId="18994"/>
    <cellStyle name="40% - Accent4 2 2 2 2 2 2 4" xfId="18995"/>
    <cellStyle name="40% - Accent4 2 2 2 2 2 2 4 2" xfId="18996"/>
    <cellStyle name="40% - Accent4 2 2 2 2 2 2 4 3" xfId="53741"/>
    <cellStyle name="40% - Accent4 2 2 2 2 2 2 5" xfId="18997"/>
    <cellStyle name="40% - Accent4 2 2 2 2 2 2 6" xfId="18998"/>
    <cellStyle name="40% - Accent4 2 2 2 2 2 3" xfId="18999"/>
    <cellStyle name="40% - Accent4 2 2 2 2 2 3 2" xfId="19000"/>
    <cellStyle name="40% - Accent4 2 2 2 2 2 3 2 2" xfId="19001"/>
    <cellStyle name="40% - Accent4 2 2 2 2 2 3 2 3" xfId="53742"/>
    <cellStyle name="40% - Accent4 2 2 2 2 2 3 3" xfId="19002"/>
    <cellStyle name="40% - Accent4 2 2 2 2 2 3 4" xfId="19003"/>
    <cellStyle name="40% - Accent4 2 2 2 2 2 4" xfId="19004"/>
    <cellStyle name="40% - Accent4 2 2 2 2 2 4 2" xfId="19005"/>
    <cellStyle name="40% - Accent4 2 2 2 2 2 4 2 2" xfId="19006"/>
    <cellStyle name="40% - Accent4 2 2 2 2 2 4 2 3" xfId="53743"/>
    <cellStyle name="40% - Accent4 2 2 2 2 2 4 3" xfId="19007"/>
    <cellStyle name="40% - Accent4 2 2 2 2 2 4 4" xfId="19008"/>
    <cellStyle name="40% - Accent4 2 2 2 2 2 5" xfId="19009"/>
    <cellStyle name="40% - Accent4 2 2 2 2 2 5 2" xfId="19010"/>
    <cellStyle name="40% - Accent4 2 2 2 2 2 5 3" xfId="53744"/>
    <cellStyle name="40% - Accent4 2 2 2 2 2 6" xfId="19011"/>
    <cellStyle name="40% - Accent4 2 2 2 2 2 7" xfId="19012"/>
    <cellStyle name="40% - Accent4 2 2 2 2 3" xfId="19013"/>
    <cellStyle name="40% - Accent4 2 2 2 2 3 2" xfId="19014"/>
    <cellStyle name="40% - Accent4 2 2 2 2 3 2 2" xfId="19015"/>
    <cellStyle name="40% - Accent4 2 2 2 2 3 2 2 2" xfId="19016"/>
    <cellStyle name="40% - Accent4 2 2 2 2 3 2 2 3" xfId="53745"/>
    <cellStyle name="40% - Accent4 2 2 2 2 3 2 3" xfId="19017"/>
    <cellStyle name="40% - Accent4 2 2 2 2 3 2 4" xfId="19018"/>
    <cellStyle name="40% - Accent4 2 2 2 2 3 3" xfId="19019"/>
    <cellStyle name="40% - Accent4 2 2 2 2 3 3 2" xfId="19020"/>
    <cellStyle name="40% - Accent4 2 2 2 2 3 3 2 2" xfId="19021"/>
    <cellStyle name="40% - Accent4 2 2 2 2 3 3 2 3" xfId="53746"/>
    <cellStyle name="40% - Accent4 2 2 2 2 3 3 3" xfId="19022"/>
    <cellStyle name="40% - Accent4 2 2 2 2 3 3 4" xfId="19023"/>
    <cellStyle name="40% - Accent4 2 2 2 2 3 4" xfId="19024"/>
    <cellStyle name="40% - Accent4 2 2 2 2 3 4 2" xfId="19025"/>
    <cellStyle name="40% - Accent4 2 2 2 2 3 4 3" xfId="53747"/>
    <cellStyle name="40% - Accent4 2 2 2 2 3 5" xfId="19026"/>
    <cellStyle name="40% - Accent4 2 2 2 2 3 6" xfId="19027"/>
    <cellStyle name="40% - Accent4 2 2 2 2 4" xfId="19028"/>
    <cellStyle name="40% - Accent4 2 2 2 2 4 2" xfId="19029"/>
    <cellStyle name="40% - Accent4 2 2 2 2 4 2 2" xfId="19030"/>
    <cellStyle name="40% - Accent4 2 2 2 2 4 2 3" xfId="53748"/>
    <cellStyle name="40% - Accent4 2 2 2 2 4 3" xfId="19031"/>
    <cellStyle name="40% - Accent4 2 2 2 2 4 4" xfId="19032"/>
    <cellStyle name="40% - Accent4 2 2 2 2 5" xfId="19033"/>
    <cellStyle name="40% - Accent4 2 2 2 2 5 2" xfId="19034"/>
    <cellStyle name="40% - Accent4 2 2 2 2 5 2 2" xfId="19035"/>
    <cellStyle name="40% - Accent4 2 2 2 2 5 2 3" xfId="53749"/>
    <cellStyle name="40% - Accent4 2 2 2 2 5 3" xfId="19036"/>
    <cellStyle name="40% - Accent4 2 2 2 2 5 4" xfId="19037"/>
    <cellStyle name="40% - Accent4 2 2 2 2 6" xfId="19038"/>
    <cellStyle name="40% - Accent4 2 2 2 2 6 2" xfId="19039"/>
    <cellStyle name="40% - Accent4 2 2 2 2 6 3" xfId="53750"/>
    <cellStyle name="40% - Accent4 2 2 2 2 7" xfId="19040"/>
    <cellStyle name="40% - Accent4 2 2 2 2 8" xfId="19041"/>
    <cellStyle name="40% - Accent4 2 2 2 3" xfId="19042"/>
    <cellStyle name="40% - Accent4 2 2 2 3 2" xfId="19043"/>
    <cellStyle name="40% - Accent4 2 2 2 3 2 2" xfId="19044"/>
    <cellStyle name="40% - Accent4 2 2 2 3 2 2 2" xfId="19045"/>
    <cellStyle name="40% - Accent4 2 2 2 3 2 2 2 2" xfId="19046"/>
    <cellStyle name="40% - Accent4 2 2 2 3 2 2 2 3" xfId="53751"/>
    <cellStyle name="40% - Accent4 2 2 2 3 2 2 3" xfId="19047"/>
    <cellStyle name="40% - Accent4 2 2 2 3 2 2 4" xfId="19048"/>
    <cellStyle name="40% - Accent4 2 2 2 3 2 3" xfId="19049"/>
    <cellStyle name="40% - Accent4 2 2 2 3 2 3 2" xfId="19050"/>
    <cellStyle name="40% - Accent4 2 2 2 3 2 3 2 2" xfId="19051"/>
    <cellStyle name="40% - Accent4 2 2 2 3 2 3 2 3" xfId="53752"/>
    <cellStyle name="40% - Accent4 2 2 2 3 2 3 3" xfId="19052"/>
    <cellStyle name="40% - Accent4 2 2 2 3 2 3 4" xfId="19053"/>
    <cellStyle name="40% - Accent4 2 2 2 3 2 4" xfId="19054"/>
    <cellStyle name="40% - Accent4 2 2 2 3 2 4 2" xfId="19055"/>
    <cellStyle name="40% - Accent4 2 2 2 3 2 4 3" xfId="53753"/>
    <cellStyle name="40% - Accent4 2 2 2 3 2 5" xfId="19056"/>
    <cellStyle name="40% - Accent4 2 2 2 3 2 6" xfId="19057"/>
    <cellStyle name="40% - Accent4 2 2 2 3 3" xfId="19058"/>
    <cellStyle name="40% - Accent4 2 2 2 3 3 2" xfId="19059"/>
    <cellStyle name="40% - Accent4 2 2 2 3 3 2 2" xfId="19060"/>
    <cellStyle name="40% - Accent4 2 2 2 3 3 2 3" xfId="53754"/>
    <cellStyle name="40% - Accent4 2 2 2 3 3 3" xfId="19061"/>
    <cellStyle name="40% - Accent4 2 2 2 3 3 4" xfId="19062"/>
    <cellStyle name="40% - Accent4 2 2 2 3 4" xfId="19063"/>
    <cellStyle name="40% - Accent4 2 2 2 3 4 2" xfId="19064"/>
    <cellStyle name="40% - Accent4 2 2 2 3 4 2 2" xfId="19065"/>
    <cellStyle name="40% - Accent4 2 2 2 3 4 2 3" xfId="53755"/>
    <cellStyle name="40% - Accent4 2 2 2 3 4 3" xfId="19066"/>
    <cellStyle name="40% - Accent4 2 2 2 3 4 4" xfId="19067"/>
    <cellStyle name="40% - Accent4 2 2 2 3 5" xfId="19068"/>
    <cellStyle name="40% - Accent4 2 2 2 3 5 2" xfId="19069"/>
    <cellStyle name="40% - Accent4 2 2 2 3 5 3" xfId="53756"/>
    <cellStyle name="40% - Accent4 2 2 2 3 6" xfId="19070"/>
    <cellStyle name="40% - Accent4 2 2 2 3 7" xfId="19071"/>
    <cellStyle name="40% - Accent4 2 2 2 4" xfId="19072"/>
    <cellStyle name="40% - Accent4 2 2 2 4 2" xfId="19073"/>
    <cellStyle name="40% - Accent4 2 2 2 4 2 2" xfId="19074"/>
    <cellStyle name="40% - Accent4 2 2 2 4 2 2 2" xfId="19075"/>
    <cellStyle name="40% - Accent4 2 2 2 4 2 2 3" xfId="53757"/>
    <cellStyle name="40% - Accent4 2 2 2 4 2 3" xfId="19076"/>
    <cellStyle name="40% - Accent4 2 2 2 4 2 4" xfId="19077"/>
    <cellStyle name="40% - Accent4 2 2 2 4 3" xfId="19078"/>
    <cellStyle name="40% - Accent4 2 2 2 4 3 2" xfId="19079"/>
    <cellStyle name="40% - Accent4 2 2 2 4 3 2 2" xfId="19080"/>
    <cellStyle name="40% - Accent4 2 2 2 4 3 2 3" xfId="53758"/>
    <cellStyle name="40% - Accent4 2 2 2 4 3 3" xfId="19081"/>
    <cellStyle name="40% - Accent4 2 2 2 4 3 4" xfId="19082"/>
    <cellStyle name="40% - Accent4 2 2 2 4 4" xfId="19083"/>
    <cellStyle name="40% - Accent4 2 2 2 4 4 2" xfId="19084"/>
    <cellStyle name="40% - Accent4 2 2 2 4 4 3" xfId="53759"/>
    <cellStyle name="40% - Accent4 2 2 2 4 5" xfId="19085"/>
    <cellStyle name="40% - Accent4 2 2 2 4 6" xfId="19086"/>
    <cellStyle name="40% - Accent4 2 2 2 5" xfId="19087"/>
    <cellStyle name="40% - Accent4 2 2 2 5 2" xfId="19088"/>
    <cellStyle name="40% - Accent4 2 2 2 5 2 2" xfId="19089"/>
    <cellStyle name="40% - Accent4 2 2 2 5 2 2 2" xfId="19090"/>
    <cellStyle name="40% - Accent4 2 2 2 5 2 2 3" xfId="53760"/>
    <cellStyle name="40% - Accent4 2 2 2 5 2 3" xfId="19091"/>
    <cellStyle name="40% - Accent4 2 2 2 5 2 4" xfId="19092"/>
    <cellStyle name="40% - Accent4 2 2 2 5 3" xfId="19093"/>
    <cellStyle name="40% - Accent4 2 2 2 5 3 2" xfId="19094"/>
    <cellStyle name="40% - Accent4 2 2 2 5 3 3" xfId="53761"/>
    <cellStyle name="40% - Accent4 2 2 2 5 4" xfId="19095"/>
    <cellStyle name="40% - Accent4 2 2 2 5 5" xfId="19096"/>
    <cellStyle name="40% - Accent4 2 2 2 6" xfId="19097"/>
    <cellStyle name="40% - Accent4 2 2 2 6 2" xfId="19098"/>
    <cellStyle name="40% - Accent4 2 2 2 6 2 2" xfId="19099"/>
    <cellStyle name="40% - Accent4 2 2 2 6 2 3" xfId="53762"/>
    <cellStyle name="40% - Accent4 2 2 2 6 3" xfId="19100"/>
    <cellStyle name="40% - Accent4 2 2 2 6 4" xfId="19101"/>
    <cellStyle name="40% - Accent4 2 2 2 7" xfId="19102"/>
    <cellStyle name="40% - Accent4 2 2 2 7 2" xfId="19103"/>
    <cellStyle name="40% - Accent4 2 2 2 7 2 2" xfId="19104"/>
    <cellStyle name="40% - Accent4 2 2 2 7 2 3" xfId="53763"/>
    <cellStyle name="40% - Accent4 2 2 2 7 3" xfId="19105"/>
    <cellStyle name="40% - Accent4 2 2 2 7 4" xfId="19106"/>
    <cellStyle name="40% - Accent4 2 2 2 8" xfId="19107"/>
    <cellStyle name="40% - Accent4 2 2 2 8 2" xfId="19108"/>
    <cellStyle name="40% - Accent4 2 2 2 8 3" xfId="53764"/>
    <cellStyle name="40% - Accent4 2 2 2 9" xfId="19109"/>
    <cellStyle name="40% - Accent4 2 2 3" xfId="19110"/>
    <cellStyle name="40% - Accent4 2 2 3 2" xfId="19111"/>
    <cellStyle name="40% - Accent4 2 2 3 2 2" xfId="19112"/>
    <cellStyle name="40% - Accent4 2 2 3 2 2 2" xfId="19113"/>
    <cellStyle name="40% - Accent4 2 2 3 2 2 2 2" xfId="19114"/>
    <cellStyle name="40% - Accent4 2 2 3 2 2 2 2 2" xfId="19115"/>
    <cellStyle name="40% - Accent4 2 2 3 2 2 2 2 3" xfId="53765"/>
    <cellStyle name="40% - Accent4 2 2 3 2 2 2 3" xfId="19116"/>
    <cellStyle name="40% - Accent4 2 2 3 2 2 2 4" xfId="19117"/>
    <cellStyle name="40% - Accent4 2 2 3 2 2 3" xfId="19118"/>
    <cellStyle name="40% - Accent4 2 2 3 2 2 3 2" xfId="19119"/>
    <cellStyle name="40% - Accent4 2 2 3 2 2 3 2 2" xfId="19120"/>
    <cellStyle name="40% - Accent4 2 2 3 2 2 3 2 3" xfId="53766"/>
    <cellStyle name="40% - Accent4 2 2 3 2 2 3 3" xfId="19121"/>
    <cellStyle name="40% - Accent4 2 2 3 2 2 3 4" xfId="19122"/>
    <cellStyle name="40% - Accent4 2 2 3 2 2 4" xfId="19123"/>
    <cellStyle name="40% - Accent4 2 2 3 2 2 4 2" xfId="19124"/>
    <cellStyle name="40% - Accent4 2 2 3 2 2 4 3" xfId="53767"/>
    <cellStyle name="40% - Accent4 2 2 3 2 2 5" xfId="19125"/>
    <cellStyle name="40% - Accent4 2 2 3 2 2 6" xfId="19126"/>
    <cellStyle name="40% - Accent4 2 2 3 2 3" xfId="19127"/>
    <cellStyle name="40% - Accent4 2 2 3 2 3 2" xfId="19128"/>
    <cellStyle name="40% - Accent4 2 2 3 2 3 2 2" xfId="19129"/>
    <cellStyle name="40% - Accent4 2 2 3 2 3 2 3" xfId="53768"/>
    <cellStyle name="40% - Accent4 2 2 3 2 3 3" xfId="19130"/>
    <cellStyle name="40% - Accent4 2 2 3 2 3 4" xfId="19131"/>
    <cellStyle name="40% - Accent4 2 2 3 2 4" xfId="19132"/>
    <cellStyle name="40% - Accent4 2 2 3 2 4 2" xfId="19133"/>
    <cellStyle name="40% - Accent4 2 2 3 2 4 2 2" xfId="19134"/>
    <cellStyle name="40% - Accent4 2 2 3 2 4 2 3" xfId="53769"/>
    <cellStyle name="40% - Accent4 2 2 3 2 4 3" xfId="19135"/>
    <cellStyle name="40% - Accent4 2 2 3 2 4 4" xfId="19136"/>
    <cellStyle name="40% - Accent4 2 2 3 2 5" xfId="19137"/>
    <cellStyle name="40% - Accent4 2 2 3 2 5 2" xfId="19138"/>
    <cellStyle name="40% - Accent4 2 2 3 2 5 3" xfId="53770"/>
    <cellStyle name="40% - Accent4 2 2 3 2 6" xfId="19139"/>
    <cellStyle name="40% - Accent4 2 2 3 2 7" xfId="19140"/>
    <cellStyle name="40% - Accent4 2 2 3 3" xfId="19141"/>
    <cellStyle name="40% - Accent4 2 2 3 3 2" xfId="19142"/>
    <cellStyle name="40% - Accent4 2 2 3 3 2 2" xfId="19143"/>
    <cellStyle name="40% - Accent4 2 2 3 3 2 2 2" xfId="19144"/>
    <cellStyle name="40% - Accent4 2 2 3 3 2 2 3" xfId="53771"/>
    <cellStyle name="40% - Accent4 2 2 3 3 2 3" xfId="19145"/>
    <cellStyle name="40% - Accent4 2 2 3 3 2 4" xfId="19146"/>
    <cellStyle name="40% - Accent4 2 2 3 3 3" xfId="19147"/>
    <cellStyle name="40% - Accent4 2 2 3 3 3 2" xfId="19148"/>
    <cellStyle name="40% - Accent4 2 2 3 3 3 2 2" xfId="19149"/>
    <cellStyle name="40% - Accent4 2 2 3 3 3 2 3" xfId="53772"/>
    <cellStyle name="40% - Accent4 2 2 3 3 3 3" xfId="19150"/>
    <cellStyle name="40% - Accent4 2 2 3 3 3 4" xfId="19151"/>
    <cellStyle name="40% - Accent4 2 2 3 3 4" xfId="19152"/>
    <cellStyle name="40% - Accent4 2 2 3 3 4 2" xfId="19153"/>
    <cellStyle name="40% - Accent4 2 2 3 3 4 3" xfId="53773"/>
    <cellStyle name="40% - Accent4 2 2 3 3 5" xfId="19154"/>
    <cellStyle name="40% - Accent4 2 2 3 3 6" xfId="19155"/>
    <cellStyle name="40% - Accent4 2 2 3 4" xfId="19156"/>
    <cellStyle name="40% - Accent4 2 2 3 4 2" xfId="19157"/>
    <cellStyle name="40% - Accent4 2 2 3 4 2 2" xfId="19158"/>
    <cellStyle name="40% - Accent4 2 2 3 4 2 2 2" xfId="19159"/>
    <cellStyle name="40% - Accent4 2 2 3 4 2 2 3" xfId="53774"/>
    <cellStyle name="40% - Accent4 2 2 3 4 2 3" xfId="19160"/>
    <cellStyle name="40% - Accent4 2 2 3 4 2 4" xfId="19161"/>
    <cellStyle name="40% - Accent4 2 2 3 4 3" xfId="19162"/>
    <cellStyle name="40% - Accent4 2 2 3 4 3 2" xfId="19163"/>
    <cellStyle name="40% - Accent4 2 2 3 4 3 3" xfId="53775"/>
    <cellStyle name="40% - Accent4 2 2 3 4 4" xfId="19164"/>
    <cellStyle name="40% - Accent4 2 2 3 4 5" xfId="19165"/>
    <cellStyle name="40% - Accent4 2 2 3 5" xfId="19166"/>
    <cellStyle name="40% - Accent4 2 2 3 5 2" xfId="19167"/>
    <cellStyle name="40% - Accent4 2 2 3 5 2 2" xfId="19168"/>
    <cellStyle name="40% - Accent4 2 2 3 5 2 3" xfId="53776"/>
    <cellStyle name="40% - Accent4 2 2 3 5 3" xfId="19169"/>
    <cellStyle name="40% - Accent4 2 2 3 5 4" xfId="19170"/>
    <cellStyle name="40% - Accent4 2 2 3 6" xfId="19171"/>
    <cellStyle name="40% - Accent4 2 2 3 6 2" xfId="19172"/>
    <cellStyle name="40% - Accent4 2 2 3 6 2 2" xfId="19173"/>
    <cellStyle name="40% - Accent4 2 2 3 6 2 3" xfId="53777"/>
    <cellStyle name="40% - Accent4 2 2 3 6 3" xfId="19174"/>
    <cellStyle name="40% - Accent4 2 2 3 6 4" xfId="19175"/>
    <cellStyle name="40% - Accent4 2 2 3 7" xfId="19176"/>
    <cellStyle name="40% - Accent4 2 2 3 7 2" xfId="19177"/>
    <cellStyle name="40% - Accent4 2 2 3 7 3" xfId="53778"/>
    <cellStyle name="40% - Accent4 2 2 3 8" xfId="19178"/>
    <cellStyle name="40% - Accent4 2 2 3 9" xfId="19179"/>
    <cellStyle name="40% - Accent4 2 2 4" xfId="19180"/>
    <cellStyle name="40% - Accent4 2 2 4 2" xfId="19181"/>
    <cellStyle name="40% - Accent4 2 2 4 2 2" xfId="19182"/>
    <cellStyle name="40% - Accent4 2 2 4 2 2 2" xfId="19183"/>
    <cellStyle name="40% - Accent4 2 2 4 2 2 2 2" xfId="19184"/>
    <cellStyle name="40% - Accent4 2 2 4 2 2 2 3" xfId="53779"/>
    <cellStyle name="40% - Accent4 2 2 4 2 2 3" xfId="19185"/>
    <cellStyle name="40% - Accent4 2 2 4 2 2 4" xfId="19186"/>
    <cellStyle name="40% - Accent4 2 2 4 2 3" xfId="19187"/>
    <cellStyle name="40% - Accent4 2 2 4 2 3 2" xfId="19188"/>
    <cellStyle name="40% - Accent4 2 2 4 2 3 2 2" xfId="19189"/>
    <cellStyle name="40% - Accent4 2 2 4 2 3 2 3" xfId="53780"/>
    <cellStyle name="40% - Accent4 2 2 4 2 3 3" xfId="19190"/>
    <cellStyle name="40% - Accent4 2 2 4 2 3 4" xfId="19191"/>
    <cellStyle name="40% - Accent4 2 2 4 2 4" xfId="19192"/>
    <cellStyle name="40% - Accent4 2 2 4 2 4 2" xfId="19193"/>
    <cellStyle name="40% - Accent4 2 2 4 2 4 3" xfId="53781"/>
    <cellStyle name="40% - Accent4 2 2 4 2 5" xfId="19194"/>
    <cellStyle name="40% - Accent4 2 2 4 2 6" xfId="19195"/>
    <cellStyle name="40% - Accent4 2 2 4 3" xfId="19196"/>
    <cellStyle name="40% - Accent4 2 2 4 3 2" xfId="19197"/>
    <cellStyle name="40% - Accent4 2 2 4 3 2 2" xfId="19198"/>
    <cellStyle name="40% - Accent4 2 2 4 3 2 3" xfId="53782"/>
    <cellStyle name="40% - Accent4 2 2 4 3 3" xfId="19199"/>
    <cellStyle name="40% - Accent4 2 2 4 3 4" xfId="19200"/>
    <cellStyle name="40% - Accent4 2 2 4 4" xfId="19201"/>
    <cellStyle name="40% - Accent4 2 2 4 4 2" xfId="19202"/>
    <cellStyle name="40% - Accent4 2 2 4 4 2 2" xfId="19203"/>
    <cellStyle name="40% - Accent4 2 2 4 4 2 3" xfId="53783"/>
    <cellStyle name="40% - Accent4 2 2 4 4 3" xfId="19204"/>
    <cellStyle name="40% - Accent4 2 2 4 4 4" xfId="19205"/>
    <cellStyle name="40% - Accent4 2 2 4 5" xfId="19206"/>
    <cellStyle name="40% - Accent4 2 2 4 5 2" xfId="19207"/>
    <cellStyle name="40% - Accent4 2 2 4 5 3" xfId="53784"/>
    <cellStyle name="40% - Accent4 2 2 4 6" xfId="19208"/>
    <cellStyle name="40% - Accent4 2 2 4 7" xfId="19209"/>
    <cellStyle name="40% - Accent4 2 2 5" xfId="19210"/>
    <cellStyle name="40% - Accent4 2 2 5 2" xfId="19211"/>
    <cellStyle name="40% - Accent4 2 2 5 2 2" xfId="19212"/>
    <cellStyle name="40% - Accent4 2 2 5 2 2 2" xfId="19213"/>
    <cellStyle name="40% - Accent4 2 2 5 2 2 3" xfId="53785"/>
    <cellStyle name="40% - Accent4 2 2 5 2 3" xfId="19214"/>
    <cellStyle name="40% - Accent4 2 2 5 2 4" xfId="19215"/>
    <cellStyle name="40% - Accent4 2 2 5 3" xfId="19216"/>
    <cellStyle name="40% - Accent4 2 2 5 3 2" xfId="19217"/>
    <cellStyle name="40% - Accent4 2 2 5 3 2 2" xfId="19218"/>
    <cellStyle name="40% - Accent4 2 2 5 3 2 3" xfId="53786"/>
    <cellStyle name="40% - Accent4 2 2 5 3 3" xfId="19219"/>
    <cellStyle name="40% - Accent4 2 2 5 3 4" xfId="19220"/>
    <cellStyle name="40% - Accent4 2 2 5 4" xfId="19221"/>
    <cellStyle name="40% - Accent4 2 2 5 4 2" xfId="19222"/>
    <cellStyle name="40% - Accent4 2 2 5 4 3" xfId="53787"/>
    <cellStyle name="40% - Accent4 2 2 5 5" xfId="19223"/>
    <cellStyle name="40% - Accent4 2 2 5 6" xfId="19224"/>
    <cellStyle name="40% - Accent4 2 2 6" xfId="19225"/>
    <cellStyle name="40% - Accent4 2 2 6 2" xfId="19226"/>
    <cellStyle name="40% - Accent4 2 2 6 2 2" xfId="19227"/>
    <cellStyle name="40% - Accent4 2 2 6 2 2 2" xfId="19228"/>
    <cellStyle name="40% - Accent4 2 2 6 2 2 3" xfId="53788"/>
    <cellStyle name="40% - Accent4 2 2 6 2 3" xfId="19229"/>
    <cellStyle name="40% - Accent4 2 2 6 2 4" xfId="19230"/>
    <cellStyle name="40% - Accent4 2 2 6 3" xfId="19231"/>
    <cellStyle name="40% - Accent4 2 2 6 3 2" xfId="19232"/>
    <cellStyle name="40% - Accent4 2 2 6 3 3" xfId="53789"/>
    <cellStyle name="40% - Accent4 2 2 6 4" xfId="19233"/>
    <cellStyle name="40% - Accent4 2 2 6 5" xfId="19234"/>
    <cellStyle name="40% - Accent4 2 2 7" xfId="19235"/>
    <cellStyle name="40% - Accent4 2 2 7 2" xfId="19236"/>
    <cellStyle name="40% - Accent4 2 2 7 2 2" xfId="19237"/>
    <cellStyle name="40% - Accent4 2 2 7 2 3" xfId="53790"/>
    <cellStyle name="40% - Accent4 2 2 7 3" xfId="19238"/>
    <cellStyle name="40% - Accent4 2 2 7 4" xfId="19239"/>
    <cellStyle name="40% - Accent4 2 2 8" xfId="19240"/>
    <cellStyle name="40% - Accent4 2 2 8 2" xfId="19241"/>
    <cellStyle name="40% - Accent4 2 2 8 2 2" xfId="19242"/>
    <cellStyle name="40% - Accent4 2 2 8 2 3" xfId="53791"/>
    <cellStyle name="40% - Accent4 2 2 8 3" xfId="19243"/>
    <cellStyle name="40% - Accent4 2 2 8 4" xfId="19244"/>
    <cellStyle name="40% - Accent4 2 2 9" xfId="19245"/>
    <cellStyle name="40% - Accent4 2 2 9 2" xfId="19246"/>
    <cellStyle name="40% - Accent4 2 2 9 3" xfId="53792"/>
    <cellStyle name="40% - Accent4 2 3" xfId="19247"/>
    <cellStyle name="40% - Accent4 2 3 10" xfId="19248"/>
    <cellStyle name="40% - Accent4 2 3 11" xfId="19249"/>
    <cellStyle name="40% - Accent4 2 3 12" xfId="60528"/>
    <cellStyle name="40% - Accent4 2 3 2" xfId="19250"/>
    <cellStyle name="40% - Accent4 2 3 2 10" xfId="19251"/>
    <cellStyle name="40% - Accent4 2 3 2 2" xfId="19252"/>
    <cellStyle name="40% - Accent4 2 3 2 2 2" xfId="19253"/>
    <cellStyle name="40% - Accent4 2 3 2 2 2 2" xfId="19254"/>
    <cellStyle name="40% - Accent4 2 3 2 2 2 2 2" xfId="19255"/>
    <cellStyle name="40% - Accent4 2 3 2 2 2 2 2 2" xfId="19256"/>
    <cellStyle name="40% - Accent4 2 3 2 2 2 2 2 2 2" xfId="19257"/>
    <cellStyle name="40% - Accent4 2 3 2 2 2 2 2 2 3" xfId="53793"/>
    <cellStyle name="40% - Accent4 2 3 2 2 2 2 2 3" xfId="19258"/>
    <cellStyle name="40% - Accent4 2 3 2 2 2 2 2 4" xfId="19259"/>
    <cellStyle name="40% - Accent4 2 3 2 2 2 2 3" xfId="19260"/>
    <cellStyle name="40% - Accent4 2 3 2 2 2 2 3 2" xfId="19261"/>
    <cellStyle name="40% - Accent4 2 3 2 2 2 2 3 2 2" xfId="19262"/>
    <cellStyle name="40% - Accent4 2 3 2 2 2 2 3 2 3" xfId="53794"/>
    <cellStyle name="40% - Accent4 2 3 2 2 2 2 3 3" xfId="19263"/>
    <cellStyle name="40% - Accent4 2 3 2 2 2 2 3 4" xfId="19264"/>
    <cellStyle name="40% - Accent4 2 3 2 2 2 2 4" xfId="19265"/>
    <cellStyle name="40% - Accent4 2 3 2 2 2 2 4 2" xfId="19266"/>
    <cellStyle name="40% - Accent4 2 3 2 2 2 2 4 3" xfId="53795"/>
    <cellStyle name="40% - Accent4 2 3 2 2 2 2 5" xfId="19267"/>
    <cellStyle name="40% - Accent4 2 3 2 2 2 2 6" xfId="19268"/>
    <cellStyle name="40% - Accent4 2 3 2 2 2 3" xfId="19269"/>
    <cellStyle name="40% - Accent4 2 3 2 2 2 3 2" xfId="19270"/>
    <cellStyle name="40% - Accent4 2 3 2 2 2 3 2 2" xfId="19271"/>
    <cellStyle name="40% - Accent4 2 3 2 2 2 3 2 3" xfId="53796"/>
    <cellStyle name="40% - Accent4 2 3 2 2 2 3 3" xfId="19272"/>
    <cellStyle name="40% - Accent4 2 3 2 2 2 3 4" xfId="19273"/>
    <cellStyle name="40% - Accent4 2 3 2 2 2 4" xfId="19274"/>
    <cellStyle name="40% - Accent4 2 3 2 2 2 4 2" xfId="19275"/>
    <cellStyle name="40% - Accent4 2 3 2 2 2 4 2 2" xfId="19276"/>
    <cellStyle name="40% - Accent4 2 3 2 2 2 4 2 3" xfId="53797"/>
    <cellStyle name="40% - Accent4 2 3 2 2 2 4 3" xfId="19277"/>
    <cellStyle name="40% - Accent4 2 3 2 2 2 4 4" xfId="19278"/>
    <cellStyle name="40% - Accent4 2 3 2 2 2 5" xfId="19279"/>
    <cellStyle name="40% - Accent4 2 3 2 2 2 5 2" xfId="19280"/>
    <cellStyle name="40% - Accent4 2 3 2 2 2 5 3" xfId="53798"/>
    <cellStyle name="40% - Accent4 2 3 2 2 2 6" xfId="19281"/>
    <cellStyle name="40% - Accent4 2 3 2 2 2 7" xfId="19282"/>
    <cellStyle name="40% - Accent4 2 3 2 2 3" xfId="19283"/>
    <cellStyle name="40% - Accent4 2 3 2 2 3 2" xfId="19284"/>
    <cellStyle name="40% - Accent4 2 3 2 2 3 2 2" xfId="19285"/>
    <cellStyle name="40% - Accent4 2 3 2 2 3 2 2 2" xfId="19286"/>
    <cellStyle name="40% - Accent4 2 3 2 2 3 2 2 3" xfId="53799"/>
    <cellStyle name="40% - Accent4 2 3 2 2 3 2 3" xfId="19287"/>
    <cellStyle name="40% - Accent4 2 3 2 2 3 2 4" xfId="19288"/>
    <cellStyle name="40% - Accent4 2 3 2 2 3 3" xfId="19289"/>
    <cellStyle name="40% - Accent4 2 3 2 2 3 3 2" xfId="19290"/>
    <cellStyle name="40% - Accent4 2 3 2 2 3 3 2 2" xfId="19291"/>
    <cellStyle name="40% - Accent4 2 3 2 2 3 3 2 3" xfId="53800"/>
    <cellStyle name="40% - Accent4 2 3 2 2 3 3 3" xfId="19292"/>
    <cellStyle name="40% - Accent4 2 3 2 2 3 3 4" xfId="19293"/>
    <cellStyle name="40% - Accent4 2 3 2 2 3 4" xfId="19294"/>
    <cellStyle name="40% - Accent4 2 3 2 2 3 4 2" xfId="19295"/>
    <cellStyle name="40% - Accent4 2 3 2 2 3 4 3" xfId="53801"/>
    <cellStyle name="40% - Accent4 2 3 2 2 3 5" xfId="19296"/>
    <cellStyle name="40% - Accent4 2 3 2 2 3 6" xfId="19297"/>
    <cellStyle name="40% - Accent4 2 3 2 2 4" xfId="19298"/>
    <cellStyle name="40% - Accent4 2 3 2 2 4 2" xfId="19299"/>
    <cellStyle name="40% - Accent4 2 3 2 2 4 2 2" xfId="19300"/>
    <cellStyle name="40% - Accent4 2 3 2 2 4 2 3" xfId="53802"/>
    <cellStyle name="40% - Accent4 2 3 2 2 4 3" xfId="19301"/>
    <cellStyle name="40% - Accent4 2 3 2 2 4 4" xfId="19302"/>
    <cellStyle name="40% - Accent4 2 3 2 2 5" xfId="19303"/>
    <cellStyle name="40% - Accent4 2 3 2 2 5 2" xfId="19304"/>
    <cellStyle name="40% - Accent4 2 3 2 2 5 2 2" xfId="19305"/>
    <cellStyle name="40% - Accent4 2 3 2 2 5 2 3" xfId="53803"/>
    <cellStyle name="40% - Accent4 2 3 2 2 5 3" xfId="19306"/>
    <cellStyle name="40% - Accent4 2 3 2 2 5 4" xfId="19307"/>
    <cellStyle name="40% - Accent4 2 3 2 2 6" xfId="19308"/>
    <cellStyle name="40% - Accent4 2 3 2 2 6 2" xfId="19309"/>
    <cellStyle name="40% - Accent4 2 3 2 2 6 3" xfId="53804"/>
    <cellStyle name="40% - Accent4 2 3 2 2 7" xfId="19310"/>
    <cellStyle name="40% - Accent4 2 3 2 2 8" xfId="19311"/>
    <cellStyle name="40% - Accent4 2 3 2 3" xfId="19312"/>
    <cellStyle name="40% - Accent4 2 3 2 3 2" xfId="19313"/>
    <cellStyle name="40% - Accent4 2 3 2 3 2 2" xfId="19314"/>
    <cellStyle name="40% - Accent4 2 3 2 3 2 2 2" xfId="19315"/>
    <cellStyle name="40% - Accent4 2 3 2 3 2 2 2 2" xfId="19316"/>
    <cellStyle name="40% - Accent4 2 3 2 3 2 2 2 3" xfId="53805"/>
    <cellStyle name="40% - Accent4 2 3 2 3 2 2 3" xfId="19317"/>
    <cellStyle name="40% - Accent4 2 3 2 3 2 2 4" xfId="19318"/>
    <cellStyle name="40% - Accent4 2 3 2 3 2 3" xfId="19319"/>
    <cellStyle name="40% - Accent4 2 3 2 3 2 3 2" xfId="19320"/>
    <cellStyle name="40% - Accent4 2 3 2 3 2 3 2 2" xfId="19321"/>
    <cellStyle name="40% - Accent4 2 3 2 3 2 3 2 3" xfId="53806"/>
    <cellStyle name="40% - Accent4 2 3 2 3 2 3 3" xfId="19322"/>
    <cellStyle name="40% - Accent4 2 3 2 3 2 3 4" xfId="19323"/>
    <cellStyle name="40% - Accent4 2 3 2 3 2 4" xfId="19324"/>
    <cellStyle name="40% - Accent4 2 3 2 3 2 4 2" xfId="19325"/>
    <cellStyle name="40% - Accent4 2 3 2 3 2 4 3" xfId="53807"/>
    <cellStyle name="40% - Accent4 2 3 2 3 2 5" xfId="19326"/>
    <cellStyle name="40% - Accent4 2 3 2 3 2 6" xfId="19327"/>
    <cellStyle name="40% - Accent4 2 3 2 3 3" xfId="19328"/>
    <cellStyle name="40% - Accent4 2 3 2 3 3 2" xfId="19329"/>
    <cellStyle name="40% - Accent4 2 3 2 3 3 2 2" xfId="19330"/>
    <cellStyle name="40% - Accent4 2 3 2 3 3 2 3" xfId="53808"/>
    <cellStyle name="40% - Accent4 2 3 2 3 3 3" xfId="19331"/>
    <cellStyle name="40% - Accent4 2 3 2 3 3 4" xfId="19332"/>
    <cellStyle name="40% - Accent4 2 3 2 3 4" xfId="19333"/>
    <cellStyle name="40% - Accent4 2 3 2 3 4 2" xfId="19334"/>
    <cellStyle name="40% - Accent4 2 3 2 3 4 2 2" xfId="19335"/>
    <cellStyle name="40% - Accent4 2 3 2 3 4 2 3" xfId="53809"/>
    <cellStyle name="40% - Accent4 2 3 2 3 4 3" xfId="19336"/>
    <cellStyle name="40% - Accent4 2 3 2 3 4 4" xfId="19337"/>
    <cellStyle name="40% - Accent4 2 3 2 3 5" xfId="19338"/>
    <cellStyle name="40% - Accent4 2 3 2 3 5 2" xfId="19339"/>
    <cellStyle name="40% - Accent4 2 3 2 3 5 3" xfId="53810"/>
    <cellStyle name="40% - Accent4 2 3 2 3 6" xfId="19340"/>
    <cellStyle name="40% - Accent4 2 3 2 3 7" xfId="19341"/>
    <cellStyle name="40% - Accent4 2 3 2 4" xfId="19342"/>
    <cellStyle name="40% - Accent4 2 3 2 4 2" xfId="19343"/>
    <cellStyle name="40% - Accent4 2 3 2 4 2 2" xfId="19344"/>
    <cellStyle name="40% - Accent4 2 3 2 4 2 2 2" xfId="19345"/>
    <cellStyle name="40% - Accent4 2 3 2 4 2 2 3" xfId="53811"/>
    <cellStyle name="40% - Accent4 2 3 2 4 2 3" xfId="19346"/>
    <cellStyle name="40% - Accent4 2 3 2 4 2 4" xfId="19347"/>
    <cellStyle name="40% - Accent4 2 3 2 4 3" xfId="19348"/>
    <cellStyle name="40% - Accent4 2 3 2 4 3 2" xfId="19349"/>
    <cellStyle name="40% - Accent4 2 3 2 4 3 2 2" xfId="19350"/>
    <cellStyle name="40% - Accent4 2 3 2 4 3 2 3" xfId="53812"/>
    <cellStyle name="40% - Accent4 2 3 2 4 3 3" xfId="19351"/>
    <cellStyle name="40% - Accent4 2 3 2 4 3 4" xfId="19352"/>
    <cellStyle name="40% - Accent4 2 3 2 4 4" xfId="19353"/>
    <cellStyle name="40% - Accent4 2 3 2 4 4 2" xfId="19354"/>
    <cellStyle name="40% - Accent4 2 3 2 4 4 3" xfId="53813"/>
    <cellStyle name="40% - Accent4 2 3 2 4 5" xfId="19355"/>
    <cellStyle name="40% - Accent4 2 3 2 4 6" xfId="19356"/>
    <cellStyle name="40% - Accent4 2 3 2 5" xfId="19357"/>
    <cellStyle name="40% - Accent4 2 3 2 5 2" xfId="19358"/>
    <cellStyle name="40% - Accent4 2 3 2 5 2 2" xfId="19359"/>
    <cellStyle name="40% - Accent4 2 3 2 5 2 2 2" xfId="19360"/>
    <cellStyle name="40% - Accent4 2 3 2 5 2 2 3" xfId="53814"/>
    <cellStyle name="40% - Accent4 2 3 2 5 2 3" xfId="19361"/>
    <cellStyle name="40% - Accent4 2 3 2 5 2 4" xfId="19362"/>
    <cellStyle name="40% - Accent4 2 3 2 5 3" xfId="19363"/>
    <cellStyle name="40% - Accent4 2 3 2 5 3 2" xfId="19364"/>
    <cellStyle name="40% - Accent4 2 3 2 5 3 3" xfId="53815"/>
    <cellStyle name="40% - Accent4 2 3 2 5 4" xfId="19365"/>
    <cellStyle name="40% - Accent4 2 3 2 5 5" xfId="19366"/>
    <cellStyle name="40% - Accent4 2 3 2 6" xfId="19367"/>
    <cellStyle name="40% - Accent4 2 3 2 6 2" xfId="19368"/>
    <cellStyle name="40% - Accent4 2 3 2 6 2 2" xfId="19369"/>
    <cellStyle name="40% - Accent4 2 3 2 6 2 3" xfId="53816"/>
    <cellStyle name="40% - Accent4 2 3 2 6 3" xfId="19370"/>
    <cellStyle name="40% - Accent4 2 3 2 6 4" xfId="19371"/>
    <cellStyle name="40% - Accent4 2 3 2 7" xfId="19372"/>
    <cellStyle name="40% - Accent4 2 3 2 7 2" xfId="19373"/>
    <cellStyle name="40% - Accent4 2 3 2 7 2 2" xfId="19374"/>
    <cellStyle name="40% - Accent4 2 3 2 7 2 3" xfId="53817"/>
    <cellStyle name="40% - Accent4 2 3 2 7 3" xfId="19375"/>
    <cellStyle name="40% - Accent4 2 3 2 7 4" xfId="19376"/>
    <cellStyle name="40% - Accent4 2 3 2 8" xfId="19377"/>
    <cellStyle name="40% - Accent4 2 3 2 8 2" xfId="19378"/>
    <cellStyle name="40% - Accent4 2 3 2 8 3" xfId="53818"/>
    <cellStyle name="40% - Accent4 2 3 2 9" xfId="19379"/>
    <cellStyle name="40% - Accent4 2 3 3" xfId="19380"/>
    <cellStyle name="40% - Accent4 2 3 3 2" xfId="19381"/>
    <cellStyle name="40% - Accent4 2 3 3 2 2" xfId="19382"/>
    <cellStyle name="40% - Accent4 2 3 3 2 2 2" xfId="19383"/>
    <cellStyle name="40% - Accent4 2 3 3 2 2 2 2" xfId="19384"/>
    <cellStyle name="40% - Accent4 2 3 3 2 2 2 2 2" xfId="19385"/>
    <cellStyle name="40% - Accent4 2 3 3 2 2 2 2 3" xfId="53819"/>
    <cellStyle name="40% - Accent4 2 3 3 2 2 2 3" xfId="19386"/>
    <cellStyle name="40% - Accent4 2 3 3 2 2 2 4" xfId="19387"/>
    <cellStyle name="40% - Accent4 2 3 3 2 2 3" xfId="19388"/>
    <cellStyle name="40% - Accent4 2 3 3 2 2 3 2" xfId="19389"/>
    <cellStyle name="40% - Accent4 2 3 3 2 2 3 2 2" xfId="19390"/>
    <cellStyle name="40% - Accent4 2 3 3 2 2 3 2 3" xfId="53820"/>
    <cellStyle name="40% - Accent4 2 3 3 2 2 3 3" xfId="19391"/>
    <cellStyle name="40% - Accent4 2 3 3 2 2 3 4" xfId="19392"/>
    <cellStyle name="40% - Accent4 2 3 3 2 2 4" xfId="19393"/>
    <cellStyle name="40% - Accent4 2 3 3 2 2 4 2" xfId="19394"/>
    <cellStyle name="40% - Accent4 2 3 3 2 2 4 3" xfId="53821"/>
    <cellStyle name="40% - Accent4 2 3 3 2 2 5" xfId="19395"/>
    <cellStyle name="40% - Accent4 2 3 3 2 2 6" xfId="19396"/>
    <cellStyle name="40% - Accent4 2 3 3 2 3" xfId="19397"/>
    <cellStyle name="40% - Accent4 2 3 3 2 3 2" xfId="19398"/>
    <cellStyle name="40% - Accent4 2 3 3 2 3 2 2" xfId="19399"/>
    <cellStyle name="40% - Accent4 2 3 3 2 3 2 3" xfId="53822"/>
    <cellStyle name="40% - Accent4 2 3 3 2 3 3" xfId="19400"/>
    <cellStyle name="40% - Accent4 2 3 3 2 3 4" xfId="19401"/>
    <cellStyle name="40% - Accent4 2 3 3 2 4" xfId="19402"/>
    <cellStyle name="40% - Accent4 2 3 3 2 4 2" xfId="19403"/>
    <cellStyle name="40% - Accent4 2 3 3 2 4 2 2" xfId="19404"/>
    <cellStyle name="40% - Accent4 2 3 3 2 4 2 3" xfId="53823"/>
    <cellStyle name="40% - Accent4 2 3 3 2 4 3" xfId="19405"/>
    <cellStyle name="40% - Accent4 2 3 3 2 4 4" xfId="19406"/>
    <cellStyle name="40% - Accent4 2 3 3 2 5" xfId="19407"/>
    <cellStyle name="40% - Accent4 2 3 3 2 5 2" xfId="19408"/>
    <cellStyle name="40% - Accent4 2 3 3 2 5 3" xfId="53824"/>
    <cellStyle name="40% - Accent4 2 3 3 2 6" xfId="19409"/>
    <cellStyle name="40% - Accent4 2 3 3 2 7" xfId="19410"/>
    <cellStyle name="40% - Accent4 2 3 3 3" xfId="19411"/>
    <cellStyle name="40% - Accent4 2 3 3 3 2" xfId="19412"/>
    <cellStyle name="40% - Accent4 2 3 3 3 2 2" xfId="19413"/>
    <cellStyle name="40% - Accent4 2 3 3 3 2 2 2" xfId="19414"/>
    <cellStyle name="40% - Accent4 2 3 3 3 2 2 3" xfId="53825"/>
    <cellStyle name="40% - Accent4 2 3 3 3 2 3" xfId="19415"/>
    <cellStyle name="40% - Accent4 2 3 3 3 2 4" xfId="19416"/>
    <cellStyle name="40% - Accent4 2 3 3 3 3" xfId="19417"/>
    <cellStyle name="40% - Accent4 2 3 3 3 3 2" xfId="19418"/>
    <cellStyle name="40% - Accent4 2 3 3 3 3 2 2" xfId="19419"/>
    <cellStyle name="40% - Accent4 2 3 3 3 3 2 3" xfId="53826"/>
    <cellStyle name="40% - Accent4 2 3 3 3 3 3" xfId="19420"/>
    <cellStyle name="40% - Accent4 2 3 3 3 3 4" xfId="19421"/>
    <cellStyle name="40% - Accent4 2 3 3 3 4" xfId="19422"/>
    <cellStyle name="40% - Accent4 2 3 3 3 4 2" xfId="19423"/>
    <cellStyle name="40% - Accent4 2 3 3 3 4 3" xfId="53827"/>
    <cellStyle name="40% - Accent4 2 3 3 3 5" xfId="19424"/>
    <cellStyle name="40% - Accent4 2 3 3 3 6" xfId="19425"/>
    <cellStyle name="40% - Accent4 2 3 3 4" xfId="19426"/>
    <cellStyle name="40% - Accent4 2 3 3 4 2" xfId="19427"/>
    <cellStyle name="40% - Accent4 2 3 3 4 2 2" xfId="19428"/>
    <cellStyle name="40% - Accent4 2 3 3 4 2 3" xfId="53828"/>
    <cellStyle name="40% - Accent4 2 3 3 4 3" xfId="19429"/>
    <cellStyle name="40% - Accent4 2 3 3 4 4" xfId="19430"/>
    <cellStyle name="40% - Accent4 2 3 3 5" xfId="19431"/>
    <cellStyle name="40% - Accent4 2 3 3 5 2" xfId="19432"/>
    <cellStyle name="40% - Accent4 2 3 3 5 2 2" xfId="19433"/>
    <cellStyle name="40% - Accent4 2 3 3 5 2 3" xfId="53829"/>
    <cellStyle name="40% - Accent4 2 3 3 5 3" xfId="19434"/>
    <cellStyle name="40% - Accent4 2 3 3 5 4" xfId="19435"/>
    <cellStyle name="40% - Accent4 2 3 3 6" xfId="19436"/>
    <cellStyle name="40% - Accent4 2 3 3 6 2" xfId="19437"/>
    <cellStyle name="40% - Accent4 2 3 3 6 3" xfId="53830"/>
    <cellStyle name="40% - Accent4 2 3 3 7" xfId="19438"/>
    <cellStyle name="40% - Accent4 2 3 3 8" xfId="19439"/>
    <cellStyle name="40% - Accent4 2 3 4" xfId="19440"/>
    <cellStyle name="40% - Accent4 2 3 4 2" xfId="19441"/>
    <cellStyle name="40% - Accent4 2 3 4 2 2" xfId="19442"/>
    <cellStyle name="40% - Accent4 2 3 4 2 2 2" xfId="19443"/>
    <cellStyle name="40% - Accent4 2 3 4 2 2 2 2" xfId="19444"/>
    <cellStyle name="40% - Accent4 2 3 4 2 2 2 3" xfId="53831"/>
    <cellStyle name="40% - Accent4 2 3 4 2 2 3" xfId="19445"/>
    <cellStyle name="40% - Accent4 2 3 4 2 2 4" xfId="19446"/>
    <cellStyle name="40% - Accent4 2 3 4 2 3" xfId="19447"/>
    <cellStyle name="40% - Accent4 2 3 4 2 3 2" xfId="19448"/>
    <cellStyle name="40% - Accent4 2 3 4 2 3 2 2" xfId="19449"/>
    <cellStyle name="40% - Accent4 2 3 4 2 3 2 3" xfId="53832"/>
    <cellStyle name="40% - Accent4 2 3 4 2 3 3" xfId="19450"/>
    <cellStyle name="40% - Accent4 2 3 4 2 3 4" xfId="19451"/>
    <cellStyle name="40% - Accent4 2 3 4 2 4" xfId="19452"/>
    <cellStyle name="40% - Accent4 2 3 4 2 4 2" xfId="19453"/>
    <cellStyle name="40% - Accent4 2 3 4 2 4 3" xfId="53833"/>
    <cellStyle name="40% - Accent4 2 3 4 2 5" xfId="19454"/>
    <cellStyle name="40% - Accent4 2 3 4 2 6" xfId="19455"/>
    <cellStyle name="40% - Accent4 2 3 4 3" xfId="19456"/>
    <cellStyle name="40% - Accent4 2 3 4 3 2" xfId="19457"/>
    <cellStyle name="40% - Accent4 2 3 4 3 2 2" xfId="19458"/>
    <cellStyle name="40% - Accent4 2 3 4 3 2 3" xfId="53834"/>
    <cellStyle name="40% - Accent4 2 3 4 3 3" xfId="19459"/>
    <cellStyle name="40% - Accent4 2 3 4 3 4" xfId="19460"/>
    <cellStyle name="40% - Accent4 2 3 4 4" xfId="19461"/>
    <cellStyle name="40% - Accent4 2 3 4 4 2" xfId="19462"/>
    <cellStyle name="40% - Accent4 2 3 4 4 2 2" xfId="19463"/>
    <cellStyle name="40% - Accent4 2 3 4 4 2 3" xfId="53835"/>
    <cellStyle name="40% - Accent4 2 3 4 4 3" xfId="19464"/>
    <cellStyle name="40% - Accent4 2 3 4 4 4" xfId="19465"/>
    <cellStyle name="40% - Accent4 2 3 4 5" xfId="19466"/>
    <cellStyle name="40% - Accent4 2 3 4 5 2" xfId="19467"/>
    <cellStyle name="40% - Accent4 2 3 4 5 3" xfId="53836"/>
    <cellStyle name="40% - Accent4 2 3 4 6" xfId="19468"/>
    <cellStyle name="40% - Accent4 2 3 4 7" xfId="19469"/>
    <cellStyle name="40% - Accent4 2 3 5" xfId="19470"/>
    <cellStyle name="40% - Accent4 2 3 5 2" xfId="19471"/>
    <cellStyle name="40% - Accent4 2 3 5 2 2" xfId="19472"/>
    <cellStyle name="40% - Accent4 2 3 5 2 2 2" xfId="19473"/>
    <cellStyle name="40% - Accent4 2 3 5 2 2 3" xfId="53837"/>
    <cellStyle name="40% - Accent4 2 3 5 2 3" xfId="19474"/>
    <cellStyle name="40% - Accent4 2 3 5 2 4" xfId="19475"/>
    <cellStyle name="40% - Accent4 2 3 5 3" xfId="19476"/>
    <cellStyle name="40% - Accent4 2 3 5 3 2" xfId="19477"/>
    <cellStyle name="40% - Accent4 2 3 5 3 2 2" xfId="19478"/>
    <cellStyle name="40% - Accent4 2 3 5 3 2 3" xfId="53838"/>
    <cellStyle name="40% - Accent4 2 3 5 3 3" xfId="19479"/>
    <cellStyle name="40% - Accent4 2 3 5 3 4" xfId="19480"/>
    <cellStyle name="40% - Accent4 2 3 5 4" xfId="19481"/>
    <cellStyle name="40% - Accent4 2 3 5 4 2" xfId="19482"/>
    <cellStyle name="40% - Accent4 2 3 5 4 3" xfId="53839"/>
    <cellStyle name="40% - Accent4 2 3 5 5" xfId="19483"/>
    <cellStyle name="40% - Accent4 2 3 5 6" xfId="19484"/>
    <cellStyle name="40% - Accent4 2 3 6" xfId="19485"/>
    <cellStyle name="40% - Accent4 2 3 6 2" xfId="19486"/>
    <cellStyle name="40% - Accent4 2 3 6 2 2" xfId="19487"/>
    <cellStyle name="40% - Accent4 2 3 6 2 2 2" xfId="19488"/>
    <cellStyle name="40% - Accent4 2 3 6 2 2 3" xfId="53840"/>
    <cellStyle name="40% - Accent4 2 3 6 2 3" xfId="19489"/>
    <cellStyle name="40% - Accent4 2 3 6 2 4" xfId="19490"/>
    <cellStyle name="40% - Accent4 2 3 6 3" xfId="19491"/>
    <cellStyle name="40% - Accent4 2 3 6 3 2" xfId="19492"/>
    <cellStyle name="40% - Accent4 2 3 6 3 3" xfId="53841"/>
    <cellStyle name="40% - Accent4 2 3 6 4" xfId="19493"/>
    <cellStyle name="40% - Accent4 2 3 6 5" xfId="19494"/>
    <cellStyle name="40% - Accent4 2 3 7" xfId="19495"/>
    <cellStyle name="40% - Accent4 2 3 7 2" xfId="19496"/>
    <cellStyle name="40% - Accent4 2 3 7 2 2" xfId="19497"/>
    <cellStyle name="40% - Accent4 2 3 7 2 3" xfId="53842"/>
    <cellStyle name="40% - Accent4 2 3 7 3" xfId="19498"/>
    <cellStyle name="40% - Accent4 2 3 7 4" xfId="19499"/>
    <cellStyle name="40% - Accent4 2 3 8" xfId="19500"/>
    <cellStyle name="40% - Accent4 2 3 8 2" xfId="19501"/>
    <cellStyle name="40% - Accent4 2 3 8 2 2" xfId="19502"/>
    <cellStyle name="40% - Accent4 2 3 8 2 3" xfId="53843"/>
    <cellStyle name="40% - Accent4 2 3 8 3" xfId="19503"/>
    <cellStyle name="40% - Accent4 2 3 8 4" xfId="19504"/>
    <cellStyle name="40% - Accent4 2 3 9" xfId="19505"/>
    <cellStyle name="40% - Accent4 2 3 9 2" xfId="19506"/>
    <cellStyle name="40% - Accent4 2 3 9 3" xfId="53844"/>
    <cellStyle name="40% - Accent4 2 4" xfId="19507"/>
    <cellStyle name="40% - Accent4 2 4 10" xfId="19508"/>
    <cellStyle name="40% - Accent4 2 4 2" xfId="19509"/>
    <cellStyle name="40% - Accent4 2 4 2 2" xfId="19510"/>
    <cellStyle name="40% - Accent4 2 4 2 2 2" xfId="19511"/>
    <cellStyle name="40% - Accent4 2 4 2 2 2 2" xfId="19512"/>
    <cellStyle name="40% - Accent4 2 4 2 2 2 2 2" xfId="19513"/>
    <cellStyle name="40% - Accent4 2 4 2 2 2 2 2 2" xfId="19514"/>
    <cellStyle name="40% - Accent4 2 4 2 2 2 2 2 3" xfId="53845"/>
    <cellStyle name="40% - Accent4 2 4 2 2 2 2 3" xfId="19515"/>
    <cellStyle name="40% - Accent4 2 4 2 2 2 2 4" xfId="19516"/>
    <cellStyle name="40% - Accent4 2 4 2 2 2 3" xfId="19517"/>
    <cellStyle name="40% - Accent4 2 4 2 2 2 3 2" xfId="19518"/>
    <cellStyle name="40% - Accent4 2 4 2 2 2 3 2 2" xfId="19519"/>
    <cellStyle name="40% - Accent4 2 4 2 2 2 3 2 3" xfId="53846"/>
    <cellStyle name="40% - Accent4 2 4 2 2 2 3 3" xfId="19520"/>
    <cellStyle name="40% - Accent4 2 4 2 2 2 3 4" xfId="19521"/>
    <cellStyle name="40% - Accent4 2 4 2 2 2 4" xfId="19522"/>
    <cellStyle name="40% - Accent4 2 4 2 2 2 4 2" xfId="19523"/>
    <cellStyle name="40% - Accent4 2 4 2 2 2 4 3" xfId="53847"/>
    <cellStyle name="40% - Accent4 2 4 2 2 2 5" xfId="19524"/>
    <cellStyle name="40% - Accent4 2 4 2 2 2 6" xfId="19525"/>
    <cellStyle name="40% - Accent4 2 4 2 2 3" xfId="19526"/>
    <cellStyle name="40% - Accent4 2 4 2 2 3 2" xfId="19527"/>
    <cellStyle name="40% - Accent4 2 4 2 2 3 2 2" xfId="19528"/>
    <cellStyle name="40% - Accent4 2 4 2 2 3 2 3" xfId="53848"/>
    <cellStyle name="40% - Accent4 2 4 2 2 3 3" xfId="19529"/>
    <cellStyle name="40% - Accent4 2 4 2 2 3 4" xfId="19530"/>
    <cellStyle name="40% - Accent4 2 4 2 2 4" xfId="19531"/>
    <cellStyle name="40% - Accent4 2 4 2 2 4 2" xfId="19532"/>
    <cellStyle name="40% - Accent4 2 4 2 2 4 2 2" xfId="19533"/>
    <cellStyle name="40% - Accent4 2 4 2 2 4 2 3" xfId="53849"/>
    <cellStyle name="40% - Accent4 2 4 2 2 4 3" xfId="19534"/>
    <cellStyle name="40% - Accent4 2 4 2 2 4 4" xfId="19535"/>
    <cellStyle name="40% - Accent4 2 4 2 2 5" xfId="19536"/>
    <cellStyle name="40% - Accent4 2 4 2 2 5 2" xfId="19537"/>
    <cellStyle name="40% - Accent4 2 4 2 2 5 3" xfId="53850"/>
    <cellStyle name="40% - Accent4 2 4 2 2 6" xfId="19538"/>
    <cellStyle name="40% - Accent4 2 4 2 2 7" xfId="19539"/>
    <cellStyle name="40% - Accent4 2 4 2 3" xfId="19540"/>
    <cellStyle name="40% - Accent4 2 4 2 3 2" xfId="19541"/>
    <cellStyle name="40% - Accent4 2 4 2 3 2 2" xfId="19542"/>
    <cellStyle name="40% - Accent4 2 4 2 3 2 2 2" xfId="19543"/>
    <cellStyle name="40% - Accent4 2 4 2 3 2 2 3" xfId="53851"/>
    <cellStyle name="40% - Accent4 2 4 2 3 2 3" xfId="19544"/>
    <cellStyle name="40% - Accent4 2 4 2 3 2 4" xfId="19545"/>
    <cellStyle name="40% - Accent4 2 4 2 3 3" xfId="19546"/>
    <cellStyle name="40% - Accent4 2 4 2 3 3 2" xfId="19547"/>
    <cellStyle name="40% - Accent4 2 4 2 3 3 2 2" xfId="19548"/>
    <cellStyle name="40% - Accent4 2 4 2 3 3 2 3" xfId="53852"/>
    <cellStyle name="40% - Accent4 2 4 2 3 3 3" xfId="19549"/>
    <cellStyle name="40% - Accent4 2 4 2 3 3 4" xfId="19550"/>
    <cellStyle name="40% - Accent4 2 4 2 3 4" xfId="19551"/>
    <cellStyle name="40% - Accent4 2 4 2 3 4 2" xfId="19552"/>
    <cellStyle name="40% - Accent4 2 4 2 3 4 3" xfId="53853"/>
    <cellStyle name="40% - Accent4 2 4 2 3 5" xfId="19553"/>
    <cellStyle name="40% - Accent4 2 4 2 3 6" xfId="19554"/>
    <cellStyle name="40% - Accent4 2 4 2 4" xfId="19555"/>
    <cellStyle name="40% - Accent4 2 4 2 4 2" xfId="19556"/>
    <cellStyle name="40% - Accent4 2 4 2 4 2 2" xfId="19557"/>
    <cellStyle name="40% - Accent4 2 4 2 4 2 3" xfId="53854"/>
    <cellStyle name="40% - Accent4 2 4 2 4 3" xfId="19558"/>
    <cellStyle name="40% - Accent4 2 4 2 4 4" xfId="19559"/>
    <cellStyle name="40% - Accent4 2 4 2 5" xfId="19560"/>
    <cellStyle name="40% - Accent4 2 4 2 5 2" xfId="19561"/>
    <cellStyle name="40% - Accent4 2 4 2 5 2 2" xfId="19562"/>
    <cellStyle name="40% - Accent4 2 4 2 5 2 3" xfId="53855"/>
    <cellStyle name="40% - Accent4 2 4 2 5 3" xfId="19563"/>
    <cellStyle name="40% - Accent4 2 4 2 5 4" xfId="19564"/>
    <cellStyle name="40% - Accent4 2 4 2 6" xfId="19565"/>
    <cellStyle name="40% - Accent4 2 4 2 6 2" xfId="19566"/>
    <cellStyle name="40% - Accent4 2 4 2 6 3" xfId="53856"/>
    <cellStyle name="40% - Accent4 2 4 2 7" xfId="19567"/>
    <cellStyle name="40% - Accent4 2 4 2 8" xfId="19568"/>
    <cellStyle name="40% - Accent4 2 4 3" xfId="19569"/>
    <cellStyle name="40% - Accent4 2 4 3 2" xfId="19570"/>
    <cellStyle name="40% - Accent4 2 4 3 2 2" xfId="19571"/>
    <cellStyle name="40% - Accent4 2 4 3 2 2 2" xfId="19572"/>
    <cellStyle name="40% - Accent4 2 4 3 2 2 2 2" xfId="19573"/>
    <cellStyle name="40% - Accent4 2 4 3 2 2 2 3" xfId="53857"/>
    <cellStyle name="40% - Accent4 2 4 3 2 2 3" xfId="19574"/>
    <cellStyle name="40% - Accent4 2 4 3 2 2 4" xfId="19575"/>
    <cellStyle name="40% - Accent4 2 4 3 2 3" xfId="19576"/>
    <cellStyle name="40% - Accent4 2 4 3 2 3 2" xfId="19577"/>
    <cellStyle name="40% - Accent4 2 4 3 2 3 2 2" xfId="19578"/>
    <cellStyle name="40% - Accent4 2 4 3 2 3 2 3" xfId="53858"/>
    <cellStyle name="40% - Accent4 2 4 3 2 3 3" xfId="19579"/>
    <cellStyle name="40% - Accent4 2 4 3 2 3 4" xfId="19580"/>
    <cellStyle name="40% - Accent4 2 4 3 2 4" xfId="19581"/>
    <cellStyle name="40% - Accent4 2 4 3 2 4 2" xfId="19582"/>
    <cellStyle name="40% - Accent4 2 4 3 2 4 3" xfId="53859"/>
    <cellStyle name="40% - Accent4 2 4 3 2 5" xfId="19583"/>
    <cellStyle name="40% - Accent4 2 4 3 2 6" xfId="19584"/>
    <cellStyle name="40% - Accent4 2 4 3 3" xfId="19585"/>
    <cellStyle name="40% - Accent4 2 4 3 3 2" xfId="19586"/>
    <cellStyle name="40% - Accent4 2 4 3 3 2 2" xfId="19587"/>
    <cellStyle name="40% - Accent4 2 4 3 3 2 3" xfId="53860"/>
    <cellStyle name="40% - Accent4 2 4 3 3 3" xfId="19588"/>
    <cellStyle name="40% - Accent4 2 4 3 3 4" xfId="19589"/>
    <cellStyle name="40% - Accent4 2 4 3 4" xfId="19590"/>
    <cellStyle name="40% - Accent4 2 4 3 4 2" xfId="19591"/>
    <cellStyle name="40% - Accent4 2 4 3 4 2 2" xfId="19592"/>
    <cellStyle name="40% - Accent4 2 4 3 4 2 3" xfId="53861"/>
    <cellStyle name="40% - Accent4 2 4 3 4 3" xfId="19593"/>
    <cellStyle name="40% - Accent4 2 4 3 4 4" xfId="19594"/>
    <cellStyle name="40% - Accent4 2 4 3 5" xfId="19595"/>
    <cellStyle name="40% - Accent4 2 4 3 5 2" xfId="19596"/>
    <cellStyle name="40% - Accent4 2 4 3 5 3" xfId="53862"/>
    <cellStyle name="40% - Accent4 2 4 3 6" xfId="19597"/>
    <cellStyle name="40% - Accent4 2 4 3 7" xfId="19598"/>
    <cellStyle name="40% - Accent4 2 4 4" xfId="19599"/>
    <cellStyle name="40% - Accent4 2 4 4 2" xfId="19600"/>
    <cellStyle name="40% - Accent4 2 4 4 2 2" xfId="19601"/>
    <cellStyle name="40% - Accent4 2 4 4 2 2 2" xfId="19602"/>
    <cellStyle name="40% - Accent4 2 4 4 2 2 3" xfId="53863"/>
    <cellStyle name="40% - Accent4 2 4 4 2 3" xfId="19603"/>
    <cellStyle name="40% - Accent4 2 4 4 2 4" xfId="19604"/>
    <cellStyle name="40% - Accent4 2 4 4 3" xfId="19605"/>
    <cellStyle name="40% - Accent4 2 4 4 3 2" xfId="19606"/>
    <cellStyle name="40% - Accent4 2 4 4 3 2 2" xfId="19607"/>
    <cellStyle name="40% - Accent4 2 4 4 3 2 3" xfId="53864"/>
    <cellStyle name="40% - Accent4 2 4 4 3 3" xfId="19608"/>
    <cellStyle name="40% - Accent4 2 4 4 3 4" xfId="19609"/>
    <cellStyle name="40% - Accent4 2 4 4 4" xfId="19610"/>
    <cellStyle name="40% - Accent4 2 4 4 4 2" xfId="19611"/>
    <cellStyle name="40% - Accent4 2 4 4 4 3" xfId="53865"/>
    <cellStyle name="40% - Accent4 2 4 4 5" xfId="19612"/>
    <cellStyle name="40% - Accent4 2 4 4 6" xfId="19613"/>
    <cellStyle name="40% - Accent4 2 4 5" xfId="19614"/>
    <cellStyle name="40% - Accent4 2 4 5 2" xfId="19615"/>
    <cellStyle name="40% - Accent4 2 4 5 2 2" xfId="19616"/>
    <cellStyle name="40% - Accent4 2 4 5 2 2 2" xfId="19617"/>
    <cellStyle name="40% - Accent4 2 4 5 2 2 3" xfId="53866"/>
    <cellStyle name="40% - Accent4 2 4 5 2 3" xfId="19618"/>
    <cellStyle name="40% - Accent4 2 4 5 2 4" xfId="19619"/>
    <cellStyle name="40% - Accent4 2 4 5 3" xfId="19620"/>
    <cellStyle name="40% - Accent4 2 4 5 3 2" xfId="19621"/>
    <cellStyle name="40% - Accent4 2 4 5 3 3" xfId="53867"/>
    <cellStyle name="40% - Accent4 2 4 5 4" xfId="19622"/>
    <cellStyle name="40% - Accent4 2 4 5 5" xfId="19623"/>
    <cellStyle name="40% - Accent4 2 4 6" xfId="19624"/>
    <cellStyle name="40% - Accent4 2 4 6 2" xfId="19625"/>
    <cellStyle name="40% - Accent4 2 4 6 2 2" xfId="19626"/>
    <cellStyle name="40% - Accent4 2 4 6 2 3" xfId="53868"/>
    <cellStyle name="40% - Accent4 2 4 6 3" xfId="19627"/>
    <cellStyle name="40% - Accent4 2 4 6 4" xfId="19628"/>
    <cellStyle name="40% - Accent4 2 4 7" xfId="19629"/>
    <cellStyle name="40% - Accent4 2 4 7 2" xfId="19630"/>
    <cellStyle name="40% - Accent4 2 4 7 2 2" xfId="19631"/>
    <cellStyle name="40% - Accent4 2 4 7 2 3" xfId="53869"/>
    <cellStyle name="40% - Accent4 2 4 7 3" xfId="19632"/>
    <cellStyle name="40% - Accent4 2 4 7 4" xfId="19633"/>
    <cellStyle name="40% - Accent4 2 4 8" xfId="19634"/>
    <cellStyle name="40% - Accent4 2 4 8 2" xfId="19635"/>
    <cellStyle name="40% - Accent4 2 4 8 3" xfId="53870"/>
    <cellStyle name="40% - Accent4 2 4 9" xfId="19636"/>
    <cellStyle name="40% - Accent4 2 5" xfId="19637"/>
    <cellStyle name="40% - Accent4 2 5 10" xfId="19638"/>
    <cellStyle name="40% - Accent4 2 5 2" xfId="19639"/>
    <cellStyle name="40% - Accent4 2 5 2 2" xfId="19640"/>
    <cellStyle name="40% - Accent4 2 5 2 2 2" xfId="19641"/>
    <cellStyle name="40% - Accent4 2 5 2 2 2 2" xfId="19642"/>
    <cellStyle name="40% - Accent4 2 5 2 2 2 2 2" xfId="19643"/>
    <cellStyle name="40% - Accent4 2 5 2 2 2 2 2 2" xfId="19644"/>
    <cellStyle name="40% - Accent4 2 5 2 2 2 2 2 3" xfId="53871"/>
    <cellStyle name="40% - Accent4 2 5 2 2 2 2 3" xfId="19645"/>
    <cellStyle name="40% - Accent4 2 5 2 2 2 2 4" xfId="19646"/>
    <cellStyle name="40% - Accent4 2 5 2 2 2 3" xfId="19647"/>
    <cellStyle name="40% - Accent4 2 5 2 2 2 3 2" xfId="19648"/>
    <cellStyle name="40% - Accent4 2 5 2 2 2 3 2 2" xfId="19649"/>
    <cellStyle name="40% - Accent4 2 5 2 2 2 3 2 3" xfId="53872"/>
    <cellStyle name="40% - Accent4 2 5 2 2 2 3 3" xfId="19650"/>
    <cellStyle name="40% - Accent4 2 5 2 2 2 3 4" xfId="19651"/>
    <cellStyle name="40% - Accent4 2 5 2 2 2 4" xfId="19652"/>
    <cellStyle name="40% - Accent4 2 5 2 2 2 4 2" xfId="19653"/>
    <cellStyle name="40% - Accent4 2 5 2 2 2 4 3" xfId="53873"/>
    <cellStyle name="40% - Accent4 2 5 2 2 2 5" xfId="19654"/>
    <cellStyle name="40% - Accent4 2 5 2 2 2 6" xfId="19655"/>
    <cellStyle name="40% - Accent4 2 5 2 2 3" xfId="19656"/>
    <cellStyle name="40% - Accent4 2 5 2 2 3 2" xfId="19657"/>
    <cellStyle name="40% - Accent4 2 5 2 2 3 2 2" xfId="19658"/>
    <cellStyle name="40% - Accent4 2 5 2 2 3 2 3" xfId="53874"/>
    <cellStyle name="40% - Accent4 2 5 2 2 3 3" xfId="19659"/>
    <cellStyle name="40% - Accent4 2 5 2 2 3 4" xfId="19660"/>
    <cellStyle name="40% - Accent4 2 5 2 2 4" xfId="19661"/>
    <cellStyle name="40% - Accent4 2 5 2 2 4 2" xfId="19662"/>
    <cellStyle name="40% - Accent4 2 5 2 2 4 2 2" xfId="19663"/>
    <cellStyle name="40% - Accent4 2 5 2 2 4 2 3" xfId="53875"/>
    <cellStyle name="40% - Accent4 2 5 2 2 4 3" xfId="19664"/>
    <cellStyle name="40% - Accent4 2 5 2 2 4 4" xfId="19665"/>
    <cellStyle name="40% - Accent4 2 5 2 2 5" xfId="19666"/>
    <cellStyle name="40% - Accent4 2 5 2 2 5 2" xfId="19667"/>
    <cellStyle name="40% - Accent4 2 5 2 2 5 3" xfId="53876"/>
    <cellStyle name="40% - Accent4 2 5 2 2 6" xfId="19668"/>
    <cellStyle name="40% - Accent4 2 5 2 2 7" xfId="19669"/>
    <cellStyle name="40% - Accent4 2 5 2 3" xfId="19670"/>
    <cellStyle name="40% - Accent4 2 5 2 3 2" xfId="19671"/>
    <cellStyle name="40% - Accent4 2 5 2 3 2 2" xfId="19672"/>
    <cellStyle name="40% - Accent4 2 5 2 3 2 2 2" xfId="19673"/>
    <cellStyle name="40% - Accent4 2 5 2 3 2 2 3" xfId="53877"/>
    <cellStyle name="40% - Accent4 2 5 2 3 2 3" xfId="19674"/>
    <cellStyle name="40% - Accent4 2 5 2 3 2 4" xfId="19675"/>
    <cellStyle name="40% - Accent4 2 5 2 3 3" xfId="19676"/>
    <cellStyle name="40% - Accent4 2 5 2 3 3 2" xfId="19677"/>
    <cellStyle name="40% - Accent4 2 5 2 3 3 2 2" xfId="19678"/>
    <cellStyle name="40% - Accent4 2 5 2 3 3 2 3" xfId="53878"/>
    <cellStyle name="40% - Accent4 2 5 2 3 3 3" xfId="19679"/>
    <cellStyle name="40% - Accent4 2 5 2 3 3 4" xfId="19680"/>
    <cellStyle name="40% - Accent4 2 5 2 3 4" xfId="19681"/>
    <cellStyle name="40% - Accent4 2 5 2 3 4 2" xfId="19682"/>
    <cellStyle name="40% - Accent4 2 5 2 3 4 3" xfId="53879"/>
    <cellStyle name="40% - Accent4 2 5 2 3 5" xfId="19683"/>
    <cellStyle name="40% - Accent4 2 5 2 3 6" xfId="19684"/>
    <cellStyle name="40% - Accent4 2 5 2 4" xfId="19685"/>
    <cellStyle name="40% - Accent4 2 5 2 4 2" xfId="19686"/>
    <cellStyle name="40% - Accent4 2 5 2 4 2 2" xfId="19687"/>
    <cellStyle name="40% - Accent4 2 5 2 4 2 3" xfId="53880"/>
    <cellStyle name="40% - Accent4 2 5 2 4 3" xfId="19688"/>
    <cellStyle name="40% - Accent4 2 5 2 4 4" xfId="19689"/>
    <cellStyle name="40% - Accent4 2 5 2 5" xfId="19690"/>
    <cellStyle name="40% - Accent4 2 5 2 5 2" xfId="19691"/>
    <cellStyle name="40% - Accent4 2 5 2 5 2 2" xfId="19692"/>
    <cellStyle name="40% - Accent4 2 5 2 5 2 3" xfId="53881"/>
    <cellStyle name="40% - Accent4 2 5 2 5 3" xfId="19693"/>
    <cellStyle name="40% - Accent4 2 5 2 5 4" xfId="19694"/>
    <cellStyle name="40% - Accent4 2 5 2 6" xfId="19695"/>
    <cellStyle name="40% - Accent4 2 5 2 6 2" xfId="19696"/>
    <cellStyle name="40% - Accent4 2 5 2 6 3" xfId="53882"/>
    <cellStyle name="40% - Accent4 2 5 2 7" xfId="19697"/>
    <cellStyle name="40% - Accent4 2 5 2 8" xfId="19698"/>
    <cellStyle name="40% - Accent4 2 5 3" xfId="19699"/>
    <cellStyle name="40% - Accent4 2 5 3 2" xfId="19700"/>
    <cellStyle name="40% - Accent4 2 5 3 2 2" xfId="19701"/>
    <cellStyle name="40% - Accent4 2 5 3 2 2 2" xfId="19702"/>
    <cellStyle name="40% - Accent4 2 5 3 2 2 2 2" xfId="19703"/>
    <cellStyle name="40% - Accent4 2 5 3 2 2 2 3" xfId="53883"/>
    <cellStyle name="40% - Accent4 2 5 3 2 2 3" xfId="19704"/>
    <cellStyle name="40% - Accent4 2 5 3 2 2 4" xfId="19705"/>
    <cellStyle name="40% - Accent4 2 5 3 2 3" xfId="19706"/>
    <cellStyle name="40% - Accent4 2 5 3 2 3 2" xfId="19707"/>
    <cellStyle name="40% - Accent4 2 5 3 2 3 2 2" xfId="19708"/>
    <cellStyle name="40% - Accent4 2 5 3 2 3 2 3" xfId="53884"/>
    <cellStyle name="40% - Accent4 2 5 3 2 3 3" xfId="19709"/>
    <cellStyle name="40% - Accent4 2 5 3 2 3 4" xfId="19710"/>
    <cellStyle name="40% - Accent4 2 5 3 2 4" xfId="19711"/>
    <cellStyle name="40% - Accent4 2 5 3 2 4 2" xfId="19712"/>
    <cellStyle name="40% - Accent4 2 5 3 2 4 3" xfId="53885"/>
    <cellStyle name="40% - Accent4 2 5 3 2 5" xfId="19713"/>
    <cellStyle name="40% - Accent4 2 5 3 2 6" xfId="19714"/>
    <cellStyle name="40% - Accent4 2 5 3 3" xfId="19715"/>
    <cellStyle name="40% - Accent4 2 5 3 3 2" xfId="19716"/>
    <cellStyle name="40% - Accent4 2 5 3 3 2 2" xfId="19717"/>
    <cellStyle name="40% - Accent4 2 5 3 3 2 3" xfId="53886"/>
    <cellStyle name="40% - Accent4 2 5 3 3 3" xfId="19718"/>
    <cellStyle name="40% - Accent4 2 5 3 3 4" xfId="19719"/>
    <cellStyle name="40% - Accent4 2 5 3 4" xfId="19720"/>
    <cellStyle name="40% - Accent4 2 5 3 4 2" xfId="19721"/>
    <cellStyle name="40% - Accent4 2 5 3 4 2 2" xfId="19722"/>
    <cellStyle name="40% - Accent4 2 5 3 4 2 3" xfId="53887"/>
    <cellStyle name="40% - Accent4 2 5 3 4 3" xfId="19723"/>
    <cellStyle name="40% - Accent4 2 5 3 4 4" xfId="19724"/>
    <cellStyle name="40% - Accent4 2 5 3 5" xfId="19725"/>
    <cellStyle name="40% - Accent4 2 5 3 5 2" xfId="19726"/>
    <cellStyle name="40% - Accent4 2 5 3 5 3" xfId="53888"/>
    <cellStyle name="40% - Accent4 2 5 3 6" xfId="19727"/>
    <cellStyle name="40% - Accent4 2 5 3 7" xfId="19728"/>
    <cellStyle name="40% - Accent4 2 5 4" xfId="19729"/>
    <cellStyle name="40% - Accent4 2 5 4 2" xfId="19730"/>
    <cellStyle name="40% - Accent4 2 5 4 2 2" xfId="19731"/>
    <cellStyle name="40% - Accent4 2 5 4 2 2 2" xfId="19732"/>
    <cellStyle name="40% - Accent4 2 5 4 2 2 3" xfId="53889"/>
    <cellStyle name="40% - Accent4 2 5 4 2 3" xfId="19733"/>
    <cellStyle name="40% - Accent4 2 5 4 2 4" xfId="19734"/>
    <cellStyle name="40% - Accent4 2 5 4 3" xfId="19735"/>
    <cellStyle name="40% - Accent4 2 5 4 3 2" xfId="19736"/>
    <cellStyle name="40% - Accent4 2 5 4 3 2 2" xfId="19737"/>
    <cellStyle name="40% - Accent4 2 5 4 3 2 3" xfId="53890"/>
    <cellStyle name="40% - Accent4 2 5 4 3 3" xfId="19738"/>
    <cellStyle name="40% - Accent4 2 5 4 3 4" xfId="19739"/>
    <cellStyle name="40% - Accent4 2 5 4 4" xfId="19740"/>
    <cellStyle name="40% - Accent4 2 5 4 4 2" xfId="19741"/>
    <cellStyle name="40% - Accent4 2 5 4 4 3" xfId="53891"/>
    <cellStyle name="40% - Accent4 2 5 4 5" xfId="19742"/>
    <cellStyle name="40% - Accent4 2 5 4 6" xfId="19743"/>
    <cellStyle name="40% - Accent4 2 5 5" xfId="19744"/>
    <cellStyle name="40% - Accent4 2 5 5 2" xfId="19745"/>
    <cellStyle name="40% - Accent4 2 5 5 2 2" xfId="19746"/>
    <cellStyle name="40% - Accent4 2 5 5 2 2 2" xfId="19747"/>
    <cellStyle name="40% - Accent4 2 5 5 2 2 3" xfId="53892"/>
    <cellStyle name="40% - Accent4 2 5 5 2 3" xfId="19748"/>
    <cellStyle name="40% - Accent4 2 5 5 2 4" xfId="19749"/>
    <cellStyle name="40% - Accent4 2 5 5 3" xfId="19750"/>
    <cellStyle name="40% - Accent4 2 5 5 3 2" xfId="19751"/>
    <cellStyle name="40% - Accent4 2 5 5 3 3" xfId="53893"/>
    <cellStyle name="40% - Accent4 2 5 5 4" xfId="19752"/>
    <cellStyle name="40% - Accent4 2 5 5 5" xfId="19753"/>
    <cellStyle name="40% - Accent4 2 5 6" xfId="19754"/>
    <cellStyle name="40% - Accent4 2 5 6 2" xfId="19755"/>
    <cellStyle name="40% - Accent4 2 5 6 2 2" xfId="19756"/>
    <cellStyle name="40% - Accent4 2 5 6 2 3" xfId="53894"/>
    <cellStyle name="40% - Accent4 2 5 6 3" xfId="19757"/>
    <cellStyle name="40% - Accent4 2 5 6 4" xfId="19758"/>
    <cellStyle name="40% - Accent4 2 5 7" xfId="19759"/>
    <cellStyle name="40% - Accent4 2 5 7 2" xfId="19760"/>
    <cellStyle name="40% - Accent4 2 5 7 2 2" xfId="19761"/>
    <cellStyle name="40% - Accent4 2 5 7 2 3" xfId="53895"/>
    <cellStyle name="40% - Accent4 2 5 7 3" xfId="19762"/>
    <cellStyle name="40% - Accent4 2 5 7 4" xfId="19763"/>
    <cellStyle name="40% - Accent4 2 5 8" xfId="19764"/>
    <cellStyle name="40% - Accent4 2 5 8 2" xfId="19765"/>
    <cellStyle name="40% - Accent4 2 5 8 3" xfId="53896"/>
    <cellStyle name="40% - Accent4 2 5 9" xfId="19766"/>
    <cellStyle name="40% - Accent4 2 6" xfId="19767"/>
    <cellStyle name="40% - Accent4 2 6 10" xfId="19768"/>
    <cellStyle name="40% - Accent4 2 6 2" xfId="19769"/>
    <cellStyle name="40% - Accent4 2 6 2 2" xfId="19770"/>
    <cellStyle name="40% - Accent4 2 6 2 2 2" xfId="19771"/>
    <cellStyle name="40% - Accent4 2 6 2 2 2 2" xfId="19772"/>
    <cellStyle name="40% - Accent4 2 6 2 2 2 2 2" xfId="19773"/>
    <cellStyle name="40% - Accent4 2 6 2 2 2 2 2 2" xfId="19774"/>
    <cellStyle name="40% - Accent4 2 6 2 2 2 2 2 3" xfId="53897"/>
    <cellStyle name="40% - Accent4 2 6 2 2 2 2 3" xfId="19775"/>
    <cellStyle name="40% - Accent4 2 6 2 2 2 2 4" xfId="19776"/>
    <cellStyle name="40% - Accent4 2 6 2 2 2 3" xfId="19777"/>
    <cellStyle name="40% - Accent4 2 6 2 2 2 3 2" xfId="19778"/>
    <cellStyle name="40% - Accent4 2 6 2 2 2 3 2 2" xfId="19779"/>
    <cellStyle name="40% - Accent4 2 6 2 2 2 3 2 3" xfId="53898"/>
    <cellStyle name="40% - Accent4 2 6 2 2 2 3 3" xfId="19780"/>
    <cellStyle name="40% - Accent4 2 6 2 2 2 3 4" xfId="19781"/>
    <cellStyle name="40% - Accent4 2 6 2 2 2 4" xfId="19782"/>
    <cellStyle name="40% - Accent4 2 6 2 2 2 4 2" xfId="19783"/>
    <cellStyle name="40% - Accent4 2 6 2 2 2 4 3" xfId="53899"/>
    <cellStyle name="40% - Accent4 2 6 2 2 2 5" xfId="19784"/>
    <cellStyle name="40% - Accent4 2 6 2 2 2 6" xfId="19785"/>
    <cellStyle name="40% - Accent4 2 6 2 2 3" xfId="19786"/>
    <cellStyle name="40% - Accent4 2 6 2 2 3 2" xfId="19787"/>
    <cellStyle name="40% - Accent4 2 6 2 2 3 2 2" xfId="19788"/>
    <cellStyle name="40% - Accent4 2 6 2 2 3 2 3" xfId="53900"/>
    <cellStyle name="40% - Accent4 2 6 2 2 3 3" xfId="19789"/>
    <cellStyle name="40% - Accent4 2 6 2 2 3 4" xfId="19790"/>
    <cellStyle name="40% - Accent4 2 6 2 2 4" xfId="19791"/>
    <cellStyle name="40% - Accent4 2 6 2 2 4 2" xfId="19792"/>
    <cellStyle name="40% - Accent4 2 6 2 2 4 2 2" xfId="19793"/>
    <cellStyle name="40% - Accent4 2 6 2 2 4 2 3" xfId="53901"/>
    <cellStyle name="40% - Accent4 2 6 2 2 4 3" xfId="19794"/>
    <cellStyle name="40% - Accent4 2 6 2 2 4 4" xfId="19795"/>
    <cellStyle name="40% - Accent4 2 6 2 2 5" xfId="19796"/>
    <cellStyle name="40% - Accent4 2 6 2 2 5 2" xfId="19797"/>
    <cellStyle name="40% - Accent4 2 6 2 2 5 3" xfId="53902"/>
    <cellStyle name="40% - Accent4 2 6 2 2 6" xfId="19798"/>
    <cellStyle name="40% - Accent4 2 6 2 2 7" xfId="19799"/>
    <cellStyle name="40% - Accent4 2 6 2 3" xfId="19800"/>
    <cellStyle name="40% - Accent4 2 6 2 3 2" xfId="19801"/>
    <cellStyle name="40% - Accent4 2 6 2 3 2 2" xfId="19802"/>
    <cellStyle name="40% - Accent4 2 6 2 3 2 2 2" xfId="19803"/>
    <cellStyle name="40% - Accent4 2 6 2 3 2 2 3" xfId="53903"/>
    <cellStyle name="40% - Accent4 2 6 2 3 2 3" xfId="19804"/>
    <cellStyle name="40% - Accent4 2 6 2 3 2 4" xfId="19805"/>
    <cellStyle name="40% - Accent4 2 6 2 3 3" xfId="19806"/>
    <cellStyle name="40% - Accent4 2 6 2 3 3 2" xfId="19807"/>
    <cellStyle name="40% - Accent4 2 6 2 3 3 2 2" xfId="19808"/>
    <cellStyle name="40% - Accent4 2 6 2 3 3 2 3" xfId="53904"/>
    <cellStyle name="40% - Accent4 2 6 2 3 3 3" xfId="19809"/>
    <cellStyle name="40% - Accent4 2 6 2 3 3 4" xfId="19810"/>
    <cellStyle name="40% - Accent4 2 6 2 3 4" xfId="19811"/>
    <cellStyle name="40% - Accent4 2 6 2 3 4 2" xfId="19812"/>
    <cellStyle name="40% - Accent4 2 6 2 3 4 3" xfId="53905"/>
    <cellStyle name="40% - Accent4 2 6 2 3 5" xfId="19813"/>
    <cellStyle name="40% - Accent4 2 6 2 3 6" xfId="19814"/>
    <cellStyle name="40% - Accent4 2 6 2 4" xfId="19815"/>
    <cellStyle name="40% - Accent4 2 6 2 4 2" xfId="19816"/>
    <cellStyle name="40% - Accent4 2 6 2 4 2 2" xfId="19817"/>
    <cellStyle name="40% - Accent4 2 6 2 4 2 3" xfId="53906"/>
    <cellStyle name="40% - Accent4 2 6 2 4 3" xfId="19818"/>
    <cellStyle name="40% - Accent4 2 6 2 4 4" xfId="19819"/>
    <cellStyle name="40% - Accent4 2 6 2 5" xfId="19820"/>
    <cellStyle name="40% - Accent4 2 6 2 5 2" xfId="19821"/>
    <cellStyle name="40% - Accent4 2 6 2 5 2 2" xfId="19822"/>
    <cellStyle name="40% - Accent4 2 6 2 5 2 3" xfId="53907"/>
    <cellStyle name="40% - Accent4 2 6 2 5 3" xfId="19823"/>
    <cellStyle name="40% - Accent4 2 6 2 5 4" xfId="19824"/>
    <cellStyle name="40% - Accent4 2 6 2 6" xfId="19825"/>
    <cellStyle name="40% - Accent4 2 6 2 6 2" xfId="19826"/>
    <cellStyle name="40% - Accent4 2 6 2 6 3" xfId="53908"/>
    <cellStyle name="40% - Accent4 2 6 2 7" xfId="19827"/>
    <cellStyle name="40% - Accent4 2 6 2 8" xfId="19828"/>
    <cellStyle name="40% - Accent4 2 6 3" xfId="19829"/>
    <cellStyle name="40% - Accent4 2 6 3 2" xfId="19830"/>
    <cellStyle name="40% - Accent4 2 6 3 2 2" xfId="19831"/>
    <cellStyle name="40% - Accent4 2 6 3 2 2 2" xfId="19832"/>
    <cellStyle name="40% - Accent4 2 6 3 2 2 2 2" xfId="19833"/>
    <cellStyle name="40% - Accent4 2 6 3 2 2 2 3" xfId="53909"/>
    <cellStyle name="40% - Accent4 2 6 3 2 2 3" xfId="19834"/>
    <cellStyle name="40% - Accent4 2 6 3 2 2 4" xfId="19835"/>
    <cellStyle name="40% - Accent4 2 6 3 2 3" xfId="19836"/>
    <cellStyle name="40% - Accent4 2 6 3 2 3 2" xfId="19837"/>
    <cellStyle name="40% - Accent4 2 6 3 2 3 2 2" xfId="19838"/>
    <cellStyle name="40% - Accent4 2 6 3 2 3 2 3" xfId="53910"/>
    <cellStyle name="40% - Accent4 2 6 3 2 3 3" xfId="19839"/>
    <cellStyle name="40% - Accent4 2 6 3 2 3 4" xfId="19840"/>
    <cellStyle name="40% - Accent4 2 6 3 2 4" xfId="19841"/>
    <cellStyle name="40% - Accent4 2 6 3 2 4 2" xfId="19842"/>
    <cellStyle name="40% - Accent4 2 6 3 2 4 3" xfId="53911"/>
    <cellStyle name="40% - Accent4 2 6 3 2 5" xfId="19843"/>
    <cellStyle name="40% - Accent4 2 6 3 2 6" xfId="19844"/>
    <cellStyle name="40% - Accent4 2 6 3 3" xfId="19845"/>
    <cellStyle name="40% - Accent4 2 6 3 3 2" xfId="19846"/>
    <cellStyle name="40% - Accent4 2 6 3 3 2 2" xfId="19847"/>
    <cellStyle name="40% - Accent4 2 6 3 3 2 3" xfId="53912"/>
    <cellStyle name="40% - Accent4 2 6 3 3 3" xfId="19848"/>
    <cellStyle name="40% - Accent4 2 6 3 3 4" xfId="19849"/>
    <cellStyle name="40% - Accent4 2 6 3 4" xfId="19850"/>
    <cellStyle name="40% - Accent4 2 6 3 4 2" xfId="19851"/>
    <cellStyle name="40% - Accent4 2 6 3 4 2 2" xfId="19852"/>
    <cellStyle name="40% - Accent4 2 6 3 4 2 3" xfId="53913"/>
    <cellStyle name="40% - Accent4 2 6 3 4 3" xfId="19853"/>
    <cellStyle name="40% - Accent4 2 6 3 4 4" xfId="19854"/>
    <cellStyle name="40% - Accent4 2 6 3 5" xfId="19855"/>
    <cellStyle name="40% - Accent4 2 6 3 5 2" xfId="19856"/>
    <cellStyle name="40% - Accent4 2 6 3 5 3" xfId="53914"/>
    <cellStyle name="40% - Accent4 2 6 3 6" xfId="19857"/>
    <cellStyle name="40% - Accent4 2 6 3 7" xfId="19858"/>
    <cellStyle name="40% - Accent4 2 6 4" xfId="19859"/>
    <cellStyle name="40% - Accent4 2 6 4 2" xfId="19860"/>
    <cellStyle name="40% - Accent4 2 6 4 2 2" xfId="19861"/>
    <cellStyle name="40% - Accent4 2 6 4 2 2 2" xfId="19862"/>
    <cellStyle name="40% - Accent4 2 6 4 2 2 3" xfId="53915"/>
    <cellStyle name="40% - Accent4 2 6 4 2 3" xfId="19863"/>
    <cellStyle name="40% - Accent4 2 6 4 2 4" xfId="19864"/>
    <cellStyle name="40% - Accent4 2 6 4 3" xfId="19865"/>
    <cellStyle name="40% - Accent4 2 6 4 3 2" xfId="19866"/>
    <cellStyle name="40% - Accent4 2 6 4 3 2 2" xfId="19867"/>
    <cellStyle name="40% - Accent4 2 6 4 3 2 3" xfId="53916"/>
    <cellStyle name="40% - Accent4 2 6 4 3 3" xfId="19868"/>
    <cellStyle name="40% - Accent4 2 6 4 3 4" xfId="19869"/>
    <cellStyle name="40% - Accent4 2 6 4 4" xfId="19870"/>
    <cellStyle name="40% - Accent4 2 6 4 4 2" xfId="19871"/>
    <cellStyle name="40% - Accent4 2 6 4 4 3" xfId="53917"/>
    <cellStyle name="40% - Accent4 2 6 4 5" xfId="19872"/>
    <cellStyle name="40% - Accent4 2 6 4 6" xfId="19873"/>
    <cellStyle name="40% - Accent4 2 6 5" xfId="19874"/>
    <cellStyle name="40% - Accent4 2 6 5 2" xfId="19875"/>
    <cellStyle name="40% - Accent4 2 6 5 2 2" xfId="19876"/>
    <cellStyle name="40% - Accent4 2 6 5 2 2 2" xfId="19877"/>
    <cellStyle name="40% - Accent4 2 6 5 2 2 3" xfId="53918"/>
    <cellStyle name="40% - Accent4 2 6 5 2 3" xfId="19878"/>
    <cellStyle name="40% - Accent4 2 6 5 2 4" xfId="19879"/>
    <cellStyle name="40% - Accent4 2 6 5 3" xfId="19880"/>
    <cellStyle name="40% - Accent4 2 6 5 3 2" xfId="19881"/>
    <cellStyle name="40% - Accent4 2 6 5 3 3" xfId="53919"/>
    <cellStyle name="40% - Accent4 2 6 5 4" xfId="19882"/>
    <cellStyle name="40% - Accent4 2 6 5 5" xfId="19883"/>
    <cellStyle name="40% - Accent4 2 6 6" xfId="19884"/>
    <cellStyle name="40% - Accent4 2 6 6 2" xfId="19885"/>
    <cellStyle name="40% - Accent4 2 6 6 2 2" xfId="19886"/>
    <cellStyle name="40% - Accent4 2 6 6 2 3" xfId="53920"/>
    <cellStyle name="40% - Accent4 2 6 6 3" xfId="19887"/>
    <cellStyle name="40% - Accent4 2 6 6 4" xfId="19888"/>
    <cellStyle name="40% - Accent4 2 6 7" xfId="19889"/>
    <cellStyle name="40% - Accent4 2 6 7 2" xfId="19890"/>
    <cellStyle name="40% - Accent4 2 6 7 2 2" xfId="19891"/>
    <cellStyle name="40% - Accent4 2 6 7 2 3" xfId="53921"/>
    <cellStyle name="40% - Accent4 2 6 7 3" xfId="19892"/>
    <cellStyle name="40% - Accent4 2 6 7 4" xfId="19893"/>
    <cellStyle name="40% - Accent4 2 6 8" xfId="19894"/>
    <cellStyle name="40% - Accent4 2 6 8 2" xfId="19895"/>
    <cellStyle name="40% - Accent4 2 6 8 3" xfId="53922"/>
    <cellStyle name="40% - Accent4 2 6 9" xfId="19896"/>
    <cellStyle name="40% - Accent4 2 7" xfId="19897"/>
    <cellStyle name="40% - Accent4 2 7 2" xfId="19898"/>
    <cellStyle name="40% - Accent4 2 7 2 2" xfId="19899"/>
    <cellStyle name="40% - Accent4 2 7 2 2 2" xfId="19900"/>
    <cellStyle name="40% - Accent4 2 7 2 2 2 2" xfId="19901"/>
    <cellStyle name="40% - Accent4 2 7 2 2 2 2 2" xfId="19902"/>
    <cellStyle name="40% - Accent4 2 7 2 2 2 2 3" xfId="53923"/>
    <cellStyle name="40% - Accent4 2 7 2 2 2 3" xfId="19903"/>
    <cellStyle name="40% - Accent4 2 7 2 2 2 4" xfId="19904"/>
    <cellStyle name="40% - Accent4 2 7 2 2 3" xfId="19905"/>
    <cellStyle name="40% - Accent4 2 7 2 2 3 2" xfId="19906"/>
    <cellStyle name="40% - Accent4 2 7 2 2 3 2 2" xfId="19907"/>
    <cellStyle name="40% - Accent4 2 7 2 2 3 2 3" xfId="53924"/>
    <cellStyle name="40% - Accent4 2 7 2 2 3 3" xfId="19908"/>
    <cellStyle name="40% - Accent4 2 7 2 2 3 4" xfId="19909"/>
    <cellStyle name="40% - Accent4 2 7 2 2 4" xfId="19910"/>
    <cellStyle name="40% - Accent4 2 7 2 2 4 2" xfId="19911"/>
    <cellStyle name="40% - Accent4 2 7 2 2 4 3" xfId="53925"/>
    <cellStyle name="40% - Accent4 2 7 2 2 5" xfId="19912"/>
    <cellStyle name="40% - Accent4 2 7 2 2 6" xfId="19913"/>
    <cellStyle name="40% - Accent4 2 7 2 3" xfId="19914"/>
    <cellStyle name="40% - Accent4 2 7 2 3 2" xfId="19915"/>
    <cellStyle name="40% - Accent4 2 7 2 3 2 2" xfId="19916"/>
    <cellStyle name="40% - Accent4 2 7 2 3 2 3" xfId="53926"/>
    <cellStyle name="40% - Accent4 2 7 2 3 3" xfId="19917"/>
    <cellStyle name="40% - Accent4 2 7 2 3 4" xfId="19918"/>
    <cellStyle name="40% - Accent4 2 7 2 4" xfId="19919"/>
    <cellStyle name="40% - Accent4 2 7 2 4 2" xfId="19920"/>
    <cellStyle name="40% - Accent4 2 7 2 4 2 2" xfId="19921"/>
    <cellStyle name="40% - Accent4 2 7 2 4 2 3" xfId="53927"/>
    <cellStyle name="40% - Accent4 2 7 2 4 3" xfId="19922"/>
    <cellStyle name="40% - Accent4 2 7 2 4 4" xfId="19923"/>
    <cellStyle name="40% - Accent4 2 7 2 5" xfId="19924"/>
    <cellStyle name="40% - Accent4 2 7 2 5 2" xfId="19925"/>
    <cellStyle name="40% - Accent4 2 7 2 5 3" xfId="53928"/>
    <cellStyle name="40% - Accent4 2 7 2 6" xfId="19926"/>
    <cellStyle name="40% - Accent4 2 7 2 7" xfId="19927"/>
    <cellStyle name="40% - Accent4 2 7 3" xfId="19928"/>
    <cellStyle name="40% - Accent4 2 7 3 2" xfId="19929"/>
    <cellStyle name="40% - Accent4 2 7 3 2 2" xfId="19930"/>
    <cellStyle name="40% - Accent4 2 7 3 2 2 2" xfId="19931"/>
    <cellStyle name="40% - Accent4 2 7 3 2 2 3" xfId="53929"/>
    <cellStyle name="40% - Accent4 2 7 3 2 3" xfId="19932"/>
    <cellStyle name="40% - Accent4 2 7 3 2 4" xfId="19933"/>
    <cellStyle name="40% - Accent4 2 7 3 3" xfId="19934"/>
    <cellStyle name="40% - Accent4 2 7 3 3 2" xfId="19935"/>
    <cellStyle name="40% - Accent4 2 7 3 3 2 2" xfId="19936"/>
    <cellStyle name="40% - Accent4 2 7 3 3 2 3" xfId="53930"/>
    <cellStyle name="40% - Accent4 2 7 3 3 3" xfId="19937"/>
    <cellStyle name="40% - Accent4 2 7 3 3 4" xfId="19938"/>
    <cellStyle name="40% - Accent4 2 7 3 4" xfId="19939"/>
    <cellStyle name="40% - Accent4 2 7 3 4 2" xfId="19940"/>
    <cellStyle name="40% - Accent4 2 7 3 4 3" xfId="53931"/>
    <cellStyle name="40% - Accent4 2 7 3 5" xfId="19941"/>
    <cellStyle name="40% - Accent4 2 7 3 6" xfId="19942"/>
    <cellStyle name="40% - Accent4 2 7 4" xfId="19943"/>
    <cellStyle name="40% - Accent4 2 7 4 2" xfId="19944"/>
    <cellStyle name="40% - Accent4 2 7 4 2 2" xfId="19945"/>
    <cellStyle name="40% - Accent4 2 7 4 2 3" xfId="53932"/>
    <cellStyle name="40% - Accent4 2 7 4 3" xfId="19946"/>
    <cellStyle name="40% - Accent4 2 7 4 4" xfId="19947"/>
    <cellStyle name="40% - Accent4 2 7 5" xfId="19948"/>
    <cellStyle name="40% - Accent4 2 7 5 2" xfId="19949"/>
    <cellStyle name="40% - Accent4 2 7 5 2 2" xfId="19950"/>
    <cellStyle name="40% - Accent4 2 7 5 2 3" xfId="53933"/>
    <cellStyle name="40% - Accent4 2 7 5 3" xfId="19951"/>
    <cellStyle name="40% - Accent4 2 7 5 4" xfId="19952"/>
    <cellStyle name="40% - Accent4 2 7 6" xfId="19953"/>
    <cellStyle name="40% - Accent4 2 7 6 2" xfId="19954"/>
    <cellStyle name="40% - Accent4 2 7 6 3" xfId="53934"/>
    <cellStyle name="40% - Accent4 2 7 7" xfId="19955"/>
    <cellStyle name="40% - Accent4 2 7 8" xfId="19956"/>
    <cellStyle name="40% - Accent4 2 8" xfId="19957"/>
    <cellStyle name="40% - Accent4 2 8 2" xfId="19958"/>
    <cellStyle name="40% - Accent4 2 8 2 2" xfId="19959"/>
    <cellStyle name="40% - Accent4 2 8 2 2 2" xfId="19960"/>
    <cellStyle name="40% - Accent4 2 8 2 2 2 2" xfId="19961"/>
    <cellStyle name="40% - Accent4 2 8 2 2 2 3" xfId="53935"/>
    <cellStyle name="40% - Accent4 2 8 2 2 3" xfId="19962"/>
    <cellStyle name="40% - Accent4 2 8 2 2 4" xfId="19963"/>
    <cellStyle name="40% - Accent4 2 8 2 3" xfId="19964"/>
    <cellStyle name="40% - Accent4 2 8 2 3 2" xfId="19965"/>
    <cellStyle name="40% - Accent4 2 8 2 3 2 2" xfId="19966"/>
    <cellStyle name="40% - Accent4 2 8 2 3 2 3" xfId="53936"/>
    <cellStyle name="40% - Accent4 2 8 2 3 3" xfId="19967"/>
    <cellStyle name="40% - Accent4 2 8 2 3 4" xfId="19968"/>
    <cellStyle name="40% - Accent4 2 8 2 4" xfId="19969"/>
    <cellStyle name="40% - Accent4 2 8 2 4 2" xfId="19970"/>
    <cellStyle name="40% - Accent4 2 8 2 4 3" xfId="53937"/>
    <cellStyle name="40% - Accent4 2 8 2 5" xfId="19971"/>
    <cellStyle name="40% - Accent4 2 8 2 6" xfId="19972"/>
    <cellStyle name="40% - Accent4 2 8 3" xfId="19973"/>
    <cellStyle name="40% - Accent4 2 8 3 2" xfId="19974"/>
    <cellStyle name="40% - Accent4 2 8 3 2 2" xfId="19975"/>
    <cellStyle name="40% - Accent4 2 8 3 2 3" xfId="53938"/>
    <cellStyle name="40% - Accent4 2 8 3 3" xfId="19976"/>
    <cellStyle name="40% - Accent4 2 8 3 4" xfId="19977"/>
    <cellStyle name="40% - Accent4 2 8 4" xfId="19978"/>
    <cellStyle name="40% - Accent4 2 8 4 2" xfId="19979"/>
    <cellStyle name="40% - Accent4 2 8 4 2 2" xfId="19980"/>
    <cellStyle name="40% - Accent4 2 8 4 2 3" xfId="53939"/>
    <cellStyle name="40% - Accent4 2 8 4 3" xfId="19981"/>
    <cellStyle name="40% - Accent4 2 8 4 4" xfId="19982"/>
    <cellStyle name="40% - Accent4 2 8 5" xfId="19983"/>
    <cellStyle name="40% - Accent4 2 8 5 2" xfId="19984"/>
    <cellStyle name="40% - Accent4 2 8 5 3" xfId="53940"/>
    <cellStyle name="40% - Accent4 2 8 6" xfId="19985"/>
    <cellStyle name="40% - Accent4 2 8 7" xfId="19986"/>
    <cellStyle name="40% - Accent4 2 9" xfId="19987"/>
    <cellStyle name="40% - Accent4 2 9 2" xfId="19988"/>
    <cellStyle name="40% - Accent4 2 9 2 2" xfId="19989"/>
    <cellStyle name="40% - Accent4 2 9 2 2 2" xfId="19990"/>
    <cellStyle name="40% - Accent4 2 9 2 2 3" xfId="53941"/>
    <cellStyle name="40% - Accent4 2 9 2 3" xfId="19991"/>
    <cellStyle name="40% - Accent4 2 9 2 4" xfId="19992"/>
    <cellStyle name="40% - Accent4 2 9 3" xfId="19993"/>
    <cellStyle name="40% - Accent4 2 9 3 2" xfId="19994"/>
    <cellStyle name="40% - Accent4 2 9 3 2 2" xfId="19995"/>
    <cellStyle name="40% - Accent4 2 9 3 2 3" xfId="53942"/>
    <cellStyle name="40% - Accent4 2 9 3 3" xfId="19996"/>
    <cellStyle name="40% - Accent4 2 9 3 4" xfId="19997"/>
    <cellStyle name="40% - Accent4 2 9 4" xfId="19998"/>
    <cellStyle name="40% - Accent4 2 9 4 2" xfId="19999"/>
    <cellStyle name="40% - Accent4 2 9 4 3" xfId="53943"/>
    <cellStyle name="40% - Accent4 2 9 5" xfId="20000"/>
    <cellStyle name="40% - Accent4 2 9 6" xfId="20001"/>
    <cellStyle name="40% - Accent4 3" xfId="20002"/>
    <cellStyle name="40% - Accent4 3 10" xfId="20003"/>
    <cellStyle name="40% - Accent4 3 11" xfId="20004"/>
    <cellStyle name="40% - Accent4 3 12" xfId="60174"/>
    <cellStyle name="40% - Accent4 3 2" xfId="20005"/>
    <cellStyle name="40% - Accent4 3 2 10" xfId="20006"/>
    <cellStyle name="40% - Accent4 3 2 11" xfId="60357"/>
    <cellStyle name="40% - Accent4 3 2 2" xfId="20007"/>
    <cellStyle name="40% - Accent4 3 2 2 2" xfId="20008"/>
    <cellStyle name="40% - Accent4 3 2 2 2 2" xfId="20009"/>
    <cellStyle name="40% - Accent4 3 2 2 2 2 2" xfId="20010"/>
    <cellStyle name="40% - Accent4 3 2 2 2 2 2 2" xfId="20011"/>
    <cellStyle name="40% - Accent4 3 2 2 2 2 2 2 2" xfId="20012"/>
    <cellStyle name="40% - Accent4 3 2 2 2 2 2 2 3" xfId="53944"/>
    <cellStyle name="40% - Accent4 3 2 2 2 2 2 3" xfId="20013"/>
    <cellStyle name="40% - Accent4 3 2 2 2 2 2 4" xfId="20014"/>
    <cellStyle name="40% - Accent4 3 2 2 2 2 3" xfId="20015"/>
    <cellStyle name="40% - Accent4 3 2 2 2 2 3 2" xfId="20016"/>
    <cellStyle name="40% - Accent4 3 2 2 2 2 3 2 2" xfId="20017"/>
    <cellStyle name="40% - Accent4 3 2 2 2 2 3 2 3" xfId="53945"/>
    <cellStyle name="40% - Accent4 3 2 2 2 2 3 3" xfId="20018"/>
    <cellStyle name="40% - Accent4 3 2 2 2 2 3 4" xfId="20019"/>
    <cellStyle name="40% - Accent4 3 2 2 2 2 4" xfId="20020"/>
    <cellStyle name="40% - Accent4 3 2 2 2 2 4 2" xfId="20021"/>
    <cellStyle name="40% - Accent4 3 2 2 2 2 4 3" xfId="53946"/>
    <cellStyle name="40% - Accent4 3 2 2 2 2 5" xfId="20022"/>
    <cellStyle name="40% - Accent4 3 2 2 2 2 6" xfId="20023"/>
    <cellStyle name="40% - Accent4 3 2 2 2 3" xfId="20024"/>
    <cellStyle name="40% - Accent4 3 2 2 2 3 2" xfId="20025"/>
    <cellStyle name="40% - Accent4 3 2 2 2 3 2 2" xfId="20026"/>
    <cellStyle name="40% - Accent4 3 2 2 2 3 2 3" xfId="53947"/>
    <cellStyle name="40% - Accent4 3 2 2 2 3 3" xfId="20027"/>
    <cellStyle name="40% - Accent4 3 2 2 2 3 4" xfId="20028"/>
    <cellStyle name="40% - Accent4 3 2 2 2 4" xfId="20029"/>
    <cellStyle name="40% - Accent4 3 2 2 2 4 2" xfId="20030"/>
    <cellStyle name="40% - Accent4 3 2 2 2 4 2 2" xfId="20031"/>
    <cellStyle name="40% - Accent4 3 2 2 2 4 2 3" xfId="53948"/>
    <cellStyle name="40% - Accent4 3 2 2 2 4 3" xfId="20032"/>
    <cellStyle name="40% - Accent4 3 2 2 2 4 4" xfId="20033"/>
    <cellStyle name="40% - Accent4 3 2 2 2 5" xfId="20034"/>
    <cellStyle name="40% - Accent4 3 2 2 2 5 2" xfId="20035"/>
    <cellStyle name="40% - Accent4 3 2 2 2 5 3" xfId="53949"/>
    <cellStyle name="40% - Accent4 3 2 2 2 6" xfId="20036"/>
    <cellStyle name="40% - Accent4 3 2 2 2 7" xfId="20037"/>
    <cellStyle name="40% - Accent4 3 2 2 3" xfId="20038"/>
    <cellStyle name="40% - Accent4 3 2 2 3 2" xfId="20039"/>
    <cellStyle name="40% - Accent4 3 2 2 3 2 2" xfId="20040"/>
    <cellStyle name="40% - Accent4 3 2 2 3 2 2 2" xfId="20041"/>
    <cellStyle name="40% - Accent4 3 2 2 3 2 2 3" xfId="53950"/>
    <cellStyle name="40% - Accent4 3 2 2 3 2 3" xfId="20042"/>
    <cellStyle name="40% - Accent4 3 2 2 3 2 4" xfId="20043"/>
    <cellStyle name="40% - Accent4 3 2 2 3 3" xfId="20044"/>
    <cellStyle name="40% - Accent4 3 2 2 3 3 2" xfId="20045"/>
    <cellStyle name="40% - Accent4 3 2 2 3 3 2 2" xfId="20046"/>
    <cellStyle name="40% - Accent4 3 2 2 3 3 2 3" xfId="53951"/>
    <cellStyle name="40% - Accent4 3 2 2 3 3 3" xfId="20047"/>
    <cellStyle name="40% - Accent4 3 2 2 3 3 4" xfId="20048"/>
    <cellStyle name="40% - Accent4 3 2 2 3 4" xfId="20049"/>
    <cellStyle name="40% - Accent4 3 2 2 3 4 2" xfId="20050"/>
    <cellStyle name="40% - Accent4 3 2 2 3 4 3" xfId="53952"/>
    <cellStyle name="40% - Accent4 3 2 2 3 5" xfId="20051"/>
    <cellStyle name="40% - Accent4 3 2 2 3 6" xfId="20052"/>
    <cellStyle name="40% - Accent4 3 2 2 4" xfId="20053"/>
    <cellStyle name="40% - Accent4 3 2 2 4 2" xfId="20054"/>
    <cellStyle name="40% - Accent4 3 2 2 4 2 2" xfId="20055"/>
    <cellStyle name="40% - Accent4 3 2 2 4 2 3" xfId="53953"/>
    <cellStyle name="40% - Accent4 3 2 2 4 3" xfId="20056"/>
    <cellStyle name="40% - Accent4 3 2 2 4 4" xfId="20057"/>
    <cellStyle name="40% - Accent4 3 2 2 5" xfId="20058"/>
    <cellStyle name="40% - Accent4 3 2 2 5 2" xfId="20059"/>
    <cellStyle name="40% - Accent4 3 2 2 5 2 2" xfId="20060"/>
    <cellStyle name="40% - Accent4 3 2 2 5 2 3" xfId="53954"/>
    <cellStyle name="40% - Accent4 3 2 2 5 3" xfId="20061"/>
    <cellStyle name="40% - Accent4 3 2 2 5 4" xfId="20062"/>
    <cellStyle name="40% - Accent4 3 2 2 6" xfId="20063"/>
    <cellStyle name="40% - Accent4 3 2 2 6 2" xfId="20064"/>
    <cellStyle name="40% - Accent4 3 2 2 6 3" xfId="53955"/>
    <cellStyle name="40% - Accent4 3 2 2 7" xfId="20065"/>
    <cellStyle name="40% - Accent4 3 2 2 8" xfId="20066"/>
    <cellStyle name="40% - Accent4 3 2 2 9" xfId="60725"/>
    <cellStyle name="40% - Accent4 3 2 3" xfId="20067"/>
    <cellStyle name="40% - Accent4 3 2 3 2" xfId="20068"/>
    <cellStyle name="40% - Accent4 3 2 3 2 2" xfId="20069"/>
    <cellStyle name="40% - Accent4 3 2 3 2 2 2" xfId="20070"/>
    <cellStyle name="40% - Accent4 3 2 3 2 2 2 2" xfId="20071"/>
    <cellStyle name="40% - Accent4 3 2 3 2 2 2 3" xfId="53956"/>
    <cellStyle name="40% - Accent4 3 2 3 2 2 3" xfId="20072"/>
    <cellStyle name="40% - Accent4 3 2 3 2 2 4" xfId="20073"/>
    <cellStyle name="40% - Accent4 3 2 3 2 3" xfId="20074"/>
    <cellStyle name="40% - Accent4 3 2 3 2 3 2" xfId="20075"/>
    <cellStyle name="40% - Accent4 3 2 3 2 3 2 2" xfId="20076"/>
    <cellStyle name="40% - Accent4 3 2 3 2 3 2 3" xfId="53957"/>
    <cellStyle name="40% - Accent4 3 2 3 2 3 3" xfId="20077"/>
    <cellStyle name="40% - Accent4 3 2 3 2 3 4" xfId="20078"/>
    <cellStyle name="40% - Accent4 3 2 3 2 4" xfId="20079"/>
    <cellStyle name="40% - Accent4 3 2 3 2 4 2" xfId="20080"/>
    <cellStyle name="40% - Accent4 3 2 3 2 4 3" xfId="53958"/>
    <cellStyle name="40% - Accent4 3 2 3 2 5" xfId="20081"/>
    <cellStyle name="40% - Accent4 3 2 3 2 6" xfId="20082"/>
    <cellStyle name="40% - Accent4 3 2 3 3" xfId="20083"/>
    <cellStyle name="40% - Accent4 3 2 3 3 2" xfId="20084"/>
    <cellStyle name="40% - Accent4 3 2 3 3 2 2" xfId="20085"/>
    <cellStyle name="40% - Accent4 3 2 3 3 2 3" xfId="53959"/>
    <cellStyle name="40% - Accent4 3 2 3 3 3" xfId="20086"/>
    <cellStyle name="40% - Accent4 3 2 3 3 4" xfId="20087"/>
    <cellStyle name="40% - Accent4 3 2 3 4" xfId="20088"/>
    <cellStyle name="40% - Accent4 3 2 3 4 2" xfId="20089"/>
    <cellStyle name="40% - Accent4 3 2 3 4 2 2" xfId="20090"/>
    <cellStyle name="40% - Accent4 3 2 3 4 2 3" xfId="53960"/>
    <cellStyle name="40% - Accent4 3 2 3 4 3" xfId="20091"/>
    <cellStyle name="40% - Accent4 3 2 3 4 4" xfId="20092"/>
    <cellStyle name="40% - Accent4 3 2 3 5" xfId="20093"/>
    <cellStyle name="40% - Accent4 3 2 3 5 2" xfId="20094"/>
    <cellStyle name="40% - Accent4 3 2 3 5 3" xfId="53961"/>
    <cellStyle name="40% - Accent4 3 2 3 6" xfId="20095"/>
    <cellStyle name="40% - Accent4 3 2 3 7" xfId="20096"/>
    <cellStyle name="40% - Accent4 3 2 4" xfId="20097"/>
    <cellStyle name="40% - Accent4 3 2 4 2" xfId="20098"/>
    <cellStyle name="40% - Accent4 3 2 4 2 2" xfId="20099"/>
    <cellStyle name="40% - Accent4 3 2 4 2 2 2" xfId="20100"/>
    <cellStyle name="40% - Accent4 3 2 4 2 2 3" xfId="53962"/>
    <cellStyle name="40% - Accent4 3 2 4 2 3" xfId="20101"/>
    <cellStyle name="40% - Accent4 3 2 4 2 4" xfId="20102"/>
    <cellStyle name="40% - Accent4 3 2 4 3" xfId="20103"/>
    <cellStyle name="40% - Accent4 3 2 4 3 2" xfId="20104"/>
    <cellStyle name="40% - Accent4 3 2 4 3 2 2" xfId="20105"/>
    <cellStyle name="40% - Accent4 3 2 4 3 2 3" xfId="53963"/>
    <cellStyle name="40% - Accent4 3 2 4 3 3" xfId="20106"/>
    <cellStyle name="40% - Accent4 3 2 4 3 4" xfId="20107"/>
    <cellStyle name="40% - Accent4 3 2 4 4" xfId="20108"/>
    <cellStyle name="40% - Accent4 3 2 4 4 2" xfId="20109"/>
    <cellStyle name="40% - Accent4 3 2 4 4 3" xfId="53964"/>
    <cellStyle name="40% - Accent4 3 2 4 5" xfId="20110"/>
    <cellStyle name="40% - Accent4 3 2 4 6" xfId="20111"/>
    <cellStyle name="40% - Accent4 3 2 5" xfId="20112"/>
    <cellStyle name="40% - Accent4 3 2 5 2" xfId="20113"/>
    <cellStyle name="40% - Accent4 3 2 5 2 2" xfId="20114"/>
    <cellStyle name="40% - Accent4 3 2 5 2 2 2" xfId="20115"/>
    <cellStyle name="40% - Accent4 3 2 5 2 2 3" xfId="53965"/>
    <cellStyle name="40% - Accent4 3 2 5 2 3" xfId="20116"/>
    <cellStyle name="40% - Accent4 3 2 5 2 4" xfId="20117"/>
    <cellStyle name="40% - Accent4 3 2 5 3" xfId="20118"/>
    <cellStyle name="40% - Accent4 3 2 5 3 2" xfId="20119"/>
    <cellStyle name="40% - Accent4 3 2 5 3 3" xfId="53966"/>
    <cellStyle name="40% - Accent4 3 2 5 4" xfId="20120"/>
    <cellStyle name="40% - Accent4 3 2 5 5" xfId="20121"/>
    <cellStyle name="40% - Accent4 3 2 6" xfId="20122"/>
    <cellStyle name="40% - Accent4 3 2 6 2" xfId="20123"/>
    <cellStyle name="40% - Accent4 3 2 6 2 2" xfId="20124"/>
    <cellStyle name="40% - Accent4 3 2 6 2 3" xfId="53967"/>
    <cellStyle name="40% - Accent4 3 2 6 3" xfId="20125"/>
    <cellStyle name="40% - Accent4 3 2 6 4" xfId="20126"/>
    <cellStyle name="40% - Accent4 3 2 7" xfId="20127"/>
    <cellStyle name="40% - Accent4 3 2 7 2" xfId="20128"/>
    <cellStyle name="40% - Accent4 3 2 7 2 2" xfId="20129"/>
    <cellStyle name="40% - Accent4 3 2 7 2 3" xfId="53968"/>
    <cellStyle name="40% - Accent4 3 2 7 3" xfId="20130"/>
    <cellStyle name="40% - Accent4 3 2 7 4" xfId="20131"/>
    <cellStyle name="40% - Accent4 3 2 8" xfId="20132"/>
    <cellStyle name="40% - Accent4 3 2 8 2" xfId="20133"/>
    <cellStyle name="40% - Accent4 3 2 8 3" xfId="53969"/>
    <cellStyle name="40% - Accent4 3 2 9" xfId="20134"/>
    <cellStyle name="40% - Accent4 3 3" xfId="20135"/>
    <cellStyle name="40% - Accent4 3 3 10" xfId="60542"/>
    <cellStyle name="40% - Accent4 3 3 2" xfId="20136"/>
    <cellStyle name="40% - Accent4 3 3 2 2" xfId="20137"/>
    <cellStyle name="40% - Accent4 3 3 2 2 2" xfId="20138"/>
    <cellStyle name="40% - Accent4 3 3 2 2 2 2" xfId="20139"/>
    <cellStyle name="40% - Accent4 3 3 2 2 2 2 2" xfId="20140"/>
    <cellStyle name="40% - Accent4 3 3 2 2 2 2 3" xfId="53970"/>
    <cellStyle name="40% - Accent4 3 3 2 2 2 3" xfId="20141"/>
    <cellStyle name="40% - Accent4 3 3 2 2 2 4" xfId="20142"/>
    <cellStyle name="40% - Accent4 3 3 2 2 3" xfId="20143"/>
    <cellStyle name="40% - Accent4 3 3 2 2 3 2" xfId="20144"/>
    <cellStyle name="40% - Accent4 3 3 2 2 3 2 2" xfId="20145"/>
    <cellStyle name="40% - Accent4 3 3 2 2 3 2 3" xfId="53971"/>
    <cellStyle name="40% - Accent4 3 3 2 2 3 3" xfId="20146"/>
    <cellStyle name="40% - Accent4 3 3 2 2 3 4" xfId="20147"/>
    <cellStyle name="40% - Accent4 3 3 2 2 4" xfId="20148"/>
    <cellStyle name="40% - Accent4 3 3 2 2 4 2" xfId="20149"/>
    <cellStyle name="40% - Accent4 3 3 2 2 4 3" xfId="53972"/>
    <cellStyle name="40% - Accent4 3 3 2 2 5" xfId="20150"/>
    <cellStyle name="40% - Accent4 3 3 2 2 6" xfId="20151"/>
    <cellStyle name="40% - Accent4 3 3 2 3" xfId="20152"/>
    <cellStyle name="40% - Accent4 3 3 2 3 2" xfId="20153"/>
    <cellStyle name="40% - Accent4 3 3 2 3 2 2" xfId="20154"/>
    <cellStyle name="40% - Accent4 3 3 2 3 2 3" xfId="53973"/>
    <cellStyle name="40% - Accent4 3 3 2 3 3" xfId="20155"/>
    <cellStyle name="40% - Accent4 3 3 2 3 4" xfId="20156"/>
    <cellStyle name="40% - Accent4 3 3 2 4" xfId="20157"/>
    <cellStyle name="40% - Accent4 3 3 2 4 2" xfId="20158"/>
    <cellStyle name="40% - Accent4 3 3 2 4 2 2" xfId="20159"/>
    <cellStyle name="40% - Accent4 3 3 2 4 2 3" xfId="53974"/>
    <cellStyle name="40% - Accent4 3 3 2 4 3" xfId="20160"/>
    <cellStyle name="40% - Accent4 3 3 2 4 4" xfId="20161"/>
    <cellStyle name="40% - Accent4 3 3 2 5" xfId="20162"/>
    <cellStyle name="40% - Accent4 3 3 2 5 2" xfId="20163"/>
    <cellStyle name="40% - Accent4 3 3 2 5 3" xfId="53975"/>
    <cellStyle name="40% - Accent4 3 3 2 6" xfId="20164"/>
    <cellStyle name="40% - Accent4 3 3 2 7" xfId="20165"/>
    <cellStyle name="40% - Accent4 3 3 3" xfId="20166"/>
    <cellStyle name="40% - Accent4 3 3 3 2" xfId="20167"/>
    <cellStyle name="40% - Accent4 3 3 3 2 2" xfId="20168"/>
    <cellStyle name="40% - Accent4 3 3 3 2 2 2" xfId="20169"/>
    <cellStyle name="40% - Accent4 3 3 3 2 2 3" xfId="53976"/>
    <cellStyle name="40% - Accent4 3 3 3 2 3" xfId="20170"/>
    <cellStyle name="40% - Accent4 3 3 3 2 4" xfId="20171"/>
    <cellStyle name="40% - Accent4 3 3 3 3" xfId="20172"/>
    <cellStyle name="40% - Accent4 3 3 3 3 2" xfId="20173"/>
    <cellStyle name="40% - Accent4 3 3 3 3 2 2" xfId="20174"/>
    <cellStyle name="40% - Accent4 3 3 3 3 2 3" xfId="53977"/>
    <cellStyle name="40% - Accent4 3 3 3 3 3" xfId="20175"/>
    <cellStyle name="40% - Accent4 3 3 3 3 4" xfId="20176"/>
    <cellStyle name="40% - Accent4 3 3 3 4" xfId="20177"/>
    <cellStyle name="40% - Accent4 3 3 3 4 2" xfId="20178"/>
    <cellStyle name="40% - Accent4 3 3 3 4 3" xfId="53978"/>
    <cellStyle name="40% - Accent4 3 3 3 5" xfId="20179"/>
    <cellStyle name="40% - Accent4 3 3 3 6" xfId="20180"/>
    <cellStyle name="40% - Accent4 3 3 4" xfId="20181"/>
    <cellStyle name="40% - Accent4 3 3 4 2" xfId="20182"/>
    <cellStyle name="40% - Accent4 3 3 4 2 2" xfId="20183"/>
    <cellStyle name="40% - Accent4 3 3 4 2 2 2" xfId="20184"/>
    <cellStyle name="40% - Accent4 3 3 4 2 2 3" xfId="53979"/>
    <cellStyle name="40% - Accent4 3 3 4 2 3" xfId="20185"/>
    <cellStyle name="40% - Accent4 3 3 4 2 4" xfId="20186"/>
    <cellStyle name="40% - Accent4 3 3 4 3" xfId="20187"/>
    <cellStyle name="40% - Accent4 3 3 4 3 2" xfId="20188"/>
    <cellStyle name="40% - Accent4 3 3 4 3 3" xfId="53980"/>
    <cellStyle name="40% - Accent4 3 3 4 4" xfId="20189"/>
    <cellStyle name="40% - Accent4 3 3 4 5" xfId="20190"/>
    <cellStyle name="40% - Accent4 3 3 5" xfId="20191"/>
    <cellStyle name="40% - Accent4 3 3 5 2" xfId="20192"/>
    <cellStyle name="40% - Accent4 3 3 5 2 2" xfId="20193"/>
    <cellStyle name="40% - Accent4 3 3 5 2 3" xfId="53981"/>
    <cellStyle name="40% - Accent4 3 3 5 3" xfId="20194"/>
    <cellStyle name="40% - Accent4 3 3 5 4" xfId="20195"/>
    <cellStyle name="40% - Accent4 3 3 6" xfId="20196"/>
    <cellStyle name="40% - Accent4 3 3 6 2" xfId="20197"/>
    <cellStyle name="40% - Accent4 3 3 6 2 2" xfId="20198"/>
    <cellStyle name="40% - Accent4 3 3 6 2 3" xfId="53982"/>
    <cellStyle name="40% - Accent4 3 3 6 3" xfId="20199"/>
    <cellStyle name="40% - Accent4 3 3 6 4" xfId="20200"/>
    <cellStyle name="40% - Accent4 3 3 7" xfId="20201"/>
    <cellStyle name="40% - Accent4 3 3 7 2" xfId="20202"/>
    <cellStyle name="40% - Accent4 3 3 7 3" xfId="53983"/>
    <cellStyle name="40% - Accent4 3 3 8" xfId="20203"/>
    <cellStyle name="40% - Accent4 3 3 9" xfId="20204"/>
    <cellStyle name="40% - Accent4 3 4" xfId="20205"/>
    <cellStyle name="40% - Accent4 3 4 2" xfId="20206"/>
    <cellStyle name="40% - Accent4 3 4 2 2" xfId="20207"/>
    <cellStyle name="40% - Accent4 3 4 2 2 2" xfId="20208"/>
    <cellStyle name="40% - Accent4 3 4 2 2 2 2" xfId="20209"/>
    <cellStyle name="40% - Accent4 3 4 2 2 2 3" xfId="53984"/>
    <cellStyle name="40% - Accent4 3 4 2 2 3" xfId="20210"/>
    <cellStyle name="40% - Accent4 3 4 2 2 4" xfId="20211"/>
    <cellStyle name="40% - Accent4 3 4 2 3" xfId="20212"/>
    <cellStyle name="40% - Accent4 3 4 2 3 2" xfId="20213"/>
    <cellStyle name="40% - Accent4 3 4 2 3 2 2" xfId="20214"/>
    <cellStyle name="40% - Accent4 3 4 2 3 2 3" xfId="53985"/>
    <cellStyle name="40% - Accent4 3 4 2 3 3" xfId="20215"/>
    <cellStyle name="40% - Accent4 3 4 2 3 4" xfId="20216"/>
    <cellStyle name="40% - Accent4 3 4 2 4" xfId="20217"/>
    <cellStyle name="40% - Accent4 3 4 2 4 2" xfId="20218"/>
    <cellStyle name="40% - Accent4 3 4 2 4 3" xfId="53986"/>
    <cellStyle name="40% - Accent4 3 4 2 5" xfId="20219"/>
    <cellStyle name="40% - Accent4 3 4 2 6" xfId="20220"/>
    <cellStyle name="40% - Accent4 3 4 3" xfId="20221"/>
    <cellStyle name="40% - Accent4 3 4 3 2" xfId="20222"/>
    <cellStyle name="40% - Accent4 3 4 3 2 2" xfId="20223"/>
    <cellStyle name="40% - Accent4 3 4 3 2 3" xfId="53987"/>
    <cellStyle name="40% - Accent4 3 4 3 3" xfId="20224"/>
    <cellStyle name="40% - Accent4 3 4 3 4" xfId="20225"/>
    <cellStyle name="40% - Accent4 3 4 4" xfId="20226"/>
    <cellStyle name="40% - Accent4 3 4 4 2" xfId="20227"/>
    <cellStyle name="40% - Accent4 3 4 4 2 2" xfId="20228"/>
    <cellStyle name="40% - Accent4 3 4 4 2 3" xfId="53988"/>
    <cellStyle name="40% - Accent4 3 4 4 3" xfId="20229"/>
    <cellStyle name="40% - Accent4 3 4 4 4" xfId="20230"/>
    <cellStyle name="40% - Accent4 3 4 5" xfId="20231"/>
    <cellStyle name="40% - Accent4 3 4 5 2" xfId="20232"/>
    <cellStyle name="40% - Accent4 3 4 5 3" xfId="53989"/>
    <cellStyle name="40% - Accent4 3 4 6" xfId="20233"/>
    <cellStyle name="40% - Accent4 3 4 7" xfId="20234"/>
    <cellStyle name="40% - Accent4 3 5" xfId="20235"/>
    <cellStyle name="40% - Accent4 3 5 2" xfId="20236"/>
    <cellStyle name="40% - Accent4 3 5 2 2" xfId="20237"/>
    <cellStyle name="40% - Accent4 3 5 2 2 2" xfId="20238"/>
    <cellStyle name="40% - Accent4 3 5 2 2 3" xfId="53990"/>
    <cellStyle name="40% - Accent4 3 5 2 3" xfId="20239"/>
    <cellStyle name="40% - Accent4 3 5 2 4" xfId="20240"/>
    <cellStyle name="40% - Accent4 3 5 3" xfId="20241"/>
    <cellStyle name="40% - Accent4 3 5 3 2" xfId="20242"/>
    <cellStyle name="40% - Accent4 3 5 3 2 2" xfId="20243"/>
    <cellStyle name="40% - Accent4 3 5 3 2 3" xfId="53991"/>
    <cellStyle name="40% - Accent4 3 5 3 3" xfId="20244"/>
    <cellStyle name="40% - Accent4 3 5 3 4" xfId="20245"/>
    <cellStyle name="40% - Accent4 3 5 4" xfId="20246"/>
    <cellStyle name="40% - Accent4 3 5 4 2" xfId="20247"/>
    <cellStyle name="40% - Accent4 3 5 4 3" xfId="53992"/>
    <cellStyle name="40% - Accent4 3 5 5" xfId="20248"/>
    <cellStyle name="40% - Accent4 3 5 6" xfId="20249"/>
    <cellStyle name="40% - Accent4 3 6" xfId="20250"/>
    <cellStyle name="40% - Accent4 3 6 2" xfId="20251"/>
    <cellStyle name="40% - Accent4 3 6 2 2" xfId="20252"/>
    <cellStyle name="40% - Accent4 3 6 2 2 2" xfId="20253"/>
    <cellStyle name="40% - Accent4 3 6 2 2 3" xfId="53993"/>
    <cellStyle name="40% - Accent4 3 6 2 3" xfId="20254"/>
    <cellStyle name="40% - Accent4 3 6 2 4" xfId="20255"/>
    <cellStyle name="40% - Accent4 3 6 3" xfId="20256"/>
    <cellStyle name="40% - Accent4 3 6 3 2" xfId="20257"/>
    <cellStyle name="40% - Accent4 3 6 3 3" xfId="53994"/>
    <cellStyle name="40% - Accent4 3 6 4" xfId="20258"/>
    <cellStyle name="40% - Accent4 3 6 5" xfId="20259"/>
    <cellStyle name="40% - Accent4 3 7" xfId="20260"/>
    <cellStyle name="40% - Accent4 3 7 2" xfId="20261"/>
    <cellStyle name="40% - Accent4 3 7 2 2" xfId="20262"/>
    <cellStyle name="40% - Accent4 3 7 2 3" xfId="53995"/>
    <cellStyle name="40% - Accent4 3 7 3" xfId="20263"/>
    <cellStyle name="40% - Accent4 3 7 4" xfId="20264"/>
    <cellStyle name="40% - Accent4 3 8" xfId="20265"/>
    <cellStyle name="40% - Accent4 3 8 2" xfId="20266"/>
    <cellStyle name="40% - Accent4 3 8 2 2" xfId="20267"/>
    <cellStyle name="40% - Accent4 3 8 2 3" xfId="53996"/>
    <cellStyle name="40% - Accent4 3 8 3" xfId="20268"/>
    <cellStyle name="40% - Accent4 3 8 4" xfId="20269"/>
    <cellStyle name="40% - Accent4 3 9" xfId="20270"/>
    <cellStyle name="40% - Accent4 3 9 2" xfId="20271"/>
    <cellStyle name="40% - Accent4 3 9 3" xfId="53997"/>
    <cellStyle name="40% - Accent4 4" xfId="20272"/>
    <cellStyle name="40% - Accent4 4 10" xfId="20273"/>
    <cellStyle name="40% - Accent4 4 11" xfId="20274"/>
    <cellStyle name="40% - Accent4 4 12" xfId="60188"/>
    <cellStyle name="40% - Accent4 4 2" xfId="20275"/>
    <cellStyle name="40% - Accent4 4 2 10" xfId="20276"/>
    <cellStyle name="40% - Accent4 4 2 11" xfId="60371"/>
    <cellStyle name="40% - Accent4 4 2 2" xfId="20277"/>
    <cellStyle name="40% - Accent4 4 2 2 2" xfId="20278"/>
    <cellStyle name="40% - Accent4 4 2 2 2 2" xfId="20279"/>
    <cellStyle name="40% - Accent4 4 2 2 2 2 2" xfId="20280"/>
    <cellStyle name="40% - Accent4 4 2 2 2 2 2 2" xfId="20281"/>
    <cellStyle name="40% - Accent4 4 2 2 2 2 2 2 2" xfId="20282"/>
    <cellStyle name="40% - Accent4 4 2 2 2 2 2 2 3" xfId="53998"/>
    <cellStyle name="40% - Accent4 4 2 2 2 2 2 3" xfId="20283"/>
    <cellStyle name="40% - Accent4 4 2 2 2 2 2 4" xfId="20284"/>
    <cellStyle name="40% - Accent4 4 2 2 2 2 3" xfId="20285"/>
    <cellStyle name="40% - Accent4 4 2 2 2 2 3 2" xfId="20286"/>
    <cellStyle name="40% - Accent4 4 2 2 2 2 3 2 2" xfId="20287"/>
    <cellStyle name="40% - Accent4 4 2 2 2 2 3 2 3" xfId="53999"/>
    <cellStyle name="40% - Accent4 4 2 2 2 2 3 3" xfId="20288"/>
    <cellStyle name="40% - Accent4 4 2 2 2 2 3 4" xfId="20289"/>
    <cellStyle name="40% - Accent4 4 2 2 2 2 4" xfId="20290"/>
    <cellStyle name="40% - Accent4 4 2 2 2 2 4 2" xfId="20291"/>
    <cellStyle name="40% - Accent4 4 2 2 2 2 4 3" xfId="54000"/>
    <cellStyle name="40% - Accent4 4 2 2 2 2 5" xfId="20292"/>
    <cellStyle name="40% - Accent4 4 2 2 2 2 6" xfId="20293"/>
    <cellStyle name="40% - Accent4 4 2 2 2 3" xfId="20294"/>
    <cellStyle name="40% - Accent4 4 2 2 2 3 2" xfId="20295"/>
    <cellStyle name="40% - Accent4 4 2 2 2 3 2 2" xfId="20296"/>
    <cellStyle name="40% - Accent4 4 2 2 2 3 2 3" xfId="54001"/>
    <cellStyle name="40% - Accent4 4 2 2 2 3 3" xfId="20297"/>
    <cellStyle name="40% - Accent4 4 2 2 2 3 4" xfId="20298"/>
    <cellStyle name="40% - Accent4 4 2 2 2 4" xfId="20299"/>
    <cellStyle name="40% - Accent4 4 2 2 2 4 2" xfId="20300"/>
    <cellStyle name="40% - Accent4 4 2 2 2 4 2 2" xfId="20301"/>
    <cellStyle name="40% - Accent4 4 2 2 2 4 2 3" xfId="54002"/>
    <cellStyle name="40% - Accent4 4 2 2 2 4 3" xfId="20302"/>
    <cellStyle name="40% - Accent4 4 2 2 2 4 4" xfId="20303"/>
    <cellStyle name="40% - Accent4 4 2 2 2 5" xfId="20304"/>
    <cellStyle name="40% - Accent4 4 2 2 2 5 2" xfId="20305"/>
    <cellStyle name="40% - Accent4 4 2 2 2 5 3" xfId="54003"/>
    <cellStyle name="40% - Accent4 4 2 2 2 6" xfId="20306"/>
    <cellStyle name="40% - Accent4 4 2 2 2 7" xfId="20307"/>
    <cellStyle name="40% - Accent4 4 2 2 3" xfId="20308"/>
    <cellStyle name="40% - Accent4 4 2 2 3 2" xfId="20309"/>
    <cellStyle name="40% - Accent4 4 2 2 3 2 2" xfId="20310"/>
    <cellStyle name="40% - Accent4 4 2 2 3 2 2 2" xfId="20311"/>
    <cellStyle name="40% - Accent4 4 2 2 3 2 2 3" xfId="54004"/>
    <cellStyle name="40% - Accent4 4 2 2 3 2 3" xfId="20312"/>
    <cellStyle name="40% - Accent4 4 2 2 3 2 4" xfId="20313"/>
    <cellStyle name="40% - Accent4 4 2 2 3 3" xfId="20314"/>
    <cellStyle name="40% - Accent4 4 2 2 3 3 2" xfId="20315"/>
    <cellStyle name="40% - Accent4 4 2 2 3 3 2 2" xfId="20316"/>
    <cellStyle name="40% - Accent4 4 2 2 3 3 2 3" xfId="54005"/>
    <cellStyle name="40% - Accent4 4 2 2 3 3 3" xfId="20317"/>
    <cellStyle name="40% - Accent4 4 2 2 3 3 4" xfId="20318"/>
    <cellStyle name="40% - Accent4 4 2 2 3 4" xfId="20319"/>
    <cellStyle name="40% - Accent4 4 2 2 3 4 2" xfId="20320"/>
    <cellStyle name="40% - Accent4 4 2 2 3 4 3" xfId="54006"/>
    <cellStyle name="40% - Accent4 4 2 2 3 5" xfId="20321"/>
    <cellStyle name="40% - Accent4 4 2 2 3 6" xfId="20322"/>
    <cellStyle name="40% - Accent4 4 2 2 4" xfId="20323"/>
    <cellStyle name="40% - Accent4 4 2 2 4 2" xfId="20324"/>
    <cellStyle name="40% - Accent4 4 2 2 4 2 2" xfId="20325"/>
    <cellStyle name="40% - Accent4 4 2 2 4 2 3" xfId="54007"/>
    <cellStyle name="40% - Accent4 4 2 2 4 3" xfId="20326"/>
    <cellStyle name="40% - Accent4 4 2 2 4 4" xfId="20327"/>
    <cellStyle name="40% - Accent4 4 2 2 5" xfId="20328"/>
    <cellStyle name="40% - Accent4 4 2 2 5 2" xfId="20329"/>
    <cellStyle name="40% - Accent4 4 2 2 5 2 2" xfId="20330"/>
    <cellStyle name="40% - Accent4 4 2 2 5 2 3" xfId="54008"/>
    <cellStyle name="40% - Accent4 4 2 2 5 3" xfId="20331"/>
    <cellStyle name="40% - Accent4 4 2 2 5 4" xfId="20332"/>
    <cellStyle name="40% - Accent4 4 2 2 6" xfId="20333"/>
    <cellStyle name="40% - Accent4 4 2 2 6 2" xfId="20334"/>
    <cellStyle name="40% - Accent4 4 2 2 6 3" xfId="54009"/>
    <cellStyle name="40% - Accent4 4 2 2 7" xfId="20335"/>
    <cellStyle name="40% - Accent4 4 2 2 8" xfId="20336"/>
    <cellStyle name="40% - Accent4 4 2 2 9" xfId="60739"/>
    <cellStyle name="40% - Accent4 4 2 3" xfId="20337"/>
    <cellStyle name="40% - Accent4 4 2 3 2" xfId="20338"/>
    <cellStyle name="40% - Accent4 4 2 3 2 2" xfId="20339"/>
    <cellStyle name="40% - Accent4 4 2 3 2 2 2" xfId="20340"/>
    <cellStyle name="40% - Accent4 4 2 3 2 2 2 2" xfId="20341"/>
    <cellStyle name="40% - Accent4 4 2 3 2 2 2 3" xfId="54010"/>
    <cellStyle name="40% - Accent4 4 2 3 2 2 3" xfId="20342"/>
    <cellStyle name="40% - Accent4 4 2 3 2 2 4" xfId="20343"/>
    <cellStyle name="40% - Accent4 4 2 3 2 3" xfId="20344"/>
    <cellStyle name="40% - Accent4 4 2 3 2 3 2" xfId="20345"/>
    <cellStyle name="40% - Accent4 4 2 3 2 3 2 2" xfId="20346"/>
    <cellStyle name="40% - Accent4 4 2 3 2 3 2 3" xfId="54011"/>
    <cellStyle name="40% - Accent4 4 2 3 2 3 3" xfId="20347"/>
    <cellStyle name="40% - Accent4 4 2 3 2 3 4" xfId="20348"/>
    <cellStyle name="40% - Accent4 4 2 3 2 4" xfId="20349"/>
    <cellStyle name="40% - Accent4 4 2 3 2 4 2" xfId="20350"/>
    <cellStyle name="40% - Accent4 4 2 3 2 4 3" xfId="54012"/>
    <cellStyle name="40% - Accent4 4 2 3 2 5" xfId="20351"/>
    <cellStyle name="40% - Accent4 4 2 3 2 6" xfId="20352"/>
    <cellStyle name="40% - Accent4 4 2 3 3" xfId="20353"/>
    <cellStyle name="40% - Accent4 4 2 3 3 2" xfId="20354"/>
    <cellStyle name="40% - Accent4 4 2 3 3 2 2" xfId="20355"/>
    <cellStyle name="40% - Accent4 4 2 3 3 2 3" xfId="54013"/>
    <cellStyle name="40% - Accent4 4 2 3 3 3" xfId="20356"/>
    <cellStyle name="40% - Accent4 4 2 3 3 4" xfId="20357"/>
    <cellStyle name="40% - Accent4 4 2 3 4" xfId="20358"/>
    <cellStyle name="40% - Accent4 4 2 3 4 2" xfId="20359"/>
    <cellStyle name="40% - Accent4 4 2 3 4 2 2" xfId="20360"/>
    <cellStyle name="40% - Accent4 4 2 3 4 2 3" xfId="54014"/>
    <cellStyle name="40% - Accent4 4 2 3 4 3" xfId="20361"/>
    <cellStyle name="40% - Accent4 4 2 3 4 4" xfId="20362"/>
    <cellStyle name="40% - Accent4 4 2 3 5" xfId="20363"/>
    <cellStyle name="40% - Accent4 4 2 3 5 2" xfId="20364"/>
    <cellStyle name="40% - Accent4 4 2 3 5 3" xfId="54015"/>
    <cellStyle name="40% - Accent4 4 2 3 6" xfId="20365"/>
    <cellStyle name="40% - Accent4 4 2 3 7" xfId="20366"/>
    <cellStyle name="40% - Accent4 4 2 4" xfId="20367"/>
    <cellStyle name="40% - Accent4 4 2 4 2" xfId="20368"/>
    <cellStyle name="40% - Accent4 4 2 4 2 2" xfId="20369"/>
    <cellStyle name="40% - Accent4 4 2 4 2 2 2" xfId="20370"/>
    <cellStyle name="40% - Accent4 4 2 4 2 2 3" xfId="54016"/>
    <cellStyle name="40% - Accent4 4 2 4 2 3" xfId="20371"/>
    <cellStyle name="40% - Accent4 4 2 4 2 4" xfId="20372"/>
    <cellStyle name="40% - Accent4 4 2 4 3" xfId="20373"/>
    <cellStyle name="40% - Accent4 4 2 4 3 2" xfId="20374"/>
    <cellStyle name="40% - Accent4 4 2 4 3 2 2" xfId="20375"/>
    <cellStyle name="40% - Accent4 4 2 4 3 2 3" xfId="54017"/>
    <cellStyle name="40% - Accent4 4 2 4 3 3" xfId="20376"/>
    <cellStyle name="40% - Accent4 4 2 4 3 4" xfId="20377"/>
    <cellStyle name="40% - Accent4 4 2 4 4" xfId="20378"/>
    <cellStyle name="40% - Accent4 4 2 4 4 2" xfId="20379"/>
    <cellStyle name="40% - Accent4 4 2 4 4 3" xfId="54018"/>
    <cellStyle name="40% - Accent4 4 2 4 5" xfId="20380"/>
    <cellStyle name="40% - Accent4 4 2 4 6" xfId="20381"/>
    <cellStyle name="40% - Accent4 4 2 5" xfId="20382"/>
    <cellStyle name="40% - Accent4 4 2 5 2" xfId="20383"/>
    <cellStyle name="40% - Accent4 4 2 5 2 2" xfId="20384"/>
    <cellStyle name="40% - Accent4 4 2 5 2 2 2" xfId="20385"/>
    <cellStyle name="40% - Accent4 4 2 5 2 2 3" xfId="54019"/>
    <cellStyle name="40% - Accent4 4 2 5 2 3" xfId="20386"/>
    <cellStyle name="40% - Accent4 4 2 5 2 4" xfId="20387"/>
    <cellStyle name="40% - Accent4 4 2 5 3" xfId="20388"/>
    <cellStyle name="40% - Accent4 4 2 5 3 2" xfId="20389"/>
    <cellStyle name="40% - Accent4 4 2 5 3 3" xfId="54020"/>
    <cellStyle name="40% - Accent4 4 2 5 4" xfId="20390"/>
    <cellStyle name="40% - Accent4 4 2 5 5" xfId="20391"/>
    <cellStyle name="40% - Accent4 4 2 6" xfId="20392"/>
    <cellStyle name="40% - Accent4 4 2 6 2" xfId="20393"/>
    <cellStyle name="40% - Accent4 4 2 6 2 2" xfId="20394"/>
    <cellStyle name="40% - Accent4 4 2 6 2 3" xfId="54021"/>
    <cellStyle name="40% - Accent4 4 2 6 3" xfId="20395"/>
    <cellStyle name="40% - Accent4 4 2 6 4" xfId="20396"/>
    <cellStyle name="40% - Accent4 4 2 7" xfId="20397"/>
    <cellStyle name="40% - Accent4 4 2 7 2" xfId="20398"/>
    <cellStyle name="40% - Accent4 4 2 7 2 2" xfId="20399"/>
    <cellStyle name="40% - Accent4 4 2 7 2 3" xfId="54022"/>
    <cellStyle name="40% - Accent4 4 2 7 3" xfId="20400"/>
    <cellStyle name="40% - Accent4 4 2 7 4" xfId="20401"/>
    <cellStyle name="40% - Accent4 4 2 8" xfId="20402"/>
    <cellStyle name="40% - Accent4 4 2 8 2" xfId="20403"/>
    <cellStyle name="40% - Accent4 4 2 8 3" xfId="54023"/>
    <cellStyle name="40% - Accent4 4 2 9" xfId="20404"/>
    <cellStyle name="40% - Accent4 4 3" xfId="20405"/>
    <cellStyle name="40% - Accent4 4 3 2" xfId="20406"/>
    <cellStyle name="40% - Accent4 4 3 2 2" xfId="20407"/>
    <cellStyle name="40% - Accent4 4 3 2 2 2" xfId="20408"/>
    <cellStyle name="40% - Accent4 4 3 2 2 2 2" xfId="20409"/>
    <cellStyle name="40% - Accent4 4 3 2 2 2 2 2" xfId="20410"/>
    <cellStyle name="40% - Accent4 4 3 2 2 2 2 3" xfId="54024"/>
    <cellStyle name="40% - Accent4 4 3 2 2 2 3" xfId="20411"/>
    <cellStyle name="40% - Accent4 4 3 2 2 2 4" xfId="20412"/>
    <cellStyle name="40% - Accent4 4 3 2 2 3" xfId="20413"/>
    <cellStyle name="40% - Accent4 4 3 2 2 3 2" xfId="20414"/>
    <cellStyle name="40% - Accent4 4 3 2 2 3 2 2" xfId="20415"/>
    <cellStyle name="40% - Accent4 4 3 2 2 3 2 3" xfId="54025"/>
    <cellStyle name="40% - Accent4 4 3 2 2 3 3" xfId="20416"/>
    <cellStyle name="40% - Accent4 4 3 2 2 3 4" xfId="20417"/>
    <cellStyle name="40% - Accent4 4 3 2 2 4" xfId="20418"/>
    <cellStyle name="40% - Accent4 4 3 2 2 4 2" xfId="20419"/>
    <cellStyle name="40% - Accent4 4 3 2 2 4 3" xfId="54026"/>
    <cellStyle name="40% - Accent4 4 3 2 2 5" xfId="20420"/>
    <cellStyle name="40% - Accent4 4 3 2 2 6" xfId="20421"/>
    <cellStyle name="40% - Accent4 4 3 2 3" xfId="20422"/>
    <cellStyle name="40% - Accent4 4 3 2 3 2" xfId="20423"/>
    <cellStyle name="40% - Accent4 4 3 2 3 2 2" xfId="20424"/>
    <cellStyle name="40% - Accent4 4 3 2 3 2 3" xfId="54027"/>
    <cellStyle name="40% - Accent4 4 3 2 3 3" xfId="20425"/>
    <cellStyle name="40% - Accent4 4 3 2 3 4" xfId="20426"/>
    <cellStyle name="40% - Accent4 4 3 2 4" xfId="20427"/>
    <cellStyle name="40% - Accent4 4 3 2 4 2" xfId="20428"/>
    <cellStyle name="40% - Accent4 4 3 2 4 2 2" xfId="20429"/>
    <cellStyle name="40% - Accent4 4 3 2 4 2 3" xfId="54028"/>
    <cellStyle name="40% - Accent4 4 3 2 4 3" xfId="20430"/>
    <cellStyle name="40% - Accent4 4 3 2 4 4" xfId="20431"/>
    <cellStyle name="40% - Accent4 4 3 2 5" xfId="20432"/>
    <cellStyle name="40% - Accent4 4 3 2 5 2" xfId="20433"/>
    <cellStyle name="40% - Accent4 4 3 2 5 3" xfId="54029"/>
    <cellStyle name="40% - Accent4 4 3 2 6" xfId="20434"/>
    <cellStyle name="40% - Accent4 4 3 2 7" xfId="20435"/>
    <cellStyle name="40% - Accent4 4 3 3" xfId="20436"/>
    <cellStyle name="40% - Accent4 4 3 3 2" xfId="20437"/>
    <cellStyle name="40% - Accent4 4 3 3 2 2" xfId="20438"/>
    <cellStyle name="40% - Accent4 4 3 3 2 2 2" xfId="20439"/>
    <cellStyle name="40% - Accent4 4 3 3 2 2 3" xfId="54030"/>
    <cellStyle name="40% - Accent4 4 3 3 2 3" xfId="20440"/>
    <cellStyle name="40% - Accent4 4 3 3 2 4" xfId="20441"/>
    <cellStyle name="40% - Accent4 4 3 3 3" xfId="20442"/>
    <cellStyle name="40% - Accent4 4 3 3 3 2" xfId="20443"/>
    <cellStyle name="40% - Accent4 4 3 3 3 2 2" xfId="20444"/>
    <cellStyle name="40% - Accent4 4 3 3 3 2 3" xfId="54031"/>
    <cellStyle name="40% - Accent4 4 3 3 3 3" xfId="20445"/>
    <cellStyle name="40% - Accent4 4 3 3 3 4" xfId="20446"/>
    <cellStyle name="40% - Accent4 4 3 3 4" xfId="20447"/>
    <cellStyle name="40% - Accent4 4 3 3 4 2" xfId="20448"/>
    <cellStyle name="40% - Accent4 4 3 3 4 3" xfId="54032"/>
    <cellStyle name="40% - Accent4 4 3 3 5" xfId="20449"/>
    <cellStyle name="40% - Accent4 4 3 3 6" xfId="20450"/>
    <cellStyle name="40% - Accent4 4 3 4" xfId="20451"/>
    <cellStyle name="40% - Accent4 4 3 4 2" xfId="20452"/>
    <cellStyle name="40% - Accent4 4 3 4 2 2" xfId="20453"/>
    <cellStyle name="40% - Accent4 4 3 4 2 3" xfId="54033"/>
    <cellStyle name="40% - Accent4 4 3 4 3" xfId="20454"/>
    <cellStyle name="40% - Accent4 4 3 4 4" xfId="20455"/>
    <cellStyle name="40% - Accent4 4 3 5" xfId="20456"/>
    <cellStyle name="40% - Accent4 4 3 5 2" xfId="20457"/>
    <cellStyle name="40% - Accent4 4 3 5 2 2" xfId="20458"/>
    <cellStyle name="40% - Accent4 4 3 5 2 3" xfId="54034"/>
    <cellStyle name="40% - Accent4 4 3 5 3" xfId="20459"/>
    <cellStyle name="40% - Accent4 4 3 5 4" xfId="20460"/>
    <cellStyle name="40% - Accent4 4 3 6" xfId="20461"/>
    <cellStyle name="40% - Accent4 4 3 6 2" xfId="20462"/>
    <cellStyle name="40% - Accent4 4 3 6 3" xfId="54035"/>
    <cellStyle name="40% - Accent4 4 3 7" xfId="20463"/>
    <cellStyle name="40% - Accent4 4 3 8" xfId="20464"/>
    <cellStyle name="40% - Accent4 4 3 9" xfId="60556"/>
    <cellStyle name="40% - Accent4 4 4" xfId="20465"/>
    <cellStyle name="40% - Accent4 4 4 2" xfId="20466"/>
    <cellStyle name="40% - Accent4 4 4 2 2" xfId="20467"/>
    <cellStyle name="40% - Accent4 4 4 2 2 2" xfId="20468"/>
    <cellStyle name="40% - Accent4 4 4 2 2 2 2" xfId="20469"/>
    <cellStyle name="40% - Accent4 4 4 2 2 2 3" xfId="54036"/>
    <cellStyle name="40% - Accent4 4 4 2 2 3" xfId="20470"/>
    <cellStyle name="40% - Accent4 4 4 2 2 4" xfId="20471"/>
    <cellStyle name="40% - Accent4 4 4 2 3" xfId="20472"/>
    <cellStyle name="40% - Accent4 4 4 2 3 2" xfId="20473"/>
    <cellStyle name="40% - Accent4 4 4 2 3 2 2" xfId="20474"/>
    <cellStyle name="40% - Accent4 4 4 2 3 2 3" xfId="54037"/>
    <cellStyle name="40% - Accent4 4 4 2 3 3" xfId="20475"/>
    <cellStyle name="40% - Accent4 4 4 2 3 4" xfId="20476"/>
    <cellStyle name="40% - Accent4 4 4 2 4" xfId="20477"/>
    <cellStyle name="40% - Accent4 4 4 2 4 2" xfId="20478"/>
    <cellStyle name="40% - Accent4 4 4 2 4 3" xfId="54038"/>
    <cellStyle name="40% - Accent4 4 4 2 5" xfId="20479"/>
    <cellStyle name="40% - Accent4 4 4 2 6" xfId="20480"/>
    <cellStyle name="40% - Accent4 4 4 3" xfId="20481"/>
    <cellStyle name="40% - Accent4 4 4 3 2" xfId="20482"/>
    <cellStyle name="40% - Accent4 4 4 3 2 2" xfId="20483"/>
    <cellStyle name="40% - Accent4 4 4 3 2 3" xfId="54039"/>
    <cellStyle name="40% - Accent4 4 4 3 3" xfId="20484"/>
    <cellStyle name="40% - Accent4 4 4 3 4" xfId="20485"/>
    <cellStyle name="40% - Accent4 4 4 4" xfId="20486"/>
    <cellStyle name="40% - Accent4 4 4 4 2" xfId="20487"/>
    <cellStyle name="40% - Accent4 4 4 4 2 2" xfId="20488"/>
    <cellStyle name="40% - Accent4 4 4 4 2 3" xfId="54040"/>
    <cellStyle name="40% - Accent4 4 4 4 3" xfId="20489"/>
    <cellStyle name="40% - Accent4 4 4 4 4" xfId="20490"/>
    <cellStyle name="40% - Accent4 4 4 5" xfId="20491"/>
    <cellStyle name="40% - Accent4 4 4 5 2" xfId="20492"/>
    <cellStyle name="40% - Accent4 4 4 5 3" xfId="54041"/>
    <cellStyle name="40% - Accent4 4 4 6" xfId="20493"/>
    <cellStyle name="40% - Accent4 4 4 7" xfId="20494"/>
    <cellStyle name="40% - Accent4 4 5" xfId="20495"/>
    <cellStyle name="40% - Accent4 4 5 2" xfId="20496"/>
    <cellStyle name="40% - Accent4 4 5 2 2" xfId="20497"/>
    <cellStyle name="40% - Accent4 4 5 2 2 2" xfId="20498"/>
    <cellStyle name="40% - Accent4 4 5 2 2 3" xfId="54042"/>
    <cellStyle name="40% - Accent4 4 5 2 3" xfId="20499"/>
    <cellStyle name="40% - Accent4 4 5 2 4" xfId="20500"/>
    <cellStyle name="40% - Accent4 4 5 3" xfId="20501"/>
    <cellStyle name="40% - Accent4 4 5 3 2" xfId="20502"/>
    <cellStyle name="40% - Accent4 4 5 3 2 2" xfId="20503"/>
    <cellStyle name="40% - Accent4 4 5 3 2 3" xfId="54043"/>
    <cellStyle name="40% - Accent4 4 5 3 3" xfId="20504"/>
    <cellStyle name="40% - Accent4 4 5 3 4" xfId="20505"/>
    <cellStyle name="40% - Accent4 4 5 4" xfId="20506"/>
    <cellStyle name="40% - Accent4 4 5 4 2" xfId="20507"/>
    <cellStyle name="40% - Accent4 4 5 4 3" xfId="54044"/>
    <cellStyle name="40% - Accent4 4 5 5" xfId="20508"/>
    <cellStyle name="40% - Accent4 4 5 6" xfId="20509"/>
    <cellStyle name="40% - Accent4 4 6" xfId="20510"/>
    <cellStyle name="40% - Accent4 4 6 2" xfId="20511"/>
    <cellStyle name="40% - Accent4 4 6 2 2" xfId="20512"/>
    <cellStyle name="40% - Accent4 4 6 2 2 2" xfId="20513"/>
    <cellStyle name="40% - Accent4 4 6 2 2 3" xfId="54045"/>
    <cellStyle name="40% - Accent4 4 6 2 3" xfId="20514"/>
    <cellStyle name="40% - Accent4 4 6 2 4" xfId="20515"/>
    <cellStyle name="40% - Accent4 4 6 3" xfId="20516"/>
    <cellStyle name="40% - Accent4 4 6 3 2" xfId="20517"/>
    <cellStyle name="40% - Accent4 4 6 3 3" xfId="54046"/>
    <cellStyle name="40% - Accent4 4 6 4" xfId="20518"/>
    <cellStyle name="40% - Accent4 4 6 5" xfId="20519"/>
    <cellStyle name="40% - Accent4 4 7" xfId="20520"/>
    <cellStyle name="40% - Accent4 4 7 2" xfId="20521"/>
    <cellStyle name="40% - Accent4 4 7 2 2" xfId="20522"/>
    <cellStyle name="40% - Accent4 4 7 2 3" xfId="54047"/>
    <cellStyle name="40% - Accent4 4 7 3" xfId="20523"/>
    <cellStyle name="40% - Accent4 4 7 4" xfId="20524"/>
    <cellStyle name="40% - Accent4 4 8" xfId="20525"/>
    <cellStyle name="40% - Accent4 4 8 2" xfId="20526"/>
    <cellStyle name="40% - Accent4 4 8 2 2" xfId="20527"/>
    <cellStyle name="40% - Accent4 4 8 2 3" xfId="54048"/>
    <cellStyle name="40% - Accent4 4 8 3" xfId="20528"/>
    <cellStyle name="40% - Accent4 4 8 4" xfId="20529"/>
    <cellStyle name="40% - Accent4 4 9" xfId="20530"/>
    <cellStyle name="40% - Accent4 4 9 2" xfId="20531"/>
    <cellStyle name="40% - Accent4 4 9 3" xfId="54049"/>
    <cellStyle name="40% - Accent4 5" xfId="20532"/>
    <cellStyle name="40% - Accent4 5 10" xfId="20533"/>
    <cellStyle name="40% - Accent4 5 11" xfId="60202"/>
    <cellStyle name="40% - Accent4 5 2" xfId="20534"/>
    <cellStyle name="40% - Accent4 5 2 2" xfId="20535"/>
    <cellStyle name="40% - Accent4 5 2 2 2" xfId="20536"/>
    <cellStyle name="40% - Accent4 5 2 2 2 2" xfId="20537"/>
    <cellStyle name="40% - Accent4 5 2 2 2 2 2" xfId="20538"/>
    <cellStyle name="40% - Accent4 5 2 2 2 2 2 2" xfId="20539"/>
    <cellStyle name="40% - Accent4 5 2 2 2 2 2 3" xfId="54050"/>
    <cellStyle name="40% - Accent4 5 2 2 2 2 3" xfId="20540"/>
    <cellStyle name="40% - Accent4 5 2 2 2 2 4" xfId="20541"/>
    <cellStyle name="40% - Accent4 5 2 2 2 3" xfId="20542"/>
    <cellStyle name="40% - Accent4 5 2 2 2 3 2" xfId="20543"/>
    <cellStyle name="40% - Accent4 5 2 2 2 3 2 2" xfId="20544"/>
    <cellStyle name="40% - Accent4 5 2 2 2 3 2 3" xfId="54051"/>
    <cellStyle name="40% - Accent4 5 2 2 2 3 3" xfId="20545"/>
    <cellStyle name="40% - Accent4 5 2 2 2 3 4" xfId="20546"/>
    <cellStyle name="40% - Accent4 5 2 2 2 4" xfId="20547"/>
    <cellStyle name="40% - Accent4 5 2 2 2 4 2" xfId="20548"/>
    <cellStyle name="40% - Accent4 5 2 2 2 4 3" xfId="54052"/>
    <cellStyle name="40% - Accent4 5 2 2 2 5" xfId="20549"/>
    <cellStyle name="40% - Accent4 5 2 2 2 6" xfId="20550"/>
    <cellStyle name="40% - Accent4 5 2 2 3" xfId="20551"/>
    <cellStyle name="40% - Accent4 5 2 2 3 2" xfId="20552"/>
    <cellStyle name="40% - Accent4 5 2 2 3 2 2" xfId="20553"/>
    <cellStyle name="40% - Accent4 5 2 2 3 2 3" xfId="54053"/>
    <cellStyle name="40% - Accent4 5 2 2 3 3" xfId="20554"/>
    <cellStyle name="40% - Accent4 5 2 2 3 4" xfId="20555"/>
    <cellStyle name="40% - Accent4 5 2 2 4" xfId="20556"/>
    <cellStyle name="40% - Accent4 5 2 2 4 2" xfId="20557"/>
    <cellStyle name="40% - Accent4 5 2 2 4 2 2" xfId="20558"/>
    <cellStyle name="40% - Accent4 5 2 2 4 2 3" xfId="54054"/>
    <cellStyle name="40% - Accent4 5 2 2 4 3" xfId="20559"/>
    <cellStyle name="40% - Accent4 5 2 2 4 4" xfId="20560"/>
    <cellStyle name="40% - Accent4 5 2 2 5" xfId="20561"/>
    <cellStyle name="40% - Accent4 5 2 2 5 2" xfId="20562"/>
    <cellStyle name="40% - Accent4 5 2 2 5 3" xfId="54055"/>
    <cellStyle name="40% - Accent4 5 2 2 6" xfId="20563"/>
    <cellStyle name="40% - Accent4 5 2 2 7" xfId="20564"/>
    <cellStyle name="40% - Accent4 5 2 2 8" xfId="60753"/>
    <cellStyle name="40% - Accent4 5 2 3" xfId="20565"/>
    <cellStyle name="40% - Accent4 5 2 3 2" xfId="20566"/>
    <cellStyle name="40% - Accent4 5 2 3 2 2" xfId="20567"/>
    <cellStyle name="40% - Accent4 5 2 3 2 2 2" xfId="20568"/>
    <cellStyle name="40% - Accent4 5 2 3 2 2 3" xfId="54056"/>
    <cellStyle name="40% - Accent4 5 2 3 2 3" xfId="20569"/>
    <cellStyle name="40% - Accent4 5 2 3 2 4" xfId="20570"/>
    <cellStyle name="40% - Accent4 5 2 3 3" xfId="20571"/>
    <cellStyle name="40% - Accent4 5 2 3 3 2" xfId="20572"/>
    <cellStyle name="40% - Accent4 5 2 3 3 2 2" xfId="20573"/>
    <cellStyle name="40% - Accent4 5 2 3 3 2 3" xfId="54057"/>
    <cellStyle name="40% - Accent4 5 2 3 3 3" xfId="20574"/>
    <cellStyle name="40% - Accent4 5 2 3 3 4" xfId="20575"/>
    <cellStyle name="40% - Accent4 5 2 3 4" xfId="20576"/>
    <cellStyle name="40% - Accent4 5 2 3 4 2" xfId="20577"/>
    <cellStyle name="40% - Accent4 5 2 3 4 3" xfId="54058"/>
    <cellStyle name="40% - Accent4 5 2 3 5" xfId="20578"/>
    <cellStyle name="40% - Accent4 5 2 3 6" xfId="20579"/>
    <cellStyle name="40% - Accent4 5 2 4" xfId="20580"/>
    <cellStyle name="40% - Accent4 5 2 4 2" xfId="20581"/>
    <cellStyle name="40% - Accent4 5 2 4 2 2" xfId="20582"/>
    <cellStyle name="40% - Accent4 5 2 4 2 3" xfId="54059"/>
    <cellStyle name="40% - Accent4 5 2 4 3" xfId="20583"/>
    <cellStyle name="40% - Accent4 5 2 4 4" xfId="20584"/>
    <cellStyle name="40% - Accent4 5 2 5" xfId="20585"/>
    <cellStyle name="40% - Accent4 5 2 5 2" xfId="20586"/>
    <cellStyle name="40% - Accent4 5 2 5 2 2" xfId="20587"/>
    <cellStyle name="40% - Accent4 5 2 5 2 3" xfId="54060"/>
    <cellStyle name="40% - Accent4 5 2 5 3" xfId="20588"/>
    <cellStyle name="40% - Accent4 5 2 5 4" xfId="20589"/>
    <cellStyle name="40% - Accent4 5 2 6" xfId="20590"/>
    <cellStyle name="40% - Accent4 5 2 6 2" xfId="20591"/>
    <cellStyle name="40% - Accent4 5 2 6 3" xfId="54061"/>
    <cellStyle name="40% - Accent4 5 2 7" xfId="20592"/>
    <cellStyle name="40% - Accent4 5 2 8" xfId="20593"/>
    <cellStyle name="40% - Accent4 5 2 9" xfId="60385"/>
    <cellStyle name="40% - Accent4 5 3" xfId="20594"/>
    <cellStyle name="40% - Accent4 5 3 2" xfId="20595"/>
    <cellStyle name="40% - Accent4 5 3 2 2" xfId="20596"/>
    <cellStyle name="40% - Accent4 5 3 2 2 2" xfId="20597"/>
    <cellStyle name="40% - Accent4 5 3 2 2 2 2" xfId="20598"/>
    <cellStyle name="40% - Accent4 5 3 2 2 2 3" xfId="54062"/>
    <cellStyle name="40% - Accent4 5 3 2 2 3" xfId="20599"/>
    <cellStyle name="40% - Accent4 5 3 2 2 4" xfId="20600"/>
    <cellStyle name="40% - Accent4 5 3 2 3" xfId="20601"/>
    <cellStyle name="40% - Accent4 5 3 2 3 2" xfId="20602"/>
    <cellStyle name="40% - Accent4 5 3 2 3 2 2" xfId="20603"/>
    <cellStyle name="40% - Accent4 5 3 2 3 2 3" xfId="54063"/>
    <cellStyle name="40% - Accent4 5 3 2 3 3" xfId="20604"/>
    <cellStyle name="40% - Accent4 5 3 2 3 4" xfId="20605"/>
    <cellStyle name="40% - Accent4 5 3 2 4" xfId="20606"/>
    <cellStyle name="40% - Accent4 5 3 2 4 2" xfId="20607"/>
    <cellStyle name="40% - Accent4 5 3 2 4 3" xfId="54064"/>
    <cellStyle name="40% - Accent4 5 3 2 5" xfId="20608"/>
    <cellStyle name="40% - Accent4 5 3 2 6" xfId="20609"/>
    <cellStyle name="40% - Accent4 5 3 3" xfId="20610"/>
    <cellStyle name="40% - Accent4 5 3 3 2" xfId="20611"/>
    <cellStyle name="40% - Accent4 5 3 3 2 2" xfId="20612"/>
    <cellStyle name="40% - Accent4 5 3 3 2 3" xfId="54065"/>
    <cellStyle name="40% - Accent4 5 3 3 3" xfId="20613"/>
    <cellStyle name="40% - Accent4 5 3 3 4" xfId="20614"/>
    <cellStyle name="40% - Accent4 5 3 4" xfId="20615"/>
    <cellStyle name="40% - Accent4 5 3 4 2" xfId="20616"/>
    <cellStyle name="40% - Accent4 5 3 4 2 2" xfId="20617"/>
    <cellStyle name="40% - Accent4 5 3 4 2 3" xfId="54066"/>
    <cellStyle name="40% - Accent4 5 3 4 3" xfId="20618"/>
    <cellStyle name="40% - Accent4 5 3 4 4" xfId="20619"/>
    <cellStyle name="40% - Accent4 5 3 5" xfId="20620"/>
    <cellStyle name="40% - Accent4 5 3 5 2" xfId="20621"/>
    <cellStyle name="40% - Accent4 5 3 5 3" xfId="54067"/>
    <cellStyle name="40% - Accent4 5 3 6" xfId="20622"/>
    <cellStyle name="40% - Accent4 5 3 7" xfId="20623"/>
    <cellStyle name="40% - Accent4 5 3 8" xfId="60570"/>
    <cellStyle name="40% - Accent4 5 4" xfId="20624"/>
    <cellStyle name="40% - Accent4 5 4 2" xfId="20625"/>
    <cellStyle name="40% - Accent4 5 4 2 2" xfId="20626"/>
    <cellStyle name="40% - Accent4 5 4 2 2 2" xfId="20627"/>
    <cellStyle name="40% - Accent4 5 4 2 2 3" xfId="54068"/>
    <cellStyle name="40% - Accent4 5 4 2 3" xfId="20628"/>
    <cellStyle name="40% - Accent4 5 4 2 4" xfId="20629"/>
    <cellStyle name="40% - Accent4 5 4 3" xfId="20630"/>
    <cellStyle name="40% - Accent4 5 4 3 2" xfId="20631"/>
    <cellStyle name="40% - Accent4 5 4 3 2 2" xfId="20632"/>
    <cellStyle name="40% - Accent4 5 4 3 2 3" xfId="54069"/>
    <cellStyle name="40% - Accent4 5 4 3 3" xfId="20633"/>
    <cellStyle name="40% - Accent4 5 4 3 4" xfId="20634"/>
    <cellStyle name="40% - Accent4 5 4 4" xfId="20635"/>
    <cellStyle name="40% - Accent4 5 4 4 2" xfId="20636"/>
    <cellStyle name="40% - Accent4 5 4 4 3" xfId="54070"/>
    <cellStyle name="40% - Accent4 5 4 5" xfId="20637"/>
    <cellStyle name="40% - Accent4 5 4 6" xfId="20638"/>
    <cellStyle name="40% - Accent4 5 5" xfId="20639"/>
    <cellStyle name="40% - Accent4 5 5 2" xfId="20640"/>
    <cellStyle name="40% - Accent4 5 5 2 2" xfId="20641"/>
    <cellStyle name="40% - Accent4 5 5 2 2 2" xfId="20642"/>
    <cellStyle name="40% - Accent4 5 5 2 2 3" xfId="54071"/>
    <cellStyle name="40% - Accent4 5 5 2 3" xfId="20643"/>
    <cellStyle name="40% - Accent4 5 5 2 4" xfId="20644"/>
    <cellStyle name="40% - Accent4 5 5 3" xfId="20645"/>
    <cellStyle name="40% - Accent4 5 5 3 2" xfId="20646"/>
    <cellStyle name="40% - Accent4 5 5 3 3" xfId="54072"/>
    <cellStyle name="40% - Accent4 5 5 4" xfId="20647"/>
    <cellStyle name="40% - Accent4 5 5 5" xfId="20648"/>
    <cellStyle name="40% - Accent4 5 6" xfId="20649"/>
    <cellStyle name="40% - Accent4 5 6 2" xfId="20650"/>
    <cellStyle name="40% - Accent4 5 6 2 2" xfId="20651"/>
    <cellStyle name="40% - Accent4 5 6 2 3" xfId="54073"/>
    <cellStyle name="40% - Accent4 5 6 3" xfId="20652"/>
    <cellStyle name="40% - Accent4 5 6 4" xfId="20653"/>
    <cellStyle name="40% - Accent4 5 7" xfId="20654"/>
    <cellStyle name="40% - Accent4 5 7 2" xfId="20655"/>
    <cellStyle name="40% - Accent4 5 7 2 2" xfId="20656"/>
    <cellStyle name="40% - Accent4 5 7 2 3" xfId="54074"/>
    <cellStyle name="40% - Accent4 5 7 3" xfId="20657"/>
    <cellStyle name="40% - Accent4 5 7 4" xfId="20658"/>
    <cellStyle name="40% - Accent4 5 8" xfId="20659"/>
    <cellStyle name="40% - Accent4 5 8 2" xfId="20660"/>
    <cellStyle name="40% - Accent4 5 8 3" xfId="54075"/>
    <cellStyle name="40% - Accent4 5 9" xfId="20661"/>
    <cellStyle name="40% - Accent4 6" xfId="20662"/>
    <cellStyle name="40% - Accent4 6 10" xfId="20663"/>
    <cellStyle name="40% - Accent4 6 11" xfId="60216"/>
    <cellStyle name="40% - Accent4 6 2" xfId="20664"/>
    <cellStyle name="40% - Accent4 6 2 2" xfId="20665"/>
    <cellStyle name="40% - Accent4 6 2 2 2" xfId="20666"/>
    <cellStyle name="40% - Accent4 6 2 2 2 2" xfId="20667"/>
    <cellStyle name="40% - Accent4 6 2 2 2 2 2" xfId="20668"/>
    <cellStyle name="40% - Accent4 6 2 2 2 2 2 2" xfId="20669"/>
    <cellStyle name="40% - Accent4 6 2 2 2 2 2 3" xfId="54076"/>
    <cellStyle name="40% - Accent4 6 2 2 2 2 3" xfId="20670"/>
    <cellStyle name="40% - Accent4 6 2 2 2 2 4" xfId="20671"/>
    <cellStyle name="40% - Accent4 6 2 2 2 3" xfId="20672"/>
    <cellStyle name="40% - Accent4 6 2 2 2 3 2" xfId="20673"/>
    <cellStyle name="40% - Accent4 6 2 2 2 3 2 2" xfId="20674"/>
    <cellStyle name="40% - Accent4 6 2 2 2 3 2 3" xfId="54077"/>
    <cellStyle name="40% - Accent4 6 2 2 2 3 3" xfId="20675"/>
    <cellStyle name="40% - Accent4 6 2 2 2 3 4" xfId="20676"/>
    <cellStyle name="40% - Accent4 6 2 2 2 4" xfId="20677"/>
    <cellStyle name="40% - Accent4 6 2 2 2 4 2" xfId="20678"/>
    <cellStyle name="40% - Accent4 6 2 2 2 4 3" xfId="54078"/>
    <cellStyle name="40% - Accent4 6 2 2 2 5" xfId="20679"/>
    <cellStyle name="40% - Accent4 6 2 2 2 6" xfId="20680"/>
    <cellStyle name="40% - Accent4 6 2 2 3" xfId="20681"/>
    <cellStyle name="40% - Accent4 6 2 2 3 2" xfId="20682"/>
    <cellStyle name="40% - Accent4 6 2 2 3 2 2" xfId="20683"/>
    <cellStyle name="40% - Accent4 6 2 2 3 2 3" xfId="54079"/>
    <cellStyle name="40% - Accent4 6 2 2 3 3" xfId="20684"/>
    <cellStyle name="40% - Accent4 6 2 2 3 4" xfId="20685"/>
    <cellStyle name="40% - Accent4 6 2 2 4" xfId="20686"/>
    <cellStyle name="40% - Accent4 6 2 2 4 2" xfId="20687"/>
    <cellStyle name="40% - Accent4 6 2 2 4 2 2" xfId="20688"/>
    <cellStyle name="40% - Accent4 6 2 2 4 2 3" xfId="54080"/>
    <cellStyle name="40% - Accent4 6 2 2 4 3" xfId="20689"/>
    <cellStyle name="40% - Accent4 6 2 2 4 4" xfId="20690"/>
    <cellStyle name="40% - Accent4 6 2 2 5" xfId="20691"/>
    <cellStyle name="40% - Accent4 6 2 2 5 2" xfId="20692"/>
    <cellStyle name="40% - Accent4 6 2 2 5 3" xfId="54081"/>
    <cellStyle name="40% - Accent4 6 2 2 6" xfId="20693"/>
    <cellStyle name="40% - Accent4 6 2 2 7" xfId="20694"/>
    <cellStyle name="40% - Accent4 6 2 2 8" xfId="60767"/>
    <cellStyle name="40% - Accent4 6 2 3" xfId="20695"/>
    <cellStyle name="40% - Accent4 6 2 3 2" xfId="20696"/>
    <cellStyle name="40% - Accent4 6 2 3 2 2" xfId="20697"/>
    <cellStyle name="40% - Accent4 6 2 3 2 2 2" xfId="20698"/>
    <cellStyle name="40% - Accent4 6 2 3 2 2 3" xfId="54082"/>
    <cellStyle name="40% - Accent4 6 2 3 2 3" xfId="20699"/>
    <cellStyle name="40% - Accent4 6 2 3 2 4" xfId="20700"/>
    <cellStyle name="40% - Accent4 6 2 3 3" xfId="20701"/>
    <cellStyle name="40% - Accent4 6 2 3 3 2" xfId="20702"/>
    <cellStyle name="40% - Accent4 6 2 3 3 2 2" xfId="20703"/>
    <cellStyle name="40% - Accent4 6 2 3 3 2 3" xfId="54083"/>
    <cellStyle name="40% - Accent4 6 2 3 3 3" xfId="20704"/>
    <cellStyle name="40% - Accent4 6 2 3 3 4" xfId="20705"/>
    <cellStyle name="40% - Accent4 6 2 3 4" xfId="20706"/>
    <cellStyle name="40% - Accent4 6 2 3 4 2" xfId="20707"/>
    <cellStyle name="40% - Accent4 6 2 3 4 3" xfId="54084"/>
    <cellStyle name="40% - Accent4 6 2 3 5" xfId="20708"/>
    <cellStyle name="40% - Accent4 6 2 3 6" xfId="20709"/>
    <cellStyle name="40% - Accent4 6 2 4" xfId="20710"/>
    <cellStyle name="40% - Accent4 6 2 4 2" xfId="20711"/>
    <cellStyle name="40% - Accent4 6 2 4 2 2" xfId="20712"/>
    <cellStyle name="40% - Accent4 6 2 4 2 3" xfId="54085"/>
    <cellStyle name="40% - Accent4 6 2 4 3" xfId="20713"/>
    <cellStyle name="40% - Accent4 6 2 4 4" xfId="20714"/>
    <cellStyle name="40% - Accent4 6 2 5" xfId="20715"/>
    <cellStyle name="40% - Accent4 6 2 5 2" xfId="20716"/>
    <cellStyle name="40% - Accent4 6 2 5 2 2" xfId="20717"/>
    <cellStyle name="40% - Accent4 6 2 5 2 3" xfId="54086"/>
    <cellStyle name="40% - Accent4 6 2 5 3" xfId="20718"/>
    <cellStyle name="40% - Accent4 6 2 5 4" xfId="20719"/>
    <cellStyle name="40% - Accent4 6 2 6" xfId="20720"/>
    <cellStyle name="40% - Accent4 6 2 6 2" xfId="20721"/>
    <cellStyle name="40% - Accent4 6 2 6 3" xfId="54087"/>
    <cellStyle name="40% - Accent4 6 2 7" xfId="20722"/>
    <cellStyle name="40% - Accent4 6 2 8" xfId="20723"/>
    <cellStyle name="40% - Accent4 6 2 9" xfId="60399"/>
    <cellStyle name="40% - Accent4 6 3" xfId="20724"/>
    <cellStyle name="40% - Accent4 6 3 2" xfId="20725"/>
    <cellStyle name="40% - Accent4 6 3 2 2" xfId="20726"/>
    <cellStyle name="40% - Accent4 6 3 2 2 2" xfId="20727"/>
    <cellStyle name="40% - Accent4 6 3 2 2 2 2" xfId="20728"/>
    <cellStyle name="40% - Accent4 6 3 2 2 2 3" xfId="54088"/>
    <cellStyle name="40% - Accent4 6 3 2 2 3" xfId="20729"/>
    <cellStyle name="40% - Accent4 6 3 2 2 4" xfId="20730"/>
    <cellStyle name="40% - Accent4 6 3 2 3" xfId="20731"/>
    <cellStyle name="40% - Accent4 6 3 2 3 2" xfId="20732"/>
    <cellStyle name="40% - Accent4 6 3 2 3 2 2" xfId="20733"/>
    <cellStyle name="40% - Accent4 6 3 2 3 2 3" xfId="54089"/>
    <cellStyle name="40% - Accent4 6 3 2 3 3" xfId="20734"/>
    <cellStyle name="40% - Accent4 6 3 2 3 4" xfId="20735"/>
    <cellStyle name="40% - Accent4 6 3 2 4" xfId="20736"/>
    <cellStyle name="40% - Accent4 6 3 2 4 2" xfId="20737"/>
    <cellStyle name="40% - Accent4 6 3 2 4 3" xfId="54090"/>
    <cellStyle name="40% - Accent4 6 3 2 5" xfId="20738"/>
    <cellStyle name="40% - Accent4 6 3 2 6" xfId="20739"/>
    <cellStyle name="40% - Accent4 6 3 3" xfId="20740"/>
    <cellStyle name="40% - Accent4 6 3 3 2" xfId="20741"/>
    <cellStyle name="40% - Accent4 6 3 3 2 2" xfId="20742"/>
    <cellStyle name="40% - Accent4 6 3 3 2 3" xfId="54091"/>
    <cellStyle name="40% - Accent4 6 3 3 3" xfId="20743"/>
    <cellStyle name="40% - Accent4 6 3 3 4" xfId="20744"/>
    <cellStyle name="40% - Accent4 6 3 4" xfId="20745"/>
    <cellStyle name="40% - Accent4 6 3 4 2" xfId="20746"/>
    <cellStyle name="40% - Accent4 6 3 4 2 2" xfId="20747"/>
    <cellStyle name="40% - Accent4 6 3 4 2 3" xfId="54092"/>
    <cellStyle name="40% - Accent4 6 3 4 3" xfId="20748"/>
    <cellStyle name="40% - Accent4 6 3 4 4" xfId="20749"/>
    <cellStyle name="40% - Accent4 6 3 5" xfId="20750"/>
    <cellStyle name="40% - Accent4 6 3 5 2" xfId="20751"/>
    <cellStyle name="40% - Accent4 6 3 5 3" xfId="54093"/>
    <cellStyle name="40% - Accent4 6 3 6" xfId="20752"/>
    <cellStyle name="40% - Accent4 6 3 7" xfId="20753"/>
    <cellStyle name="40% - Accent4 6 3 8" xfId="60584"/>
    <cellStyle name="40% - Accent4 6 4" xfId="20754"/>
    <cellStyle name="40% - Accent4 6 4 2" xfId="20755"/>
    <cellStyle name="40% - Accent4 6 4 2 2" xfId="20756"/>
    <cellStyle name="40% - Accent4 6 4 2 2 2" xfId="20757"/>
    <cellStyle name="40% - Accent4 6 4 2 2 3" xfId="54094"/>
    <cellStyle name="40% - Accent4 6 4 2 3" xfId="20758"/>
    <cellStyle name="40% - Accent4 6 4 2 4" xfId="20759"/>
    <cellStyle name="40% - Accent4 6 4 3" xfId="20760"/>
    <cellStyle name="40% - Accent4 6 4 3 2" xfId="20761"/>
    <cellStyle name="40% - Accent4 6 4 3 2 2" xfId="20762"/>
    <cellStyle name="40% - Accent4 6 4 3 2 3" xfId="54095"/>
    <cellStyle name="40% - Accent4 6 4 3 3" xfId="20763"/>
    <cellStyle name="40% - Accent4 6 4 3 4" xfId="20764"/>
    <cellStyle name="40% - Accent4 6 4 4" xfId="20765"/>
    <cellStyle name="40% - Accent4 6 4 4 2" xfId="20766"/>
    <cellStyle name="40% - Accent4 6 4 4 3" xfId="54096"/>
    <cellStyle name="40% - Accent4 6 4 5" xfId="20767"/>
    <cellStyle name="40% - Accent4 6 4 6" xfId="20768"/>
    <cellStyle name="40% - Accent4 6 5" xfId="20769"/>
    <cellStyle name="40% - Accent4 6 5 2" xfId="20770"/>
    <cellStyle name="40% - Accent4 6 5 2 2" xfId="20771"/>
    <cellStyle name="40% - Accent4 6 5 2 2 2" xfId="20772"/>
    <cellStyle name="40% - Accent4 6 5 2 2 3" xfId="54097"/>
    <cellStyle name="40% - Accent4 6 5 2 3" xfId="20773"/>
    <cellStyle name="40% - Accent4 6 5 2 4" xfId="20774"/>
    <cellStyle name="40% - Accent4 6 5 3" xfId="20775"/>
    <cellStyle name="40% - Accent4 6 5 3 2" xfId="20776"/>
    <cellStyle name="40% - Accent4 6 5 3 3" xfId="54098"/>
    <cellStyle name="40% - Accent4 6 5 4" xfId="20777"/>
    <cellStyle name="40% - Accent4 6 5 5" xfId="20778"/>
    <cellStyle name="40% - Accent4 6 6" xfId="20779"/>
    <cellStyle name="40% - Accent4 6 6 2" xfId="20780"/>
    <cellStyle name="40% - Accent4 6 6 2 2" xfId="20781"/>
    <cellStyle name="40% - Accent4 6 6 2 3" xfId="54099"/>
    <cellStyle name="40% - Accent4 6 6 3" xfId="20782"/>
    <cellStyle name="40% - Accent4 6 6 4" xfId="20783"/>
    <cellStyle name="40% - Accent4 6 7" xfId="20784"/>
    <cellStyle name="40% - Accent4 6 7 2" xfId="20785"/>
    <cellStyle name="40% - Accent4 6 7 2 2" xfId="20786"/>
    <cellStyle name="40% - Accent4 6 7 2 3" xfId="54100"/>
    <cellStyle name="40% - Accent4 6 7 3" xfId="20787"/>
    <cellStyle name="40% - Accent4 6 7 4" xfId="20788"/>
    <cellStyle name="40% - Accent4 6 8" xfId="20789"/>
    <cellStyle name="40% - Accent4 6 8 2" xfId="20790"/>
    <cellStyle name="40% - Accent4 6 8 3" xfId="54101"/>
    <cellStyle name="40% - Accent4 6 9" xfId="20791"/>
    <cellStyle name="40% - Accent4 7" xfId="20792"/>
    <cellStyle name="40% - Accent4 7 10" xfId="20793"/>
    <cellStyle name="40% - Accent4 7 11" xfId="60230"/>
    <cellStyle name="40% - Accent4 7 2" xfId="20794"/>
    <cellStyle name="40% - Accent4 7 2 2" xfId="20795"/>
    <cellStyle name="40% - Accent4 7 2 2 2" xfId="20796"/>
    <cellStyle name="40% - Accent4 7 2 2 2 2" xfId="20797"/>
    <cellStyle name="40% - Accent4 7 2 2 2 2 2" xfId="20798"/>
    <cellStyle name="40% - Accent4 7 2 2 2 2 2 2" xfId="20799"/>
    <cellStyle name="40% - Accent4 7 2 2 2 2 2 3" xfId="54102"/>
    <cellStyle name="40% - Accent4 7 2 2 2 2 3" xfId="20800"/>
    <cellStyle name="40% - Accent4 7 2 2 2 2 4" xfId="20801"/>
    <cellStyle name="40% - Accent4 7 2 2 2 3" xfId="20802"/>
    <cellStyle name="40% - Accent4 7 2 2 2 3 2" xfId="20803"/>
    <cellStyle name="40% - Accent4 7 2 2 2 3 2 2" xfId="20804"/>
    <cellStyle name="40% - Accent4 7 2 2 2 3 2 3" xfId="54103"/>
    <cellStyle name="40% - Accent4 7 2 2 2 3 3" xfId="20805"/>
    <cellStyle name="40% - Accent4 7 2 2 2 3 4" xfId="20806"/>
    <cellStyle name="40% - Accent4 7 2 2 2 4" xfId="20807"/>
    <cellStyle name="40% - Accent4 7 2 2 2 4 2" xfId="20808"/>
    <cellStyle name="40% - Accent4 7 2 2 2 4 3" xfId="54104"/>
    <cellStyle name="40% - Accent4 7 2 2 2 5" xfId="20809"/>
    <cellStyle name="40% - Accent4 7 2 2 2 6" xfId="20810"/>
    <cellStyle name="40% - Accent4 7 2 2 3" xfId="20811"/>
    <cellStyle name="40% - Accent4 7 2 2 3 2" xfId="20812"/>
    <cellStyle name="40% - Accent4 7 2 2 3 2 2" xfId="20813"/>
    <cellStyle name="40% - Accent4 7 2 2 3 2 3" xfId="54105"/>
    <cellStyle name="40% - Accent4 7 2 2 3 3" xfId="20814"/>
    <cellStyle name="40% - Accent4 7 2 2 3 4" xfId="20815"/>
    <cellStyle name="40% - Accent4 7 2 2 4" xfId="20816"/>
    <cellStyle name="40% - Accent4 7 2 2 4 2" xfId="20817"/>
    <cellStyle name="40% - Accent4 7 2 2 4 2 2" xfId="20818"/>
    <cellStyle name="40% - Accent4 7 2 2 4 2 3" xfId="54106"/>
    <cellStyle name="40% - Accent4 7 2 2 4 3" xfId="20819"/>
    <cellStyle name="40% - Accent4 7 2 2 4 4" xfId="20820"/>
    <cellStyle name="40% - Accent4 7 2 2 5" xfId="20821"/>
    <cellStyle name="40% - Accent4 7 2 2 5 2" xfId="20822"/>
    <cellStyle name="40% - Accent4 7 2 2 5 3" xfId="54107"/>
    <cellStyle name="40% - Accent4 7 2 2 6" xfId="20823"/>
    <cellStyle name="40% - Accent4 7 2 2 7" xfId="20824"/>
    <cellStyle name="40% - Accent4 7 2 2 8" xfId="60781"/>
    <cellStyle name="40% - Accent4 7 2 3" xfId="20825"/>
    <cellStyle name="40% - Accent4 7 2 3 2" xfId="20826"/>
    <cellStyle name="40% - Accent4 7 2 3 2 2" xfId="20827"/>
    <cellStyle name="40% - Accent4 7 2 3 2 2 2" xfId="20828"/>
    <cellStyle name="40% - Accent4 7 2 3 2 2 3" xfId="54108"/>
    <cellStyle name="40% - Accent4 7 2 3 2 3" xfId="20829"/>
    <cellStyle name="40% - Accent4 7 2 3 2 4" xfId="20830"/>
    <cellStyle name="40% - Accent4 7 2 3 3" xfId="20831"/>
    <cellStyle name="40% - Accent4 7 2 3 3 2" xfId="20832"/>
    <cellStyle name="40% - Accent4 7 2 3 3 2 2" xfId="20833"/>
    <cellStyle name="40% - Accent4 7 2 3 3 2 3" xfId="54109"/>
    <cellStyle name="40% - Accent4 7 2 3 3 3" xfId="20834"/>
    <cellStyle name="40% - Accent4 7 2 3 3 4" xfId="20835"/>
    <cellStyle name="40% - Accent4 7 2 3 4" xfId="20836"/>
    <cellStyle name="40% - Accent4 7 2 3 4 2" xfId="20837"/>
    <cellStyle name="40% - Accent4 7 2 3 4 3" xfId="54110"/>
    <cellStyle name="40% - Accent4 7 2 3 5" xfId="20838"/>
    <cellStyle name="40% - Accent4 7 2 3 6" xfId="20839"/>
    <cellStyle name="40% - Accent4 7 2 4" xfId="20840"/>
    <cellStyle name="40% - Accent4 7 2 4 2" xfId="20841"/>
    <cellStyle name="40% - Accent4 7 2 4 2 2" xfId="20842"/>
    <cellStyle name="40% - Accent4 7 2 4 2 3" xfId="54111"/>
    <cellStyle name="40% - Accent4 7 2 4 3" xfId="20843"/>
    <cellStyle name="40% - Accent4 7 2 4 4" xfId="20844"/>
    <cellStyle name="40% - Accent4 7 2 5" xfId="20845"/>
    <cellStyle name="40% - Accent4 7 2 5 2" xfId="20846"/>
    <cellStyle name="40% - Accent4 7 2 5 2 2" xfId="20847"/>
    <cellStyle name="40% - Accent4 7 2 5 2 3" xfId="54112"/>
    <cellStyle name="40% - Accent4 7 2 5 3" xfId="20848"/>
    <cellStyle name="40% - Accent4 7 2 5 4" xfId="20849"/>
    <cellStyle name="40% - Accent4 7 2 6" xfId="20850"/>
    <cellStyle name="40% - Accent4 7 2 6 2" xfId="20851"/>
    <cellStyle name="40% - Accent4 7 2 6 3" xfId="54113"/>
    <cellStyle name="40% - Accent4 7 2 7" xfId="20852"/>
    <cellStyle name="40% - Accent4 7 2 8" xfId="20853"/>
    <cellStyle name="40% - Accent4 7 2 9" xfId="60413"/>
    <cellStyle name="40% - Accent4 7 3" xfId="20854"/>
    <cellStyle name="40% - Accent4 7 3 2" xfId="20855"/>
    <cellStyle name="40% - Accent4 7 3 2 2" xfId="20856"/>
    <cellStyle name="40% - Accent4 7 3 2 2 2" xfId="20857"/>
    <cellStyle name="40% - Accent4 7 3 2 2 2 2" xfId="20858"/>
    <cellStyle name="40% - Accent4 7 3 2 2 2 3" xfId="54114"/>
    <cellStyle name="40% - Accent4 7 3 2 2 3" xfId="20859"/>
    <cellStyle name="40% - Accent4 7 3 2 2 4" xfId="20860"/>
    <cellStyle name="40% - Accent4 7 3 2 3" xfId="20861"/>
    <cellStyle name="40% - Accent4 7 3 2 3 2" xfId="20862"/>
    <cellStyle name="40% - Accent4 7 3 2 3 2 2" xfId="20863"/>
    <cellStyle name="40% - Accent4 7 3 2 3 2 3" xfId="54115"/>
    <cellStyle name="40% - Accent4 7 3 2 3 3" xfId="20864"/>
    <cellStyle name="40% - Accent4 7 3 2 3 4" xfId="20865"/>
    <cellStyle name="40% - Accent4 7 3 2 4" xfId="20866"/>
    <cellStyle name="40% - Accent4 7 3 2 4 2" xfId="20867"/>
    <cellStyle name="40% - Accent4 7 3 2 4 3" xfId="54116"/>
    <cellStyle name="40% - Accent4 7 3 2 5" xfId="20868"/>
    <cellStyle name="40% - Accent4 7 3 2 6" xfId="20869"/>
    <cellStyle name="40% - Accent4 7 3 3" xfId="20870"/>
    <cellStyle name="40% - Accent4 7 3 3 2" xfId="20871"/>
    <cellStyle name="40% - Accent4 7 3 3 2 2" xfId="20872"/>
    <cellStyle name="40% - Accent4 7 3 3 2 3" xfId="54117"/>
    <cellStyle name="40% - Accent4 7 3 3 3" xfId="20873"/>
    <cellStyle name="40% - Accent4 7 3 3 4" xfId="20874"/>
    <cellStyle name="40% - Accent4 7 3 4" xfId="20875"/>
    <cellStyle name="40% - Accent4 7 3 4 2" xfId="20876"/>
    <cellStyle name="40% - Accent4 7 3 4 2 2" xfId="20877"/>
    <cellStyle name="40% - Accent4 7 3 4 2 3" xfId="54118"/>
    <cellStyle name="40% - Accent4 7 3 4 3" xfId="20878"/>
    <cellStyle name="40% - Accent4 7 3 4 4" xfId="20879"/>
    <cellStyle name="40% - Accent4 7 3 5" xfId="20880"/>
    <cellStyle name="40% - Accent4 7 3 5 2" xfId="20881"/>
    <cellStyle name="40% - Accent4 7 3 5 3" xfId="54119"/>
    <cellStyle name="40% - Accent4 7 3 6" xfId="20882"/>
    <cellStyle name="40% - Accent4 7 3 7" xfId="20883"/>
    <cellStyle name="40% - Accent4 7 3 8" xfId="60598"/>
    <cellStyle name="40% - Accent4 7 4" xfId="20884"/>
    <cellStyle name="40% - Accent4 7 4 2" xfId="20885"/>
    <cellStyle name="40% - Accent4 7 4 2 2" xfId="20886"/>
    <cellStyle name="40% - Accent4 7 4 2 2 2" xfId="20887"/>
    <cellStyle name="40% - Accent4 7 4 2 2 3" xfId="54120"/>
    <cellStyle name="40% - Accent4 7 4 2 3" xfId="20888"/>
    <cellStyle name="40% - Accent4 7 4 2 4" xfId="20889"/>
    <cellStyle name="40% - Accent4 7 4 3" xfId="20890"/>
    <cellStyle name="40% - Accent4 7 4 3 2" xfId="20891"/>
    <cellStyle name="40% - Accent4 7 4 3 2 2" xfId="20892"/>
    <cellStyle name="40% - Accent4 7 4 3 2 3" xfId="54121"/>
    <cellStyle name="40% - Accent4 7 4 3 3" xfId="20893"/>
    <cellStyle name="40% - Accent4 7 4 3 4" xfId="20894"/>
    <cellStyle name="40% - Accent4 7 4 4" xfId="20895"/>
    <cellStyle name="40% - Accent4 7 4 4 2" xfId="20896"/>
    <cellStyle name="40% - Accent4 7 4 4 3" xfId="54122"/>
    <cellStyle name="40% - Accent4 7 4 5" xfId="20897"/>
    <cellStyle name="40% - Accent4 7 4 6" xfId="20898"/>
    <cellStyle name="40% - Accent4 7 5" xfId="20899"/>
    <cellStyle name="40% - Accent4 7 5 2" xfId="20900"/>
    <cellStyle name="40% - Accent4 7 5 2 2" xfId="20901"/>
    <cellStyle name="40% - Accent4 7 5 2 2 2" xfId="20902"/>
    <cellStyle name="40% - Accent4 7 5 2 2 3" xfId="54123"/>
    <cellStyle name="40% - Accent4 7 5 2 3" xfId="20903"/>
    <cellStyle name="40% - Accent4 7 5 2 4" xfId="20904"/>
    <cellStyle name="40% - Accent4 7 5 3" xfId="20905"/>
    <cellStyle name="40% - Accent4 7 5 3 2" xfId="20906"/>
    <cellStyle name="40% - Accent4 7 5 3 3" xfId="54124"/>
    <cellStyle name="40% - Accent4 7 5 4" xfId="20907"/>
    <cellStyle name="40% - Accent4 7 5 5" xfId="20908"/>
    <cellStyle name="40% - Accent4 7 6" xfId="20909"/>
    <cellStyle name="40% - Accent4 7 6 2" xfId="20910"/>
    <cellStyle name="40% - Accent4 7 6 2 2" xfId="20911"/>
    <cellStyle name="40% - Accent4 7 6 2 3" xfId="54125"/>
    <cellStyle name="40% - Accent4 7 6 3" xfId="20912"/>
    <cellStyle name="40% - Accent4 7 6 4" xfId="20913"/>
    <cellStyle name="40% - Accent4 7 7" xfId="20914"/>
    <cellStyle name="40% - Accent4 7 7 2" xfId="20915"/>
    <cellStyle name="40% - Accent4 7 7 2 2" xfId="20916"/>
    <cellStyle name="40% - Accent4 7 7 2 3" xfId="54126"/>
    <cellStyle name="40% - Accent4 7 7 3" xfId="20917"/>
    <cellStyle name="40% - Accent4 7 7 4" xfId="20918"/>
    <cellStyle name="40% - Accent4 7 8" xfId="20919"/>
    <cellStyle name="40% - Accent4 7 8 2" xfId="20920"/>
    <cellStyle name="40% - Accent4 7 8 3" xfId="54127"/>
    <cellStyle name="40% - Accent4 7 9" xfId="20921"/>
    <cellStyle name="40% - Accent4 8" xfId="20922"/>
    <cellStyle name="40% - Accent4 8 2" xfId="20923"/>
    <cellStyle name="40% - Accent4 8 2 2" xfId="20924"/>
    <cellStyle name="40% - Accent4 8 2 2 2" xfId="20925"/>
    <cellStyle name="40% - Accent4 8 2 2 2 2" xfId="20926"/>
    <cellStyle name="40% - Accent4 8 2 2 2 2 2" xfId="20927"/>
    <cellStyle name="40% - Accent4 8 2 2 2 2 3" xfId="54128"/>
    <cellStyle name="40% - Accent4 8 2 2 2 3" xfId="20928"/>
    <cellStyle name="40% - Accent4 8 2 2 2 4" xfId="20929"/>
    <cellStyle name="40% - Accent4 8 2 2 3" xfId="20930"/>
    <cellStyle name="40% - Accent4 8 2 2 3 2" xfId="20931"/>
    <cellStyle name="40% - Accent4 8 2 2 3 2 2" xfId="20932"/>
    <cellStyle name="40% - Accent4 8 2 2 3 2 3" xfId="54129"/>
    <cellStyle name="40% - Accent4 8 2 2 3 3" xfId="20933"/>
    <cellStyle name="40% - Accent4 8 2 2 3 4" xfId="20934"/>
    <cellStyle name="40% - Accent4 8 2 2 4" xfId="20935"/>
    <cellStyle name="40% - Accent4 8 2 2 4 2" xfId="20936"/>
    <cellStyle name="40% - Accent4 8 2 2 4 3" xfId="54130"/>
    <cellStyle name="40% - Accent4 8 2 2 5" xfId="20937"/>
    <cellStyle name="40% - Accent4 8 2 2 6" xfId="20938"/>
    <cellStyle name="40% - Accent4 8 2 2 7" xfId="60795"/>
    <cellStyle name="40% - Accent4 8 2 3" xfId="20939"/>
    <cellStyle name="40% - Accent4 8 2 3 2" xfId="20940"/>
    <cellStyle name="40% - Accent4 8 2 3 2 2" xfId="20941"/>
    <cellStyle name="40% - Accent4 8 2 3 2 3" xfId="54131"/>
    <cellStyle name="40% - Accent4 8 2 3 3" xfId="20942"/>
    <cellStyle name="40% - Accent4 8 2 3 4" xfId="20943"/>
    <cellStyle name="40% - Accent4 8 2 4" xfId="20944"/>
    <cellStyle name="40% - Accent4 8 2 4 2" xfId="20945"/>
    <cellStyle name="40% - Accent4 8 2 4 2 2" xfId="20946"/>
    <cellStyle name="40% - Accent4 8 2 4 2 3" xfId="54132"/>
    <cellStyle name="40% - Accent4 8 2 4 3" xfId="20947"/>
    <cellStyle name="40% - Accent4 8 2 4 4" xfId="20948"/>
    <cellStyle name="40% - Accent4 8 2 5" xfId="20949"/>
    <cellStyle name="40% - Accent4 8 2 5 2" xfId="20950"/>
    <cellStyle name="40% - Accent4 8 2 5 3" xfId="54133"/>
    <cellStyle name="40% - Accent4 8 2 6" xfId="20951"/>
    <cellStyle name="40% - Accent4 8 2 7" xfId="20952"/>
    <cellStyle name="40% - Accent4 8 2 8" xfId="60427"/>
    <cellStyle name="40% - Accent4 8 3" xfId="20953"/>
    <cellStyle name="40% - Accent4 8 3 2" xfId="20954"/>
    <cellStyle name="40% - Accent4 8 3 2 2" xfId="20955"/>
    <cellStyle name="40% - Accent4 8 3 2 2 2" xfId="20956"/>
    <cellStyle name="40% - Accent4 8 3 2 2 3" xfId="54134"/>
    <cellStyle name="40% - Accent4 8 3 2 3" xfId="20957"/>
    <cellStyle name="40% - Accent4 8 3 2 4" xfId="20958"/>
    <cellStyle name="40% - Accent4 8 3 3" xfId="20959"/>
    <cellStyle name="40% - Accent4 8 3 3 2" xfId="20960"/>
    <cellStyle name="40% - Accent4 8 3 3 2 2" xfId="20961"/>
    <cellStyle name="40% - Accent4 8 3 3 2 3" xfId="54135"/>
    <cellStyle name="40% - Accent4 8 3 3 3" xfId="20962"/>
    <cellStyle name="40% - Accent4 8 3 3 4" xfId="20963"/>
    <cellStyle name="40% - Accent4 8 3 4" xfId="20964"/>
    <cellStyle name="40% - Accent4 8 3 4 2" xfId="20965"/>
    <cellStyle name="40% - Accent4 8 3 4 3" xfId="54136"/>
    <cellStyle name="40% - Accent4 8 3 5" xfId="20966"/>
    <cellStyle name="40% - Accent4 8 3 6" xfId="20967"/>
    <cellStyle name="40% - Accent4 8 3 7" xfId="60612"/>
    <cellStyle name="40% - Accent4 8 4" xfId="20968"/>
    <cellStyle name="40% - Accent4 8 4 2" xfId="20969"/>
    <cellStyle name="40% - Accent4 8 4 2 2" xfId="20970"/>
    <cellStyle name="40% - Accent4 8 4 2 3" xfId="54137"/>
    <cellStyle name="40% - Accent4 8 4 3" xfId="20971"/>
    <cellStyle name="40% - Accent4 8 4 4" xfId="20972"/>
    <cellStyle name="40% - Accent4 8 5" xfId="20973"/>
    <cellStyle name="40% - Accent4 8 5 2" xfId="20974"/>
    <cellStyle name="40% - Accent4 8 5 2 2" xfId="20975"/>
    <cellStyle name="40% - Accent4 8 5 2 3" xfId="54138"/>
    <cellStyle name="40% - Accent4 8 5 3" xfId="20976"/>
    <cellStyle name="40% - Accent4 8 5 4" xfId="20977"/>
    <cellStyle name="40% - Accent4 8 6" xfId="20978"/>
    <cellStyle name="40% - Accent4 8 6 2" xfId="20979"/>
    <cellStyle name="40% - Accent4 8 6 3" xfId="54139"/>
    <cellStyle name="40% - Accent4 8 7" xfId="20980"/>
    <cellStyle name="40% - Accent4 8 8" xfId="20981"/>
    <cellStyle name="40% - Accent4 8 9" xfId="60244"/>
    <cellStyle name="40% - Accent4 9" xfId="20982"/>
    <cellStyle name="40% - Accent4 9 2" xfId="20983"/>
    <cellStyle name="40% - Accent4 9 2 2" xfId="20984"/>
    <cellStyle name="40% - Accent4 9 2 2 2" xfId="20985"/>
    <cellStyle name="40% - Accent4 9 2 2 2 2" xfId="20986"/>
    <cellStyle name="40% - Accent4 9 2 2 2 3" xfId="54140"/>
    <cellStyle name="40% - Accent4 9 2 2 3" xfId="20987"/>
    <cellStyle name="40% - Accent4 9 2 2 4" xfId="20988"/>
    <cellStyle name="40% - Accent4 9 2 2 5" xfId="60809"/>
    <cellStyle name="40% - Accent4 9 2 3" xfId="20989"/>
    <cellStyle name="40% - Accent4 9 2 3 2" xfId="20990"/>
    <cellStyle name="40% - Accent4 9 2 3 2 2" xfId="20991"/>
    <cellStyle name="40% - Accent4 9 2 3 2 3" xfId="54141"/>
    <cellStyle name="40% - Accent4 9 2 3 3" xfId="20992"/>
    <cellStyle name="40% - Accent4 9 2 3 4" xfId="20993"/>
    <cellStyle name="40% - Accent4 9 2 4" xfId="20994"/>
    <cellStyle name="40% - Accent4 9 2 4 2" xfId="20995"/>
    <cellStyle name="40% - Accent4 9 2 4 3" xfId="54142"/>
    <cellStyle name="40% - Accent4 9 2 5" xfId="20996"/>
    <cellStyle name="40% - Accent4 9 2 6" xfId="20997"/>
    <cellStyle name="40% - Accent4 9 2 7" xfId="60441"/>
    <cellStyle name="40% - Accent4 9 3" xfId="20998"/>
    <cellStyle name="40% - Accent4 9 3 2" xfId="20999"/>
    <cellStyle name="40% - Accent4 9 3 2 2" xfId="21000"/>
    <cellStyle name="40% - Accent4 9 3 2 3" xfId="54143"/>
    <cellStyle name="40% - Accent4 9 3 3" xfId="21001"/>
    <cellStyle name="40% - Accent4 9 3 4" xfId="21002"/>
    <cellStyle name="40% - Accent4 9 3 5" xfId="60626"/>
    <cellStyle name="40% - Accent4 9 4" xfId="21003"/>
    <cellStyle name="40% - Accent4 9 4 2" xfId="21004"/>
    <cellStyle name="40% - Accent4 9 4 2 2" xfId="21005"/>
    <cellStyle name="40% - Accent4 9 4 2 3" xfId="54144"/>
    <cellStyle name="40% - Accent4 9 4 3" xfId="21006"/>
    <cellStyle name="40% - Accent4 9 4 4" xfId="21007"/>
    <cellStyle name="40% - Accent4 9 5" xfId="21008"/>
    <cellStyle name="40% - Accent4 9 5 2" xfId="21009"/>
    <cellStyle name="40% - Accent4 9 5 3" xfId="54145"/>
    <cellStyle name="40% - Accent4 9 6" xfId="21010"/>
    <cellStyle name="40% - Accent4 9 7" xfId="21011"/>
    <cellStyle name="40% - Accent4 9 8" xfId="60258"/>
    <cellStyle name="40% - Accent5 10" xfId="21012"/>
    <cellStyle name="40% - Accent5 10 2" xfId="21013"/>
    <cellStyle name="40% - Accent5 10 2 2" xfId="21014"/>
    <cellStyle name="40% - Accent5 10 2 2 2" xfId="21015"/>
    <cellStyle name="40% - Accent5 10 2 2 3" xfId="54146"/>
    <cellStyle name="40% - Accent5 10 2 2 4" xfId="60825"/>
    <cellStyle name="40% - Accent5 10 2 3" xfId="21016"/>
    <cellStyle name="40% - Accent5 10 2 4" xfId="21017"/>
    <cellStyle name="40% - Accent5 10 2 5" xfId="60457"/>
    <cellStyle name="40% - Accent5 10 3" xfId="21018"/>
    <cellStyle name="40% - Accent5 10 3 2" xfId="21019"/>
    <cellStyle name="40% - Accent5 10 3 2 2" xfId="21020"/>
    <cellStyle name="40% - Accent5 10 3 2 3" xfId="54147"/>
    <cellStyle name="40% - Accent5 10 3 3" xfId="21021"/>
    <cellStyle name="40% - Accent5 10 3 4" xfId="21022"/>
    <cellStyle name="40% - Accent5 10 3 5" xfId="60642"/>
    <cellStyle name="40% - Accent5 10 4" xfId="21023"/>
    <cellStyle name="40% - Accent5 10 4 2" xfId="21024"/>
    <cellStyle name="40% - Accent5 10 4 3" xfId="54148"/>
    <cellStyle name="40% - Accent5 10 5" xfId="21025"/>
    <cellStyle name="40% - Accent5 10 6" xfId="21026"/>
    <cellStyle name="40% - Accent5 10 7" xfId="60274"/>
    <cellStyle name="40% - Accent5 11" xfId="21027"/>
    <cellStyle name="40% - Accent5 11 2" xfId="21028"/>
    <cellStyle name="40% - Accent5 11 2 2" xfId="21029"/>
    <cellStyle name="40% - Accent5 11 2 2 2" xfId="21030"/>
    <cellStyle name="40% - Accent5 11 2 2 3" xfId="54149"/>
    <cellStyle name="40% - Accent5 11 2 2 4" xfId="60839"/>
    <cellStyle name="40% - Accent5 11 2 3" xfId="21031"/>
    <cellStyle name="40% - Accent5 11 2 4" xfId="21032"/>
    <cellStyle name="40% - Accent5 11 2 5" xfId="60471"/>
    <cellStyle name="40% - Accent5 11 3" xfId="21033"/>
    <cellStyle name="40% - Accent5 11 3 2" xfId="21034"/>
    <cellStyle name="40% - Accent5 11 3 3" xfId="54150"/>
    <cellStyle name="40% - Accent5 11 3 4" xfId="60656"/>
    <cellStyle name="40% - Accent5 11 4" xfId="21035"/>
    <cellStyle name="40% - Accent5 11 5" xfId="21036"/>
    <cellStyle name="40% - Accent5 11 6" xfId="60288"/>
    <cellStyle name="40% - Accent5 12" xfId="21037"/>
    <cellStyle name="40% - Accent5 12 2" xfId="21038"/>
    <cellStyle name="40% - Accent5 12 2 2" xfId="21039"/>
    <cellStyle name="40% - Accent5 12 2 2 2" xfId="60853"/>
    <cellStyle name="40% - Accent5 12 2 3" xfId="54151"/>
    <cellStyle name="40% - Accent5 12 2 4" xfId="60485"/>
    <cellStyle name="40% - Accent5 12 3" xfId="21040"/>
    <cellStyle name="40% - Accent5 12 3 2" xfId="60670"/>
    <cellStyle name="40% - Accent5 12 4" xfId="21041"/>
    <cellStyle name="40% - Accent5 12 5" xfId="60302"/>
    <cellStyle name="40% - Accent5 13" xfId="21042"/>
    <cellStyle name="40% - Accent5 13 2" xfId="21043"/>
    <cellStyle name="40% - Accent5 13 2 2" xfId="21044"/>
    <cellStyle name="40% - Accent5 13 2 2 2" xfId="60867"/>
    <cellStyle name="40% - Accent5 13 2 3" xfId="54152"/>
    <cellStyle name="40% - Accent5 13 2 4" xfId="60499"/>
    <cellStyle name="40% - Accent5 13 3" xfId="21045"/>
    <cellStyle name="40% - Accent5 13 3 2" xfId="60684"/>
    <cellStyle name="40% - Accent5 13 4" xfId="21046"/>
    <cellStyle name="40% - Accent5 13 5" xfId="60316"/>
    <cellStyle name="40% - Accent5 14" xfId="21047"/>
    <cellStyle name="40% - Accent5 14 2" xfId="21048"/>
    <cellStyle name="40% - Accent5 14 2 2" xfId="60697"/>
    <cellStyle name="40% - Accent5 14 3" xfId="54153"/>
    <cellStyle name="40% - Accent5 14 4" xfId="60329"/>
    <cellStyle name="40% - Accent5 15" xfId="21049"/>
    <cellStyle name="40% - Accent5 15 2" xfId="60513"/>
    <cellStyle name="40% - Accent5 16" xfId="21050"/>
    <cellStyle name="40% - Accent5 16 2" xfId="60881"/>
    <cellStyle name="40% - Accent5 17" xfId="54154"/>
    <cellStyle name="40% - Accent5 17 2" xfId="60895"/>
    <cellStyle name="40% - Accent5 18" xfId="54155"/>
    <cellStyle name="40% - Accent5 18 2" xfId="60909"/>
    <cellStyle name="40% - Accent5 19" xfId="60142"/>
    <cellStyle name="40% - Accent5 2" xfId="21051"/>
    <cellStyle name="40% - Accent5 2 10" xfId="21052"/>
    <cellStyle name="40% - Accent5 2 10 2" xfId="21053"/>
    <cellStyle name="40% - Accent5 2 10 2 2" xfId="21054"/>
    <cellStyle name="40% - Accent5 2 10 2 2 2" xfId="21055"/>
    <cellStyle name="40% - Accent5 2 10 2 2 3" xfId="54156"/>
    <cellStyle name="40% - Accent5 2 10 2 3" xfId="21056"/>
    <cellStyle name="40% - Accent5 2 10 2 4" xfId="21057"/>
    <cellStyle name="40% - Accent5 2 10 3" xfId="21058"/>
    <cellStyle name="40% - Accent5 2 10 3 2" xfId="21059"/>
    <cellStyle name="40% - Accent5 2 10 3 3" xfId="54157"/>
    <cellStyle name="40% - Accent5 2 10 4" xfId="21060"/>
    <cellStyle name="40% - Accent5 2 10 5" xfId="21061"/>
    <cellStyle name="40% - Accent5 2 11" xfId="21062"/>
    <cellStyle name="40% - Accent5 2 11 2" xfId="21063"/>
    <cellStyle name="40% - Accent5 2 11 2 2" xfId="21064"/>
    <cellStyle name="40% - Accent5 2 11 2 3" xfId="54158"/>
    <cellStyle name="40% - Accent5 2 11 3" xfId="21065"/>
    <cellStyle name="40% - Accent5 2 11 4" xfId="21066"/>
    <cellStyle name="40% - Accent5 2 12" xfId="21067"/>
    <cellStyle name="40% - Accent5 2 12 2" xfId="21068"/>
    <cellStyle name="40% - Accent5 2 12 2 2" xfId="21069"/>
    <cellStyle name="40% - Accent5 2 12 2 3" xfId="54159"/>
    <cellStyle name="40% - Accent5 2 12 3" xfId="21070"/>
    <cellStyle name="40% - Accent5 2 12 4" xfId="21071"/>
    <cellStyle name="40% - Accent5 2 13" xfId="21072"/>
    <cellStyle name="40% - Accent5 2 13 2" xfId="21073"/>
    <cellStyle name="40% - Accent5 2 13 3" xfId="54160"/>
    <cellStyle name="40% - Accent5 2 14" xfId="21074"/>
    <cellStyle name="40% - Accent5 2 15" xfId="21075"/>
    <cellStyle name="40% - Accent5 2 16" xfId="60161"/>
    <cellStyle name="40% - Accent5 2 2" xfId="21076"/>
    <cellStyle name="40% - Accent5 2 2 10" xfId="21077"/>
    <cellStyle name="40% - Accent5 2 2 11" xfId="21078"/>
    <cellStyle name="40% - Accent5 2 2 12" xfId="60345"/>
    <cellStyle name="40% - Accent5 2 2 2" xfId="21079"/>
    <cellStyle name="40% - Accent5 2 2 2 10" xfId="21080"/>
    <cellStyle name="40% - Accent5 2 2 2 11" xfId="60713"/>
    <cellStyle name="40% - Accent5 2 2 2 2" xfId="21081"/>
    <cellStyle name="40% - Accent5 2 2 2 2 2" xfId="21082"/>
    <cellStyle name="40% - Accent5 2 2 2 2 2 2" xfId="21083"/>
    <cellStyle name="40% - Accent5 2 2 2 2 2 2 2" xfId="21084"/>
    <cellStyle name="40% - Accent5 2 2 2 2 2 2 2 2" xfId="21085"/>
    <cellStyle name="40% - Accent5 2 2 2 2 2 2 2 2 2" xfId="21086"/>
    <cellStyle name="40% - Accent5 2 2 2 2 2 2 2 2 3" xfId="54161"/>
    <cellStyle name="40% - Accent5 2 2 2 2 2 2 2 3" xfId="21087"/>
    <cellStyle name="40% - Accent5 2 2 2 2 2 2 2 4" xfId="21088"/>
    <cellStyle name="40% - Accent5 2 2 2 2 2 2 3" xfId="21089"/>
    <cellStyle name="40% - Accent5 2 2 2 2 2 2 3 2" xfId="21090"/>
    <cellStyle name="40% - Accent5 2 2 2 2 2 2 3 2 2" xfId="21091"/>
    <cellStyle name="40% - Accent5 2 2 2 2 2 2 3 2 3" xfId="54162"/>
    <cellStyle name="40% - Accent5 2 2 2 2 2 2 3 3" xfId="21092"/>
    <cellStyle name="40% - Accent5 2 2 2 2 2 2 3 4" xfId="21093"/>
    <cellStyle name="40% - Accent5 2 2 2 2 2 2 4" xfId="21094"/>
    <cellStyle name="40% - Accent5 2 2 2 2 2 2 4 2" xfId="21095"/>
    <cellStyle name="40% - Accent5 2 2 2 2 2 2 4 3" xfId="54163"/>
    <cellStyle name="40% - Accent5 2 2 2 2 2 2 5" xfId="21096"/>
    <cellStyle name="40% - Accent5 2 2 2 2 2 2 6" xfId="21097"/>
    <cellStyle name="40% - Accent5 2 2 2 2 2 3" xfId="21098"/>
    <cellStyle name="40% - Accent5 2 2 2 2 2 3 2" xfId="21099"/>
    <cellStyle name="40% - Accent5 2 2 2 2 2 3 2 2" xfId="21100"/>
    <cellStyle name="40% - Accent5 2 2 2 2 2 3 2 3" xfId="54164"/>
    <cellStyle name="40% - Accent5 2 2 2 2 2 3 3" xfId="21101"/>
    <cellStyle name="40% - Accent5 2 2 2 2 2 3 4" xfId="21102"/>
    <cellStyle name="40% - Accent5 2 2 2 2 2 4" xfId="21103"/>
    <cellStyle name="40% - Accent5 2 2 2 2 2 4 2" xfId="21104"/>
    <cellStyle name="40% - Accent5 2 2 2 2 2 4 2 2" xfId="21105"/>
    <cellStyle name="40% - Accent5 2 2 2 2 2 4 2 3" xfId="54165"/>
    <cellStyle name="40% - Accent5 2 2 2 2 2 4 3" xfId="21106"/>
    <cellStyle name="40% - Accent5 2 2 2 2 2 4 4" xfId="21107"/>
    <cellStyle name="40% - Accent5 2 2 2 2 2 5" xfId="21108"/>
    <cellStyle name="40% - Accent5 2 2 2 2 2 5 2" xfId="21109"/>
    <cellStyle name="40% - Accent5 2 2 2 2 2 5 3" xfId="54166"/>
    <cellStyle name="40% - Accent5 2 2 2 2 2 6" xfId="21110"/>
    <cellStyle name="40% - Accent5 2 2 2 2 2 7" xfId="21111"/>
    <cellStyle name="40% - Accent5 2 2 2 2 3" xfId="21112"/>
    <cellStyle name="40% - Accent5 2 2 2 2 3 2" xfId="21113"/>
    <cellStyle name="40% - Accent5 2 2 2 2 3 2 2" xfId="21114"/>
    <cellStyle name="40% - Accent5 2 2 2 2 3 2 2 2" xfId="21115"/>
    <cellStyle name="40% - Accent5 2 2 2 2 3 2 2 3" xfId="54167"/>
    <cellStyle name="40% - Accent5 2 2 2 2 3 2 3" xfId="21116"/>
    <cellStyle name="40% - Accent5 2 2 2 2 3 2 4" xfId="21117"/>
    <cellStyle name="40% - Accent5 2 2 2 2 3 3" xfId="21118"/>
    <cellStyle name="40% - Accent5 2 2 2 2 3 3 2" xfId="21119"/>
    <cellStyle name="40% - Accent5 2 2 2 2 3 3 2 2" xfId="21120"/>
    <cellStyle name="40% - Accent5 2 2 2 2 3 3 2 3" xfId="54168"/>
    <cellStyle name="40% - Accent5 2 2 2 2 3 3 3" xfId="21121"/>
    <cellStyle name="40% - Accent5 2 2 2 2 3 3 4" xfId="21122"/>
    <cellStyle name="40% - Accent5 2 2 2 2 3 4" xfId="21123"/>
    <cellStyle name="40% - Accent5 2 2 2 2 3 4 2" xfId="21124"/>
    <cellStyle name="40% - Accent5 2 2 2 2 3 4 3" xfId="54169"/>
    <cellStyle name="40% - Accent5 2 2 2 2 3 5" xfId="21125"/>
    <cellStyle name="40% - Accent5 2 2 2 2 3 6" xfId="21126"/>
    <cellStyle name="40% - Accent5 2 2 2 2 4" xfId="21127"/>
    <cellStyle name="40% - Accent5 2 2 2 2 4 2" xfId="21128"/>
    <cellStyle name="40% - Accent5 2 2 2 2 4 2 2" xfId="21129"/>
    <cellStyle name="40% - Accent5 2 2 2 2 4 2 3" xfId="54170"/>
    <cellStyle name="40% - Accent5 2 2 2 2 4 3" xfId="21130"/>
    <cellStyle name="40% - Accent5 2 2 2 2 4 4" xfId="21131"/>
    <cellStyle name="40% - Accent5 2 2 2 2 5" xfId="21132"/>
    <cellStyle name="40% - Accent5 2 2 2 2 5 2" xfId="21133"/>
    <cellStyle name="40% - Accent5 2 2 2 2 5 2 2" xfId="21134"/>
    <cellStyle name="40% - Accent5 2 2 2 2 5 2 3" xfId="54171"/>
    <cellStyle name="40% - Accent5 2 2 2 2 5 3" xfId="21135"/>
    <cellStyle name="40% - Accent5 2 2 2 2 5 4" xfId="21136"/>
    <cellStyle name="40% - Accent5 2 2 2 2 6" xfId="21137"/>
    <cellStyle name="40% - Accent5 2 2 2 2 6 2" xfId="21138"/>
    <cellStyle name="40% - Accent5 2 2 2 2 6 3" xfId="54172"/>
    <cellStyle name="40% - Accent5 2 2 2 2 7" xfId="21139"/>
    <cellStyle name="40% - Accent5 2 2 2 2 8" xfId="21140"/>
    <cellStyle name="40% - Accent5 2 2 2 3" xfId="21141"/>
    <cellStyle name="40% - Accent5 2 2 2 3 2" xfId="21142"/>
    <cellStyle name="40% - Accent5 2 2 2 3 2 2" xfId="21143"/>
    <cellStyle name="40% - Accent5 2 2 2 3 2 2 2" xfId="21144"/>
    <cellStyle name="40% - Accent5 2 2 2 3 2 2 2 2" xfId="21145"/>
    <cellStyle name="40% - Accent5 2 2 2 3 2 2 2 3" xfId="54173"/>
    <cellStyle name="40% - Accent5 2 2 2 3 2 2 3" xfId="21146"/>
    <cellStyle name="40% - Accent5 2 2 2 3 2 2 4" xfId="21147"/>
    <cellStyle name="40% - Accent5 2 2 2 3 2 3" xfId="21148"/>
    <cellStyle name="40% - Accent5 2 2 2 3 2 3 2" xfId="21149"/>
    <cellStyle name="40% - Accent5 2 2 2 3 2 3 2 2" xfId="21150"/>
    <cellStyle name="40% - Accent5 2 2 2 3 2 3 2 3" xfId="54174"/>
    <cellStyle name="40% - Accent5 2 2 2 3 2 3 3" xfId="21151"/>
    <cellStyle name="40% - Accent5 2 2 2 3 2 3 4" xfId="21152"/>
    <cellStyle name="40% - Accent5 2 2 2 3 2 4" xfId="21153"/>
    <cellStyle name="40% - Accent5 2 2 2 3 2 4 2" xfId="21154"/>
    <cellStyle name="40% - Accent5 2 2 2 3 2 4 3" xfId="54175"/>
    <cellStyle name="40% - Accent5 2 2 2 3 2 5" xfId="21155"/>
    <cellStyle name="40% - Accent5 2 2 2 3 2 6" xfId="21156"/>
    <cellStyle name="40% - Accent5 2 2 2 3 3" xfId="21157"/>
    <cellStyle name="40% - Accent5 2 2 2 3 3 2" xfId="21158"/>
    <cellStyle name="40% - Accent5 2 2 2 3 3 2 2" xfId="21159"/>
    <cellStyle name="40% - Accent5 2 2 2 3 3 2 3" xfId="54176"/>
    <cellStyle name="40% - Accent5 2 2 2 3 3 3" xfId="21160"/>
    <cellStyle name="40% - Accent5 2 2 2 3 3 4" xfId="21161"/>
    <cellStyle name="40% - Accent5 2 2 2 3 4" xfId="21162"/>
    <cellStyle name="40% - Accent5 2 2 2 3 4 2" xfId="21163"/>
    <cellStyle name="40% - Accent5 2 2 2 3 4 2 2" xfId="21164"/>
    <cellStyle name="40% - Accent5 2 2 2 3 4 2 3" xfId="54177"/>
    <cellStyle name="40% - Accent5 2 2 2 3 4 3" xfId="21165"/>
    <cellStyle name="40% - Accent5 2 2 2 3 4 4" xfId="21166"/>
    <cellStyle name="40% - Accent5 2 2 2 3 5" xfId="21167"/>
    <cellStyle name="40% - Accent5 2 2 2 3 5 2" xfId="21168"/>
    <cellStyle name="40% - Accent5 2 2 2 3 5 3" xfId="54178"/>
    <cellStyle name="40% - Accent5 2 2 2 3 6" xfId="21169"/>
    <cellStyle name="40% - Accent5 2 2 2 3 7" xfId="21170"/>
    <cellStyle name="40% - Accent5 2 2 2 4" xfId="21171"/>
    <cellStyle name="40% - Accent5 2 2 2 4 2" xfId="21172"/>
    <cellStyle name="40% - Accent5 2 2 2 4 2 2" xfId="21173"/>
    <cellStyle name="40% - Accent5 2 2 2 4 2 2 2" xfId="21174"/>
    <cellStyle name="40% - Accent5 2 2 2 4 2 2 3" xfId="54179"/>
    <cellStyle name="40% - Accent5 2 2 2 4 2 3" xfId="21175"/>
    <cellStyle name="40% - Accent5 2 2 2 4 2 4" xfId="21176"/>
    <cellStyle name="40% - Accent5 2 2 2 4 3" xfId="21177"/>
    <cellStyle name="40% - Accent5 2 2 2 4 3 2" xfId="21178"/>
    <cellStyle name="40% - Accent5 2 2 2 4 3 2 2" xfId="21179"/>
    <cellStyle name="40% - Accent5 2 2 2 4 3 2 3" xfId="54180"/>
    <cellStyle name="40% - Accent5 2 2 2 4 3 3" xfId="21180"/>
    <cellStyle name="40% - Accent5 2 2 2 4 3 4" xfId="21181"/>
    <cellStyle name="40% - Accent5 2 2 2 4 4" xfId="21182"/>
    <cellStyle name="40% - Accent5 2 2 2 4 4 2" xfId="21183"/>
    <cellStyle name="40% - Accent5 2 2 2 4 4 3" xfId="54181"/>
    <cellStyle name="40% - Accent5 2 2 2 4 5" xfId="21184"/>
    <cellStyle name="40% - Accent5 2 2 2 4 6" xfId="21185"/>
    <cellStyle name="40% - Accent5 2 2 2 5" xfId="21186"/>
    <cellStyle name="40% - Accent5 2 2 2 5 2" xfId="21187"/>
    <cellStyle name="40% - Accent5 2 2 2 5 2 2" xfId="21188"/>
    <cellStyle name="40% - Accent5 2 2 2 5 2 2 2" xfId="21189"/>
    <cellStyle name="40% - Accent5 2 2 2 5 2 2 3" xfId="54182"/>
    <cellStyle name="40% - Accent5 2 2 2 5 2 3" xfId="21190"/>
    <cellStyle name="40% - Accent5 2 2 2 5 2 4" xfId="21191"/>
    <cellStyle name="40% - Accent5 2 2 2 5 3" xfId="21192"/>
    <cellStyle name="40% - Accent5 2 2 2 5 3 2" xfId="21193"/>
    <cellStyle name="40% - Accent5 2 2 2 5 3 3" xfId="54183"/>
    <cellStyle name="40% - Accent5 2 2 2 5 4" xfId="21194"/>
    <cellStyle name="40% - Accent5 2 2 2 5 5" xfId="21195"/>
    <cellStyle name="40% - Accent5 2 2 2 6" xfId="21196"/>
    <cellStyle name="40% - Accent5 2 2 2 6 2" xfId="21197"/>
    <cellStyle name="40% - Accent5 2 2 2 6 2 2" xfId="21198"/>
    <cellStyle name="40% - Accent5 2 2 2 6 2 3" xfId="54184"/>
    <cellStyle name="40% - Accent5 2 2 2 6 3" xfId="21199"/>
    <cellStyle name="40% - Accent5 2 2 2 6 4" xfId="21200"/>
    <cellStyle name="40% - Accent5 2 2 2 7" xfId="21201"/>
    <cellStyle name="40% - Accent5 2 2 2 7 2" xfId="21202"/>
    <cellStyle name="40% - Accent5 2 2 2 7 2 2" xfId="21203"/>
    <cellStyle name="40% - Accent5 2 2 2 7 2 3" xfId="54185"/>
    <cellStyle name="40% - Accent5 2 2 2 7 3" xfId="21204"/>
    <cellStyle name="40% - Accent5 2 2 2 7 4" xfId="21205"/>
    <cellStyle name="40% - Accent5 2 2 2 8" xfId="21206"/>
    <cellStyle name="40% - Accent5 2 2 2 8 2" xfId="21207"/>
    <cellStyle name="40% - Accent5 2 2 2 8 3" xfId="54186"/>
    <cellStyle name="40% - Accent5 2 2 2 9" xfId="21208"/>
    <cellStyle name="40% - Accent5 2 2 3" xfId="21209"/>
    <cellStyle name="40% - Accent5 2 2 3 2" xfId="21210"/>
    <cellStyle name="40% - Accent5 2 2 3 2 2" xfId="21211"/>
    <cellStyle name="40% - Accent5 2 2 3 2 2 2" xfId="21212"/>
    <cellStyle name="40% - Accent5 2 2 3 2 2 2 2" xfId="21213"/>
    <cellStyle name="40% - Accent5 2 2 3 2 2 2 2 2" xfId="21214"/>
    <cellStyle name="40% - Accent5 2 2 3 2 2 2 2 3" xfId="54187"/>
    <cellStyle name="40% - Accent5 2 2 3 2 2 2 3" xfId="21215"/>
    <cellStyle name="40% - Accent5 2 2 3 2 2 2 4" xfId="21216"/>
    <cellStyle name="40% - Accent5 2 2 3 2 2 3" xfId="21217"/>
    <cellStyle name="40% - Accent5 2 2 3 2 2 3 2" xfId="21218"/>
    <cellStyle name="40% - Accent5 2 2 3 2 2 3 2 2" xfId="21219"/>
    <cellStyle name="40% - Accent5 2 2 3 2 2 3 2 3" xfId="54188"/>
    <cellStyle name="40% - Accent5 2 2 3 2 2 3 3" xfId="21220"/>
    <cellStyle name="40% - Accent5 2 2 3 2 2 3 4" xfId="21221"/>
    <cellStyle name="40% - Accent5 2 2 3 2 2 4" xfId="21222"/>
    <cellStyle name="40% - Accent5 2 2 3 2 2 4 2" xfId="21223"/>
    <cellStyle name="40% - Accent5 2 2 3 2 2 4 3" xfId="54189"/>
    <cellStyle name="40% - Accent5 2 2 3 2 2 5" xfId="21224"/>
    <cellStyle name="40% - Accent5 2 2 3 2 2 6" xfId="21225"/>
    <cellStyle name="40% - Accent5 2 2 3 2 3" xfId="21226"/>
    <cellStyle name="40% - Accent5 2 2 3 2 3 2" xfId="21227"/>
    <cellStyle name="40% - Accent5 2 2 3 2 3 2 2" xfId="21228"/>
    <cellStyle name="40% - Accent5 2 2 3 2 3 2 3" xfId="54190"/>
    <cellStyle name="40% - Accent5 2 2 3 2 3 3" xfId="21229"/>
    <cellStyle name="40% - Accent5 2 2 3 2 3 4" xfId="21230"/>
    <cellStyle name="40% - Accent5 2 2 3 2 4" xfId="21231"/>
    <cellStyle name="40% - Accent5 2 2 3 2 4 2" xfId="21232"/>
    <cellStyle name="40% - Accent5 2 2 3 2 4 2 2" xfId="21233"/>
    <cellStyle name="40% - Accent5 2 2 3 2 4 2 3" xfId="54191"/>
    <cellStyle name="40% - Accent5 2 2 3 2 4 3" xfId="21234"/>
    <cellStyle name="40% - Accent5 2 2 3 2 4 4" xfId="21235"/>
    <cellStyle name="40% - Accent5 2 2 3 2 5" xfId="21236"/>
    <cellStyle name="40% - Accent5 2 2 3 2 5 2" xfId="21237"/>
    <cellStyle name="40% - Accent5 2 2 3 2 5 3" xfId="54192"/>
    <cellStyle name="40% - Accent5 2 2 3 2 6" xfId="21238"/>
    <cellStyle name="40% - Accent5 2 2 3 2 7" xfId="21239"/>
    <cellStyle name="40% - Accent5 2 2 3 3" xfId="21240"/>
    <cellStyle name="40% - Accent5 2 2 3 3 2" xfId="21241"/>
    <cellStyle name="40% - Accent5 2 2 3 3 2 2" xfId="21242"/>
    <cellStyle name="40% - Accent5 2 2 3 3 2 2 2" xfId="21243"/>
    <cellStyle name="40% - Accent5 2 2 3 3 2 2 3" xfId="54193"/>
    <cellStyle name="40% - Accent5 2 2 3 3 2 3" xfId="21244"/>
    <cellStyle name="40% - Accent5 2 2 3 3 2 4" xfId="21245"/>
    <cellStyle name="40% - Accent5 2 2 3 3 3" xfId="21246"/>
    <cellStyle name="40% - Accent5 2 2 3 3 3 2" xfId="21247"/>
    <cellStyle name="40% - Accent5 2 2 3 3 3 2 2" xfId="21248"/>
    <cellStyle name="40% - Accent5 2 2 3 3 3 2 3" xfId="54194"/>
    <cellStyle name="40% - Accent5 2 2 3 3 3 3" xfId="21249"/>
    <cellStyle name="40% - Accent5 2 2 3 3 3 4" xfId="21250"/>
    <cellStyle name="40% - Accent5 2 2 3 3 4" xfId="21251"/>
    <cellStyle name="40% - Accent5 2 2 3 3 4 2" xfId="21252"/>
    <cellStyle name="40% - Accent5 2 2 3 3 4 3" xfId="54195"/>
    <cellStyle name="40% - Accent5 2 2 3 3 5" xfId="21253"/>
    <cellStyle name="40% - Accent5 2 2 3 3 6" xfId="21254"/>
    <cellStyle name="40% - Accent5 2 2 3 4" xfId="21255"/>
    <cellStyle name="40% - Accent5 2 2 3 4 2" xfId="21256"/>
    <cellStyle name="40% - Accent5 2 2 3 4 2 2" xfId="21257"/>
    <cellStyle name="40% - Accent5 2 2 3 4 2 2 2" xfId="21258"/>
    <cellStyle name="40% - Accent5 2 2 3 4 2 2 3" xfId="54196"/>
    <cellStyle name="40% - Accent5 2 2 3 4 2 3" xfId="21259"/>
    <cellStyle name="40% - Accent5 2 2 3 4 2 4" xfId="21260"/>
    <cellStyle name="40% - Accent5 2 2 3 4 3" xfId="21261"/>
    <cellStyle name="40% - Accent5 2 2 3 4 3 2" xfId="21262"/>
    <cellStyle name="40% - Accent5 2 2 3 4 3 3" xfId="54197"/>
    <cellStyle name="40% - Accent5 2 2 3 4 4" xfId="21263"/>
    <cellStyle name="40% - Accent5 2 2 3 4 5" xfId="21264"/>
    <cellStyle name="40% - Accent5 2 2 3 5" xfId="21265"/>
    <cellStyle name="40% - Accent5 2 2 3 5 2" xfId="21266"/>
    <cellStyle name="40% - Accent5 2 2 3 5 2 2" xfId="21267"/>
    <cellStyle name="40% - Accent5 2 2 3 5 2 3" xfId="54198"/>
    <cellStyle name="40% - Accent5 2 2 3 5 3" xfId="21268"/>
    <cellStyle name="40% - Accent5 2 2 3 5 4" xfId="21269"/>
    <cellStyle name="40% - Accent5 2 2 3 6" xfId="21270"/>
    <cellStyle name="40% - Accent5 2 2 3 6 2" xfId="21271"/>
    <cellStyle name="40% - Accent5 2 2 3 6 2 2" xfId="21272"/>
    <cellStyle name="40% - Accent5 2 2 3 6 2 3" xfId="54199"/>
    <cellStyle name="40% - Accent5 2 2 3 6 3" xfId="21273"/>
    <cellStyle name="40% - Accent5 2 2 3 6 4" xfId="21274"/>
    <cellStyle name="40% - Accent5 2 2 3 7" xfId="21275"/>
    <cellStyle name="40% - Accent5 2 2 3 7 2" xfId="21276"/>
    <cellStyle name="40% - Accent5 2 2 3 7 3" xfId="54200"/>
    <cellStyle name="40% - Accent5 2 2 3 8" xfId="21277"/>
    <cellStyle name="40% - Accent5 2 2 3 9" xfId="21278"/>
    <cellStyle name="40% - Accent5 2 2 4" xfId="21279"/>
    <cellStyle name="40% - Accent5 2 2 4 2" xfId="21280"/>
    <cellStyle name="40% - Accent5 2 2 4 2 2" xfId="21281"/>
    <cellStyle name="40% - Accent5 2 2 4 2 2 2" xfId="21282"/>
    <cellStyle name="40% - Accent5 2 2 4 2 2 2 2" xfId="21283"/>
    <cellStyle name="40% - Accent5 2 2 4 2 2 2 3" xfId="54201"/>
    <cellStyle name="40% - Accent5 2 2 4 2 2 3" xfId="21284"/>
    <cellStyle name="40% - Accent5 2 2 4 2 2 4" xfId="21285"/>
    <cellStyle name="40% - Accent5 2 2 4 2 3" xfId="21286"/>
    <cellStyle name="40% - Accent5 2 2 4 2 3 2" xfId="21287"/>
    <cellStyle name="40% - Accent5 2 2 4 2 3 2 2" xfId="21288"/>
    <cellStyle name="40% - Accent5 2 2 4 2 3 2 3" xfId="54202"/>
    <cellStyle name="40% - Accent5 2 2 4 2 3 3" xfId="21289"/>
    <cellStyle name="40% - Accent5 2 2 4 2 3 4" xfId="21290"/>
    <cellStyle name="40% - Accent5 2 2 4 2 4" xfId="21291"/>
    <cellStyle name="40% - Accent5 2 2 4 2 4 2" xfId="21292"/>
    <cellStyle name="40% - Accent5 2 2 4 2 4 3" xfId="54203"/>
    <cellStyle name="40% - Accent5 2 2 4 2 5" xfId="21293"/>
    <cellStyle name="40% - Accent5 2 2 4 2 6" xfId="21294"/>
    <cellStyle name="40% - Accent5 2 2 4 3" xfId="21295"/>
    <cellStyle name="40% - Accent5 2 2 4 3 2" xfId="21296"/>
    <cellStyle name="40% - Accent5 2 2 4 3 2 2" xfId="21297"/>
    <cellStyle name="40% - Accent5 2 2 4 3 2 3" xfId="54204"/>
    <cellStyle name="40% - Accent5 2 2 4 3 3" xfId="21298"/>
    <cellStyle name="40% - Accent5 2 2 4 3 4" xfId="21299"/>
    <cellStyle name="40% - Accent5 2 2 4 4" xfId="21300"/>
    <cellStyle name="40% - Accent5 2 2 4 4 2" xfId="21301"/>
    <cellStyle name="40% - Accent5 2 2 4 4 2 2" xfId="21302"/>
    <cellStyle name="40% - Accent5 2 2 4 4 2 3" xfId="54205"/>
    <cellStyle name="40% - Accent5 2 2 4 4 3" xfId="21303"/>
    <cellStyle name="40% - Accent5 2 2 4 4 4" xfId="21304"/>
    <cellStyle name="40% - Accent5 2 2 4 5" xfId="21305"/>
    <cellStyle name="40% - Accent5 2 2 4 5 2" xfId="21306"/>
    <cellStyle name="40% - Accent5 2 2 4 5 3" xfId="54206"/>
    <cellStyle name="40% - Accent5 2 2 4 6" xfId="21307"/>
    <cellStyle name="40% - Accent5 2 2 4 7" xfId="21308"/>
    <cellStyle name="40% - Accent5 2 2 5" xfId="21309"/>
    <cellStyle name="40% - Accent5 2 2 5 2" xfId="21310"/>
    <cellStyle name="40% - Accent5 2 2 5 2 2" xfId="21311"/>
    <cellStyle name="40% - Accent5 2 2 5 2 2 2" xfId="21312"/>
    <cellStyle name="40% - Accent5 2 2 5 2 2 3" xfId="54207"/>
    <cellStyle name="40% - Accent5 2 2 5 2 3" xfId="21313"/>
    <cellStyle name="40% - Accent5 2 2 5 2 4" xfId="21314"/>
    <cellStyle name="40% - Accent5 2 2 5 3" xfId="21315"/>
    <cellStyle name="40% - Accent5 2 2 5 3 2" xfId="21316"/>
    <cellStyle name="40% - Accent5 2 2 5 3 2 2" xfId="21317"/>
    <cellStyle name="40% - Accent5 2 2 5 3 2 3" xfId="54208"/>
    <cellStyle name="40% - Accent5 2 2 5 3 3" xfId="21318"/>
    <cellStyle name="40% - Accent5 2 2 5 3 4" xfId="21319"/>
    <cellStyle name="40% - Accent5 2 2 5 4" xfId="21320"/>
    <cellStyle name="40% - Accent5 2 2 5 4 2" xfId="21321"/>
    <cellStyle name="40% - Accent5 2 2 5 4 3" xfId="54209"/>
    <cellStyle name="40% - Accent5 2 2 5 5" xfId="21322"/>
    <cellStyle name="40% - Accent5 2 2 5 6" xfId="21323"/>
    <cellStyle name="40% - Accent5 2 2 6" xfId="21324"/>
    <cellStyle name="40% - Accent5 2 2 6 2" xfId="21325"/>
    <cellStyle name="40% - Accent5 2 2 6 2 2" xfId="21326"/>
    <cellStyle name="40% - Accent5 2 2 6 2 2 2" xfId="21327"/>
    <cellStyle name="40% - Accent5 2 2 6 2 2 3" xfId="54210"/>
    <cellStyle name="40% - Accent5 2 2 6 2 3" xfId="21328"/>
    <cellStyle name="40% - Accent5 2 2 6 2 4" xfId="21329"/>
    <cellStyle name="40% - Accent5 2 2 6 3" xfId="21330"/>
    <cellStyle name="40% - Accent5 2 2 6 3 2" xfId="21331"/>
    <cellStyle name="40% - Accent5 2 2 6 3 3" xfId="54211"/>
    <cellStyle name="40% - Accent5 2 2 6 4" xfId="21332"/>
    <cellStyle name="40% - Accent5 2 2 6 5" xfId="21333"/>
    <cellStyle name="40% - Accent5 2 2 7" xfId="21334"/>
    <cellStyle name="40% - Accent5 2 2 7 2" xfId="21335"/>
    <cellStyle name="40% - Accent5 2 2 7 2 2" xfId="21336"/>
    <cellStyle name="40% - Accent5 2 2 7 2 3" xfId="54212"/>
    <cellStyle name="40% - Accent5 2 2 7 3" xfId="21337"/>
    <cellStyle name="40% - Accent5 2 2 7 4" xfId="21338"/>
    <cellStyle name="40% - Accent5 2 2 8" xfId="21339"/>
    <cellStyle name="40% - Accent5 2 2 8 2" xfId="21340"/>
    <cellStyle name="40% - Accent5 2 2 8 2 2" xfId="21341"/>
    <cellStyle name="40% - Accent5 2 2 8 2 3" xfId="54213"/>
    <cellStyle name="40% - Accent5 2 2 8 3" xfId="21342"/>
    <cellStyle name="40% - Accent5 2 2 8 4" xfId="21343"/>
    <cellStyle name="40% - Accent5 2 2 9" xfId="21344"/>
    <cellStyle name="40% - Accent5 2 2 9 2" xfId="21345"/>
    <cellStyle name="40% - Accent5 2 2 9 3" xfId="54214"/>
    <cellStyle name="40% - Accent5 2 3" xfId="21346"/>
    <cellStyle name="40% - Accent5 2 3 10" xfId="21347"/>
    <cellStyle name="40% - Accent5 2 3 11" xfId="21348"/>
    <cellStyle name="40% - Accent5 2 3 12" xfId="60530"/>
    <cellStyle name="40% - Accent5 2 3 2" xfId="21349"/>
    <cellStyle name="40% - Accent5 2 3 2 10" xfId="21350"/>
    <cellStyle name="40% - Accent5 2 3 2 2" xfId="21351"/>
    <cellStyle name="40% - Accent5 2 3 2 2 2" xfId="21352"/>
    <cellStyle name="40% - Accent5 2 3 2 2 2 2" xfId="21353"/>
    <cellStyle name="40% - Accent5 2 3 2 2 2 2 2" xfId="21354"/>
    <cellStyle name="40% - Accent5 2 3 2 2 2 2 2 2" xfId="21355"/>
    <cellStyle name="40% - Accent5 2 3 2 2 2 2 2 2 2" xfId="21356"/>
    <cellStyle name="40% - Accent5 2 3 2 2 2 2 2 2 3" xfId="54215"/>
    <cellStyle name="40% - Accent5 2 3 2 2 2 2 2 3" xfId="21357"/>
    <cellStyle name="40% - Accent5 2 3 2 2 2 2 2 4" xfId="21358"/>
    <cellStyle name="40% - Accent5 2 3 2 2 2 2 3" xfId="21359"/>
    <cellStyle name="40% - Accent5 2 3 2 2 2 2 3 2" xfId="21360"/>
    <cellStyle name="40% - Accent5 2 3 2 2 2 2 3 2 2" xfId="21361"/>
    <cellStyle name="40% - Accent5 2 3 2 2 2 2 3 2 3" xfId="54216"/>
    <cellStyle name="40% - Accent5 2 3 2 2 2 2 3 3" xfId="21362"/>
    <cellStyle name="40% - Accent5 2 3 2 2 2 2 3 4" xfId="21363"/>
    <cellStyle name="40% - Accent5 2 3 2 2 2 2 4" xfId="21364"/>
    <cellStyle name="40% - Accent5 2 3 2 2 2 2 4 2" xfId="21365"/>
    <cellStyle name="40% - Accent5 2 3 2 2 2 2 4 3" xfId="54217"/>
    <cellStyle name="40% - Accent5 2 3 2 2 2 2 5" xfId="21366"/>
    <cellStyle name="40% - Accent5 2 3 2 2 2 2 6" xfId="21367"/>
    <cellStyle name="40% - Accent5 2 3 2 2 2 3" xfId="21368"/>
    <cellStyle name="40% - Accent5 2 3 2 2 2 3 2" xfId="21369"/>
    <cellStyle name="40% - Accent5 2 3 2 2 2 3 2 2" xfId="21370"/>
    <cellStyle name="40% - Accent5 2 3 2 2 2 3 2 3" xfId="54218"/>
    <cellStyle name="40% - Accent5 2 3 2 2 2 3 3" xfId="21371"/>
    <cellStyle name="40% - Accent5 2 3 2 2 2 3 4" xfId="21372"/>
    <cellStyle name="40% - Accent5 2 3 2 2 2 4" xfId="21373"/>
    <cellStyle name="40% - Accent5 2 3 2 2 2 4 2" xfId="21374"/>
    <cellStyle name="40% - Accent5 2 3 2 2 2 4 2 2" xfId="21375"/>
    <cellStyle name="40% - Accent5 2 3 2 2 2 4 2 3" xfId="54219"/>
    <cellStyle name="40% - Accent5 2 3 2 2 2 4 3" xfId="21376"/>
    <cellStyle name="40% - Accent5 2 3 2 2 2 4 4" xfId="21377"/>
    <cellStyle name="40% - Accent5 2 3 2 2 2 5" xfId="21378"/>
    <cellStyle name="40% - Accent5 2 3 2 2 2 5 2" xfId="21379"/>
    <cellStyle name="40% - Accent5 2 3 2 2 2 5 3" xfId="54220"/>
    <cellStyle name="40% - Accent5 2 3 2 2 2 6" xfId="21380"/>
    <cellStyle name="40% - Accent5 2 3 2 2 2 7" xfId="21381"/>
    <cellStyle name="40% - Accent5 2 3 2 2 3" xfId="21382"/>
    <cellStyle name="40% - Accent5 2 3 2 2 3 2" xfId="21383"/>
    <cellStyle name="40% - Accent5 2 3 2 2 3 2 2" xfId="21384"/>
    <cellStyle name="40% - Accent5 2 3 2 2 3 2 2 2" xfId="21385"/>
    <cellStyle name="40% - Accent5 2 3 2 2 3 2 2 3" xfId="54221"/>
    <cellStyle name="40% - Accent5 2 3 2 2 3 2 3" xfId="21386"/>
    <cellStyle name="40% - Accent5 2 3 2 2 3 2 4" xfId="21387"/>
    <cellStyle name="40% - Accent5 2 3 2 2 3 3" xfId="21388"/>
    <cellStyle name="40% - Accent5 2 3 2 2 3 3 2" xfId="21389"/>
    <cellStyle name="40% - Accent5 2 3 2 2 3 3 2 2" xfId="21390"/>
    <cellStyle name="40% - Accent5 2 3 2 2 3 3 2 3" xfId="54222"/>
    <cellStyle name="40% - Accent5 2 3 2 2 3 3 3" xfId="21391"/>
    <cellStyle name="40% - Accent5 2 3 2 2 3 3 4" xfId="21392"/>
    <cellStyle name="40% - Accent5 2 3 2 2 3 4" xfId="21393"/>
    <cellStyle name="40% - Accent5 2 3 2 2 3 4 2" xfId="21394"/>
    <cellStyle name="40% - Accent5 2 3 2 2 3 4 3" xfId="54223"/>
    <cellStyle name="40% - Accent5 2 3 2 2 3 5" xfId="21395"/>
    <cellStyle name="40% - Accent5 2 3 2 2 3 6" xfId="21396"/>
    <cellStyle name="40% - Accent5 2 3 2 2 4" xfId="21397"/>
    <cellStyle name="40% - Accent5 2 3 2 2 4 2" xfId="21398"/>
    <cellStyle name="40% - Accent5 2 3 2 2 4 2 2" xfId="21399"/>
    <cellStyle name="40% - Accent5 2 3 2 2 4 2 3" xfId="54224"/>
    <cellStyle name="40% - Accent5 2 3 2 2 4 3" xfId="21400"/>
    <cellStyle name="40% - Accent5 2 3 2 2 4 4" xfId="21401"/>
    <cellStyle name="40% - Accent5 2 3 2 2 5" xfId="21402"/>
    <cellStyle name="40% - Accent5 2 3 2 2 5 2" xfId="21403"/>
    <cellStyle name="40% - Accent5 2 3 2 2 5 2 2" xfId="21404"/>
    <cellStyle name="40% - Accent5 2 3 2 2 5 2 3" xfId="54225"/>
    <cellStyle name="40% - Accent5 2 3 2 2 5 3" xfId="21405"/>
    <cellStyle name="40% - Accent5 2 3 2 2 5 4" xfId="21406"/>
    <cellStyle name="40% - Accent5 2 3 2 2 6" xfId="21407"/>
    <cellStyle name="40% - Accent5 2 3 2 2 6 2" xfId="21408"/>
    <cellStyle name="40% - Accent5 2 3 2 2 6 3" xfId="54226"/>
    <cellStyle name="40% - Accent5 2 3 2 2 7" xfId="21409"/>
    <cellStyle name="40% - Accent5 2 3 2 2 8" xfId="21410"/>
    <cellStyle name="40% - Accent5 2 3 2 3" xfId="21411"/>
    <cellStyle name="40% - Accent5 2 3 2 3 2" xfId="21412"/>
    <cellStyle name="40% - Accent5 2 3 2 3 2 2" xfId="21413"/>
    <cellStyle name="40% - Accent5 2 3 2 3 2 2 2" xfId="21414"/>
    <cellStyle name="40% - Accent5 2 3 2 3 2 2 2 2" xfId="21415"/>
    <cellStyle name="40% - Accent5 2 3 2 3 2 2 2 3" xfId="54227"/>
    <cellStyle name="40% - Accent5 2 3 2 3 2 2 3" xfId="21416"/>
    <cellStyle name="40% - Accent5 2 3 2 3 2 2 4" xfId="21417"/>
    <cellStyle name="40% - Accent5 2 3 2 3 2 3" xfId="21418"/>
    <cellStyle name="40% - Accent5 2 3 2 3 2 3 2" xfId="21419"/>
    <cellStyle name="40% - Accent5 2 3 2 3 2 3 2 2" xfId="21420"/>
    <cellStyle name="40% - Accent5 2 3 2 3 2 3 2 3" xfId="54228"/>
    <cellStyle name="40% - Accent5 2 3 2 3 2 3 3" xfId="21421"/>
    <cellStyle name="40% - Accent5 2 3 2 3 2 3 4" xfId="21422"/>
    <cellStyle name="40% - Accent5 2 3 2 3 2 4" xfId="21423"/>
    <cellStyle name="40% - Accent5 2 3 2 3 2 4 2" xfId="21424"/>
    <cellStyle name="40% - Accent5 2 3 2 3 2 4 3" xfId="54229"/>
    <cellStyle name="40% - Accent5 2 3 2 3 2 5" xfId="21425"/>
    <cellStyle name="40% - Accent5 2 3 2 3 2 6" xfId="21426"/>
    <cellStyle name="40% - Accent5 2 3 2 3 3" xfId="21427"/>
    <cellStyle name="40% - Accent5 2 3 2 3 3 2" xfId="21428"/>
    <cellStyle name="40% - Accent5 2 3 2 3 3 2 2" xfId="21429"/>
    <cellStyle name="40% - Accent5 2 3 2 3 3 2 3" xfId="54230"/>
    <cellStyle name="40% - Accent5 2 3 2 3 3 3" xfId="21430"/>
    <cellStyle name="40% - Accent5 2 3 2 3 3 4" xfId="21431"/>
    <cellStyle name="40% - Accent5 2 3 2 3 4" xfId="21432"/>
    <cellStyle name="40% - Accent5 2 3 2 3 4 2" xfId="21433"/>
    <cellStyle name="40% - Accent5 2 3 2 3 4 2 2" xfId="21434"/>
    <cellStyle name="40% - Accent5 2 3 2 3 4 2 3" xfId="54231"/>
    <cellStyle name="40% - Accent5 2 3 2 3 4 3" xfId="21435"/>
    <cellStyle name="40% - Accent5 2 3 2 3 4 4" xfId="21436"/>
    <cellStyle name="40% - Accent5 2 3 2 3 5" xfId="21437"/>
    <cellStyle name="40% - Accent5 2 3 2 3 5 2" xfId="21438"/>
    <cellStyle name="40% - Accent5 2 3 2 3 5 3" xfId="54232"/>
    <cellStyle name="40% - Accent5 2 3 2 3 6" xfId="21439"/>
    <cellStyle name="40% - Accent5 2 3 2 3 7" xfId="21440"/>
    <cellStyle name="40% - Accent5 2 3 2 4" xfId="21441"/>
    <cellStyle name="40% - Accent5 2 3 2 4 2" xfId="21442"/>
    <cellStyle name="40% - Accent5 2 3 2 4 2 2" xfId="21443"/>
    <cellStyle name="40% - Accent5 2 3 2 4 2 2 2" xfId="21444"/>
    <cellStyle name="40% - Accent5 2 3 2 4 2 2 3" xfId="54233"/>
    <cellStyle name="40% - Accent5 2 3 2 4 2 3" xfId="21445"/>
    <cellStyle name="40% - Accent5 2 3 2 4 2 4" xfId="21446"/>
    <cellStyle name="40% - Accent5 2 3 2 4 3" xfId="21447"/>
    <cellStyle name="40% - Accent5 2 3 2 4 3 2" xfId="21448"/>
    <cellStyle name="40% - Accent5 2 3 2 4 3 2 2" xfId="21449"/>
    <cellStyle name="40% - Accent5 2 3 2 4 3 2 3" xfId="54234"/>
    <cellStyle name="40% - Accent5 2 3 2 4 3 3" xfId="21450"/>
    <cellStyle name="40% - Accent5 2 3 2 4 3 4" xfId="21451"/>
    <cellStyle name="40% - Accent5 2 3 2 4 4" xfId="21452"/>
    <cellStyle name="40% - Accent5 2 3 2 4 4 2" xfId="21453"/>
    <cellStyle name="40% - Accent5 2 3 2 4 4 3" xfId="54235"/>
    <cellStyle name="40% - Accent5 2 3 2 4 5" xfId="21454"/>
    <cellStyle name="40% - Accent5 2 3 2 4 6" xfId="21455"/>
    <cellStyle name="40% - Accent5 2 3 2 5" xfId="21456"/>
    <cellStyle name="40% - Accent5 2 3 2 5 2" xfId="21457"/>
    <cellStyle name="40% - Accent5 2 3 2 5 2 2" xfId="21458"/>
    <cellStyle name="40% - Accent5 2 3 2 5 2 2 2" xfId="21459"/>
    <cellStyle name="40% - Accent5 2 3 2 5 2 2 3" xfId="54236"/>
    <cellStyle name="40% - Accent5 2 3 2 5 2 3" xfId="21460"/>
    <cellStyle name="40% - Accent5 2 3 2 5 2 4" xfId="21461"/>
    <cellStyle name="40% - Accent5 2 3 2 5 3" xfId="21462"/>
    <cellStyle name="40% - Accent5 2 3 2 5 3 2" xfId="21463"/>
    <cellStyle name="40% - Accent5 2 3 2 5 3 3" xfId="54237"/>
    <cellStyle name="40% - Accent5 2 3 2 5 4" xfId="21464"/>
    <cellStyle name="40% - Accent5 2 3 2 5 5" xfId="21465"/>
    <cellStyle name="40% - Accent5 2 3 2 6" xfId="21466"/>
    <cellStyle name="40% - Accent5 2 3 2 6 2" xfId="21467"/>
    <cellStyle name="40% - Accent5 2 3 2 6 2 2" xfId="21468"/>
    <cellStyle name="40% - Accent5 2 3 2 6 2 3" xfId="54238"/>
    <cellStyle name="40% - Accent5 2 3 2 6 3" xfId="21469"/>
    <cellStyle name="40% - Accent5 2 3 2 6 4" xfId="21470"/>
    <cellStyle name="40% - Accent5 2 3 2 7" xfId="21471"/>
    <cellStyle name="40% - Accent5 2 3 2 7 2" xfId="21472"/>
    <cellStyle name="40% - Accent5 2 3 2 7 2 2" xfId="21473"/>
    <cellStyle name="40% - Accent5 2 3 2 7 2 3" xfId="54239"/>
    <cellStyle name="40% - Accent5 2 3 2 7 3" xfId="21474"/>
    <cellStyle name="40% - Accent5 2 3 2 7 4" xfId="21475"/>
    <cellStyle name="40% - Accent5 2 3 2 8" xfId="21476"/>
    <cellStyle name="40% - Accent5 2 3 2 8 2" xfId="21477"/>
    <cellStyle name="40% - Accent5 2 3 2 8 3" xfId="54240"/>
    <cellStyle name="40% - Accent5 2 3 2 9" xfId="21478"/>
    <cellStyle name="40% - Accent5 2 3 3" xfId="21479"/>
    <cellStyle name="40% - Accent5 2 3 3 2" xfId="21480"/>
    <cellStyle name="40% - Accent5 2 3 3 2 2" xfId="21481"/>
    <cellStyle name="40% - Accent5 2 3 3 2 2 2" xfId="21482"/>
    <cellStyle name="40% - Accent5 2 3 3 2 2 2 2" xfId="21483"/>
    <cellStyle name="40% - Accent5 2 3 3 2 2 2 2 2" xfId="21484"/>
    <cellStyle name="40% - Accent5 2 3 3 2 2 2 2 3" xfId="54241"/>
    <cellStyle name="40% - Accent5 2 3 3 2 2 2 3" xfId="21485"/>
    <cellStyle name="40% - Accent5 2 3 3 2 2 2 4" xfId="21486"/>
    <cellStyle name="40% - Accent5 2 3 3 2 2 3" xfId="21487"/>
    <cellStyle name="40% - Accent5 2 3 3 2 2 3 2" xfId="21488"/>
    <cellStyle name="40% - Accent5 2 3 3 2 2 3 2 2" xfId="21489"/>
    <cellStyle name="40% - Accent5 2 3 3 2 2 3 2 3" xfId="54242"/>
    <cellStyle name="40% - Accent5 2 3 3 2 2 3 3" xfId="21490"/>
    <cellStyle name="40% - Accent5 2 3 3 2 2 3 4" xfId="21491"/>
    <cellStyle name="40% - Accent5 2 3 3 2 2 4" xfId="21492"/>
    <cellStyle name="40% - Accent5 2 3 3 2 2 4 2" xfId="21493"/>
    <cellStyle name="40% - Accent5 2 3 3 2 2 4 3" xfId="54243"/>
    <cellStyle name="40% - Accent5 2 3 3 2 2 5" xfId="21494"/>
    <cellStyle name="40% - Accent5 2 3 3 2 2 6" xfId="21495"/>
    <cellStyle name="40% - Accent5 2 3 3 2 3" xfId="21496"/>
    <cellStyle name="40% - Accent5 2 3 3 2 3 2" xfId="21497"/>
    <cellStyle name="40% - Accent5 2 3 3 2 3 2 2" xfId="21498"/>
    <cellStyle name="40% - Accent5 2 3 3 2 3 2 3" xfId="54244"/>
    <cellStyle name="40% - Accent5 2 3 3 2 3 3" xfId="21499"/>
    <cellStyle name="40% - Accent5 2 3 3 2 3 4" xfId="21500"/>
    <cellStyle name="40% - Accent5 2 3 3 2 4" xfId="21501"/>
    <cellStyle name="40% - Accent5 2 3 3 2 4 2" xfId="21502"/>
    <cellStyle name="40% - Accent5 2 3 3 2 4 2 2" xfId="21503"/>
    <cellStyle name="40% - Accent5 2 3 3 2 4 2 3" xfId="54245"/>
    <cellStyle name="40% - Accent5 2 3 3 2 4 3" xfId="21504"/>
    <cellStyle name="40% - Accent5 2 3 3 2 4 4" xfId="21505"/>
    <cellStyle name="40% - Accent5 2 3 3 2 5" xfId="21506"/>
    <cellStyle name="40% - Accent5 2 3 3 2 5 2" xfId="21507"/>
    <cellStyle name="40% - Accent5 2 3 3 2 5 3" xfId="54246"/>
    <cellStyle name="40% - Accent5 2 3 3 2 6" xfId="21508"/>
    <cellStyle name="40% - Accent5 2 3 3 2 7" xfId="21509"/>
    <cellStyle name="40% - Accent5 2 3 3 3" xfId="21510"/>
    <cellStyle name="40% - Accent5 2 3 3 3 2" xfId="21511"/>
    <cellStyle name="40% - Accent5 2 3 3 3 2 2" xfId="21512"/>
    <cellStyle name="40% - Accent5 2 3 3 3 2 2 2" xfId="21513"/>
    <cellStyle name="40% - Accent5 2 3 3 3 2 2 3" xfId="54247"/>
    <cellStyle name="40% - Accent5 2 3 3 3 2 3" xfId="21514"/>
    <cellStyle name="40% - Accent5 2 3 3 3 2 4" xfId="21515"/>
    <cellStyle name="40% - Accent5 2 3 3 3 3" xfId="21516"/>
    <cellStyle name="40% - Accent5 2 3 3 3 3 2" xfId="21517"/>
    <cellStyle name="40% - Accent5 2 3 3 3 3 2 2" xfId="21518"/>
    <cellStyle name="40% - Accent5 2 3 3 3 3 2 3" xfId="54248"/>
    <cellStyle name="40% - Accent5 2 3 3 3 3 3" xfId="21519"/>
    <cellStyle name="40% - Accent5 2 3 3 3 3 4" xfId="21520"/>
    <cellStyle name="40% - Accent5 2 3 3 3 4" xfId="21521"/>
    <cellStyle name="40% - Accent5 2 3 3 3 4 2" xfId="21522"/>
    <cellStyle name="40% - Accent5 2 3 3 3 4 3" xfId="54249"/>
    <cellStyle name="40% - Accent5 2 3 3 3 5" xfId="21523"/>
    <cellStyle name="40% - Accent5 2 3 3 3 6" xfId="21524"/>
    <cellStyle name="40% - Accent5 2 3 3 4" xfId="21525"/>
    <cellStyle name="40% - Accent5 2 3 3 4 2" xfId="21526"/>
    <cellStyle name="40% - Accent5 2 3 3 4 2 2" xfId="21527"/>
    <cellStyle name="40% - Accent5 2 3 3 4 2 3" xfId="54250"/>
    <cellStyle name="40% - Accent5 2 3 3 4 3" xfId="21528"/>
    <cellStyle name="40% - Accent5 2 3 3 4 4" xfId="21529"/>
    <cellStyle name="40% - Accent5 2 3 3 5" xfId="21530"/>
    <cellStyle name="40% - Accent5 2 3 3 5 2" xfId="21531"/>
    <cellStyle name="40% - Accent5 2 3 3 5 2 2" xfId="21532"/>
    <cellStyle name="40% - Accent5 2 3 3 5 2 3" xfId="54251"/>
    <cellStyle name="40% - Accent5 2 3 3 5 3" xfId="21533"/>
    <cellStyle name="40% - Accent5 2 3 3 5 4" xfId="21534"/>
    <cellStyle name="40% - Accent5 2 3 3 6" xfId="21535"/>
    <cellStyle name="40% - Accent5 2 3 3 6 2" xfId="21536"/>
    <cellStyle name="40% - Accent5 2 3 3 6 3" xfId="54252"/>
    <cellStyle name="40% - Accent5 2 3 3 7" xfId="21537"/>
    <cellStyle name="40% - Accent5 2 3 3 8" xfId="21538"/>
    <cellStyle name="40% - Accent5 2 3 4" xfId="21539"/>
    <cellStyle name="40% - Accent5 2 3 4 2" xfId="21540"/>
    <cellStyle name="40% - Accent5 2 3 4 2 2" xfId="21541"/>
    <cellStyle name="40% - Accent5 2 3 4 2 2 2" xfId="21542"/>
    <cellStyle name="40% - Accent5 2 3 4 2 2 2 2" xfId="21543"/>
    <cellStyle name="40% - Accent5 2 3 4 2 2 2 3" xfId="54253"/>
    <cellStyle name="40% - Accent5 2 3 4 2 2 3" xfId="21544"/>
    <cellStyle name="40% - Accent5 2 3 4 2 2 4" xfId="21545"/>
    <cellStyle name="40% - Accent5 2 3 4 2 3" xfId="21546"/>
    <cellStyle name="40% - Accent5 2 3 4 2 3 2" xfId="21547"/>
    <cellStyle name="40% - Accent5 2 3 4 2 3 2 2" xfId="21548"/>
    <cellStyle name="40% - Accent5 2 3 4 2 3 2 3" xfId="54254"/>
    <cellStyle name="40% - Accent5 2 3 4 2 3 3" xfId="21549"/>
    <cellStyle name="40% - Accent5 2 3 4 2 3 4" xfId="21550"/>
    <cellStyle name="40% - Accent5 2 3 4 2 4" xfId="21551"/>
    <cellStyle name="40% - Accent5 2 3 4 2 4 2" xfId="21552"/>
    <cellStyle name="40% - Accent5 2 3 4 2 4 3" xfId="54255"/>
    <cellStyle name="40% - Accent5 2 3 4 2 5" xfId="21553"/>
    <cellStyle name="40% - Accent5 2 3 4 2 6" xfId="21554"/>
    <cellStyle name="40% - Accent5 2 3 4 3" xfId="21555"/>
    <cellStyle name="40% - Accent5 2 3 4 3 2" xfId="21556"/>
    <cellStyle name="40% - Accent5 2 3 4 3 2 2" xfId="21557"/>
    <cellStyle name="40% - Accent5 2 3 4 3 2 3" xfId="54256"/>
    <cellStyle name="40% - Accent5 2 3 4 3 3" xfId="21558"/>
    <cellStyle name="40% - Accent5 2 3 4 3 4" xfId="21559"/>
    <cellStyle name="40% - Accent5 2 3 4 4" xfId="21560"/>
    <cellStyle name="40% - Accent5 2 3 4 4 2" xfId="21561"/>
    <cellStyle name="40% - Accent5 2 3 4 4 2 2" xfId="21562"/>
    <cellStyle name="40% - Accent5 2 3 4 4 2 3" xfId="54257"/>
    <cellStyle name="40% - Accent5 2 3 4 4 3" xfId="21563"/>
    <cellStyle name="40% - Accent5 2 3 4 4 4" xfId="21564"/>
    <cellStyle name="40% - Accent5 2 3 4 5" xfId="21565"/>
    <cellStyle name="40% - Accent5 2 3 4 5 2" xfId="21566"/>
    <cellStyle name="40% - Accent5 2 3 4 5 3" xfId="54258"/>
    <cellStyle name="40% - Accent5 2 3 4 6" xfId="21567"/>
    <cellStyle name="40% - Accent5 2 3 4 7" xfId="21568"/>
    <cellStyle name="40% - Accent5 2 3 5" xfId="21569"/>
    <cellStyle name="40% - Accent5 2 3 5 2" xfId="21570"/>
    <cellStyle name="40% - Accent5 2 3 5 2 2" xfId="21571"/>
    <cellStyle name="40% - Accent5 2 3 5 2 2 2" xfId="21572"/>
    <cellStyle name="40% - Accent5 2 3 5 2 2 3" xfId="54259"/>
    <cellStyle name="40% - Accent5 2 3 5 2 3" xfId="21573"/>
    <cellStyle name="40% - Accent5 2 3 5 2 4" xfId="21574"/>
    <cellStyle name="40% - Accent5 2 3 5 3" xfId="21575"/>
    <cellStyle name="40% - Accent5 2 3 5 3 2" xfId="21576"/>
    <cellStyle name="40% - Accent5 2 3 5 3 2 2" xfId="21577"/>
    <cellStyle name="40% - Accent5 2 3 5 3 2 3" xfId="54260"/>
    <cellStyle name="40% - Accent5 2 3 5 3 3" xfId="21578"/>
    <cellStyle name="40% - Accent5 2 3 5 3 4" xfId="21579"/>
    <cellStyle name="40% - Accent5 2 3 5 4" xfId="21580"/>
    <cellStyle name="40% - Accent5 2 3 5 4 2" xfId="21581"/>
    <cellStyle name="40% - Accent5 2 3 5 4 3" xfId="54261"/>
    <cellStyle name="40% - Accent5 2 3 5 5" xfId="21582"/>
    <cellStyle name="40% - Accent5 2 3 5 6" xfId="21583"/>
    <cellStyle name="40% - Accent5 2 3 6" xfId="21584"/>
    <cellStyle name="40% - Accent5 2 3 6 2" xfId="21585"/>
    <cellStyle name="40% - Accent5 2 3 6 2 2" xfId="21586"/>
    <cellStyle name="40% - Accent5 2 3 6 2 2 2" xfId="21587"/>
    <cellStyle name="40% - Accent5 2 3 6 2 2 3" xfId="54262"/>
    <cellStyle name="40% - Accent5 2 3 6 2 3" xfId="21588"/>
    <cellStyle name="40% - Accent5 2 3 6 2 4" xfId="21589"/>
    <cellStyle name="40% - Accent5 2 3 6 3" xfId="21590"/>
    <cellStyle name="40% - Accent5 2 3 6 3 2" xfId="21591"/>
    <cellStyle name="40% - Accent5 2 3 6 3 3" xfId="54263"/>
    <cellStyle name="40% - Accent5 2 3 6 4" xfId="21592"/>
    <cellStyle name="40% - Accent5 2 3 6 5" xfId="21593"/>
    <cellStyle name="40% - Accent5 2 3 7" xfId="21594"/>
    <cellStyle name="40% - Accent5 2 3 7 2" xfId="21595"/>
    <cellStyle name="40% - Accent5 2 3 7 2 2" xfId="21596"/>
    <cellStyle name="40% - Accent5 2 3 7 2 3" xfId="54264"/>
    <cellStyle name="40% - Accent5 2 3 7 3" xfId="21597"/>
    <cellStyle name="40% - Accent5 2 3 7 4" xfId="21598"/>
    <cellStyle name="40% - Accent5 2 3 8" xfId="21599"/>
    <cellStyle name="40% - Accent5 2 3 8 2" xfId="21600"/>
    <cellStyle name="40% - Accent5 2 3 8 2 2" xfId="21601"/>
    <cellStyle name="40% - Accent5 2 3 8 2 3" xfId="54265"/>
    <cellStyle name="40% - Accent5 2 3 8 3" xfId="21602"/>
    <cellStyle name="40% - Accent5 2 3 8 4" xfId="21603"/>
    <cellStyle name="40% - Accent5 2 3 9" xfId="21604"/>
    <cellStyle name="40% - Accent5 2 3 9 2" xfId="21605"/>
    <cellStyle name="40% - Accent5 2 3 9 3" xfId="54266"/>
    <cellStyle name="40% - Accent5 2 4" xfId="21606"/>
    <cellStyle name="40% - Accent5 2 4 10" xfId="21607"/>
    <cellStyle name="40% - Accent5 2 4 2" xfId="21608"/>
    <cellStyle name="40% - Accent5 2 4 2 2" xfId="21609"/>
    <cellStyle name="40% - Accent5 2 4 2 2 2" xfId="21610"/>
    <cellStyle name="40% - Accent5 2 4 2 2 2 2" xfId="21611"/>
    <cellStyle name="40% - Accent5 2 4 2 2 2 2 2" xfId="21612"/>
    <cellStyle name="40% - Accent5 2 4 2 2 2 2 2 2" xfId="21613"/>
    <cellStyle name="40% - Accent5 2 4 2 2 2 2 2 3" xfId="54267"/>
    <cellStyle name="40% - Accent5 2 4 2 2 2 2 3" xfId="21614"/>
    <cellStyle name="40% - Accent5 2 4 2 2 2 2 4" xfId="21615"/>
    <cellStyle name="40% - Accent5 2 4 2 2 2 3" xfId="21616"/>
    <cellStyle name="40% - Accent5 2 4 2 2 2 3 2" xfId="21617"/>
    <cellStyle name="40% - Accent5 2 4 2 2 2 3 2 2" xfId="21618"/>
    <cellStyle name="40% - Accent5 2 4 2 2 2 3 2 3" xfId="54268"/>
    <cellStyle name="40% - Accent5 2 4 2 2 2 3 3" xfId="21619"/>
    <cellStyle name="40% - Accent5 2 4 2 2 2 3 4" xfId="21620"/>
    <cellStyle name="40% - Accent5 2 4 2 2 2 4" xfId="21621"/>
    <cellStyle name="40% - Accent5 2 4 2 2 2 4 2" xfId="21622"/>
    <cellStyle name="40% - Accent5 2 4 2 2 2 4 3" xfId="54269"/>
    <cellStyle name="40% - Accent5 2 4 2 2 2 5" xfId="21623"/>
    <cellStyle name="40% - Accent5 2 4 2 2 2 6" xfId="21624"/>
    <cellStyle name="40% - Accent5 2 4 2 2 3" xfId="21625"/>
    <cellStyle name="40% - Accent5 2 4 2 2 3 2" xfId="21626"/>
    <cellStyle name="40% - Accent5 2 4 2 2 3 2 2" xfId="21627"/>
    <cellStyle name="40% - Accent5 2 4 2 2 3 2 3" xfId="54270"/>
    <cellStyle name="40% - Accent5 2 4 2 2 3 3" xfId="21628"/>
    <cellStyle name="40% - Accent5 2 4 2 2 3 4" xfId="21629"/>
    <cellStyle name="40% - Accent5 2 4 2 2 4" xfId="21630"/>
    <cellStyle name="40% - Accent5 2 4 2 2 4 2" xfId="21631"/>
    <cellStyle name="40% - Accent5 2 4 2 2 4 2 2" xfId="21632"/>
    <cellStyle name="40% - Accent5 2 4 2 2 4 2 3" xfId="54271"/>
    <cellStyle name="40% - Accent5 2 4 2 2 4 3" xfId="21633"/>
    <cellStyle name="40% - Accent5 2 4 2 2 4 4" xfId="21634"/>
    <cellStyle name="40% - Accent5 2 4 2 2 5" xfId="21635"/>
    <cellStyle name="40% - Accent5 2 4 2 2 5 2" xfId="21636"/>
    <cellStyle name="40% - Accent5 2 4 2 2 5 3" xfId="54272"/>
    <cellStyle name="40% - Accent5 2 4 2 2 6" xfId="21637"/>
    <cellStyle name="40% - Accent5 2 4 2 2 7" xfId="21638"/>
    <cellStyle name="40% - Accent5 2 4 2 3" xfId="21639"/>
    <cellStyle name="40% - Accent5 2 4 2 3 2" xfId="21640"/>
    <cellStyle name="40% - Accent5 2 4 2 3 2 2" xfId="21641"/>
    <cellStyle name="40% - Accent5 2 4 2 3 2 2 2" xfId="21642"/>
    <cellStyle name="40% - Accent5 2 4 2 3 2 2 3" xfId="54273"/>
    <cellStyle name="40% - Accent5 2 4 2 3 2 3" xfId="21643"/>
    <cellStyle name="40% - Accent5 2 4 2 3 2 4" xfId="21644"/>
    <cellStyle name="40% - Accent5 2 4 2 3 3" xfId="21645"/>
    <cellStyle name="40% - Accent5 2 4 2 3 3 2" xfId="21646"/>
    <cellStyle name="40% - Accent5 2 4 2 3 3 2 2" xfId="21647"/>
    <cellStyle name="40% - Accent5 2 4 2 3 3 2 3" xfId="54274"/>
    <cellStyle name="40% - Accent5 2 4 2 3 3 3" xfId="21648"/>
    <cellStyle name="40% - Accent5 2 4 2 3 3 4" xfId="21649"/>
    <cellStyle name="40% - Accent5 2 4 2 3 4" xfId="21650"/>
    <cellStyle name="40% - Accent5 2 4 2 3 4 2" xfId="21651"/>
    <cellStyle name="40% - Accent5 2 4 2 3 4 3" xfId="54275"/>
    <cellStyle name="40% - Accent5 2 4 2 3 5" xfId="21652"/>
    <cellStyle name="40% - Accent5 2 4 2 3 6" xfId="21653"/>
    <cellStyle name="40% - Accent5 2 4 2 4" xfId="21654"/>
    <cellStyle name="40% - Accent5 2 4 2 4 2" xfId="21655"/>
    <cellStyle name="40% - Accent5 2 4 2 4 2 2" xfId="21656"/>
    <cellStyle name="40% - Accent5 2 4 2 4 2 3" xfId="54276"/>
    <cellStyle name="40% - Accent5 2 4 2 4 3" xfId="21657"/>
    <cellStyle name="40% - Accent5 2 4 2 4 4" xfId="21658"/>
    <cellStyle name="40% - Accent5 2 4 2 5" xfId="21659"/>
    <cellStyle name="40% - Accent5 2 4 2 5 2" xfId="21660"/>
    <cellStyle name="40% - Accent5 2 4 2 5 2 2" xfId="21661"/>
    <cellStyle name="40% - Accent5 2 4 2 5 2 3" xfId="54277"/>
    <cellStyle name="40% - Accent5 2 4 2 5 3" xfId="21662"/>
    <cellStyle name="40% - Accent5 2 4 2 5 4" xfId="21663"/>
    <cellStyle name="40% - Accent5 2 4 2 6" xfId="21664"/>
    <cellStyle name="40% - Accent5 2 4 2 6 2" xfId="21665"/>
    <cellStyle name="40% - Accent5 2 4 2 6 3" xfId="54278"/>
    <cellStyle name="40% - Accent5 2 4 2 7" xfId="21666"/>
    <cellStyle name="40% - Accent5 2 4 2 8" xfId="21667"/>
    <cellStyle name="40% - Accent5 2 4 3" xfId="21668"/>
    <cellStyle name="40% - Accent5 2 4 3 2" xfId="21669"/>
    <cellStyle name="40% - Accent5 2 4 3 2 2" xfId="21670"/>
    <cellStyle name="40% - Accent5 2 4 3 2 2 2" xfId="21671"/>
    <cellStyle name="40% - Accent5 2 4 3 2 2 2 2" xfId="21672"/>
    <cellStyle name="40% - Accent5 2 4 3 2 2 2 3" xfId="54279"/>
    <cellStyle name="40% - Accent5 2 4 3 2 2 3" xfId="21673"/>
    <cellStyle name="40% - Accent5 2 4 3 2 2 4" xfId="21674"/>
    <cellStyle name="40% - Accent5 2 4 3 2 3" xfId="21675"/>
    <cellStyle name="40% - Accent5 2 4 3 2 3 2" xfId="21676"/>
    <cellStyle name="40% - Accent5 2 4 3 2 3 2 2" xfId="21677"/>
    <cellStyle name="40% - Accent5 2 4 3 2 3 2 3" xfId="54280"/>
    <cellStyle name="40% - Accent5 2 4 3 2 3 3" xfId="21678"/>
    <cellStyle name="40% - Accent5 2 4 3 2 3 4" xfId="21679"/>
    <cellStyle name="40% - Accent5 2 4 3 2 4" xfId="21680"/>
    <cellStyle name="40% - Accent5 2 4 3 2 4 2" xfId="21681"/>
    <cellStyle name="40% - Accent5 2 4 3 2 4 3" xfId="54281"/>
    <cellStyle name="40% - Accent5 2 4 3 2 5" xfId="21682"/>
    <cellStyle name="40% - Accent5 2 4 3 2 6" xfId="21683"/>
    <cellStyle name="40% - Accent5 2 4 3 3" xfId="21684"/>
    <cellStyle name="40% - Accent5 2 4 3 3 2" xfId="21685"/>
    <cellStyle name="40% - Accent5 2 4 3 3 2 2" xfId="21686"/>
    <cellStyle name="40% - Accent5 2 4 3 3 2 3" xfId="54282"/>
    <cellStyle name="40% - Accent5 2 4 3 3 3" xfId="21687"/>
    <cellStyle name="40% - Accent5 2 4 3 3 4" xfId="21688"/>
    <cellStyle name="40% - Accent5 2 4 3 4" xfId="21689"/>
    <cellStyle name="40% - Accent5 2 4 3 4 2" xfId="21690"/>
    <cellStyle name="40% - Accent5 2 4 3 4 2 2" xfId="21691"/>
    <cellStyle name="40% - Accent5 2 4 3 4 2 3" xfId="54283"/>
    <cellStyle name="40% - Accent5 2 4 3 4 3" xfId="21692"/>
    <cellStyle name="40% - Accent5 2 4 3 4 4" xfId="21693"/>
    <cellStyle name="40% - Accent5 2 4 3 5" xfId="21694"/>
    <cellStyle name="40% - Accent5 2 4 3 5 2" xfId="21695"/>
    <cellStyle name="40% - Accent5 2 4 3 5 3" xfId="54284"/>
    <cellStyle name="40% - Accent5 2 4 3 6" xfId="21696"/>
    <cellStyle name="40% - Accent5 2 4 3 7" xfId="21697"/>
    <cellStyle name="40% - Accent5 2 4 4" xfId="21698"/>
    <cellStyle name="40% - Accent5 2 4 4 2" xfId="21699"/>
    <cellStyle name="40% - Accent5 2 4 4 2 2" xfId="21700"/>
    <cellStyle name="40% - Accent5 2 4 4 2 2 2" xfId="21701"/>
    <cellStyle name="40% - Accent5 2 4 4 2 2 3" xfId="54285"/>
    <cellStyle name="40% - Accent5 2 4 4 2 3" xfId="21702"/>
    <cellStyle name="40% - Accent5 2 4 4 2 4" xfId="21703"/>
    <cellStyle name="40% - Accent5 2 4 4 3" xfId="21704"/>
    <cellStyle name="40% - Accent5 2 4 4 3 2" xfId="21705"/>
    <cellStyle name="40% - Accent5 2 4 4 3 2 2" xfId="21706"/>
    <cellStyle name="40% - Accent5 2 4 4 3 2 3" xfId="54286"/>
    <cellStyle name="40% - Accent5 2 4 4 3 3" xfId="21707"/>
    <cellStyle name="40% - Accent5 2 4 4 3 4" xfId="21708"/>
    <cellStyle name="40% - Accent5 2 4 4 4" xfId="21709"/>
    <cellStyle name="40% - Accent5 2 4 4 4 2" xfId="21710"/>
    <cellStyle name="40% - Accent5 2 4 4 4 3" xfId="54287"/>
    <cellStyle name="40% - Accent5 2 4 4 5" xfId="21711"/>
    <cellStyle name="40% - Accent5 2 4 4 6" xfId="21712"/>
    <cellStyle name="40% - Accent5 2 4 5" xfId="21713"/>
    <cellStyle name="40% - Accent5 2 4 5 2" xfId="21714"/>
    <cellStyle name="40% - Accent5 2 4 5 2 2" xfId="21715"/>
    <cellStyle name="40% - Accent5 2 4 5 2 2 2" xfId="21716"/>
    <cellStyle name="40% - Accent5 2 4 5 2 2 3" xfId="54288"/>
    <cellStyle name="40% - Accent5 2 4 5 2 3" xfId="21717"/>
    <cellStyle name="40% - Accent5 2 4 5 2 4" xfId="21718"/>
    <cellStyle name="40% - Accent5 2 4 5 3" xfId="21719"/>
    <cellStyle name="40% - Accent5 2 4 5 3 2" xfId="21720"/>
    <cellStyle name="40% - Accent5 2 4 5 3 3" xfId="54289"/>
    <cellStyle name="40% - Accent5 2 4 5 4" xfId="21721"/>
    <cellStyle name="40% - Accent5 2 4 5 5" xfId="21722"/>
    <cellStyle name="40% - Accent5 2 4 6" xfId="21723"/>
    <cellStyle name="40% - Accent5 2 4 6 2" xfId="21724"/>
    <cellStyle name="40% - Accent5 2 4 6 2 2" xfId="21725"/>
    <cellStyle name="40% - Accent5 2 4 6 2 3" xfId="54290"/>
    <cellStyle name="40% - Accent5 2 4 6 3" xfId="21726"/>
    <cellStyle name="40% - Accent5 2 4 6 4" xfId="21727"/>
    <cellStyle name="40% - Accent5 2 4 7" xfId="21728"/>
    <cellStyle name="40% - Accent5 2 4 7 2" xfId="21729"/>
    <cellStyle name="40% - Accent5 2 4 7 2 2" xfId="21730"/>
    <cellStyle name="40% - Accent5 2 4 7 2 3" xfId="54291"/>
    <cellStyle name="40% - Accent5 2 4 7 3" xfId="21731"/>
    <cellStyle name="40% - Accent5 2 4 7 4" xfId="21732"/>
    <cellStyle name="40% - Accent5 2 4 8" xfId="21733"/>
    <cellStyle name="40% - Accent5 2 4 8 2" xfId="21734"/>
    <cellStyle name="40% - Accent5 2 4 8 3" xfId="54292"/>
    <cellStyle name="40% - Accent5 2 4 9" xfId="21735"/>
    <cellStyle name="40% - Accent5 2 5" xfId="21736"/>
    <cellStyle name="40% - Accent5 2 5 10" xfId="21737"/>
    <cellStyle name="40% - Accent5 2 5 2" xfId="21738"/>
    <cellStyle name="40% - Accent5 2 5 2 2" xfId="21739"/>
    <cellStyle name="40% - Accent5 2 5 2 2 2" xfId="21740"/>
    <cellStyle name="40% - Accent5 2 5 2 2 2 2" xfId="21741"/>
    <cellStyle name="40% - Accent5 2 5 2 2 2 2 2" xfId="21742"/>
    <cellStyle name="40% - Accent5 2 5 2 2 2 2 2 2" xfId="21743"/>
    <cellStyle name="40% - Accent5 2 5 2 2 2 2 2 3" xfId="54293"/>
    <cellStyle name="40% - Accent5 2 5 2 2 2 2 3" xfId="21744"/>
    <cellStyle name="40% - Accent5 2 5 2 2 2 2 4" xfId="21745"/>
    <cellStyle name="40% - Accent5 2 5 2 2 2 3" xfId="21746"/>
    <cellStyle name="40% - Accent5 2 5 2 2 2 3 2" xfId="21747"/>
    <cellStyle name="40% - Accent5 2 5 2 2 2 3 2 2" xfId="21748"/>
    <cellStyle name="40% - Accent5 2 5 2 2 2 3 2 3" xfId="54294"/>
    <cellStyle name="40% - Accent5 2 5 2 2 2 3 3" xfId="21749"/>
    <cellStyle name="40% - Accent5 2 5 2 2 2 3 4" xfId="21750"/>
    <cellStyle name="40% - Accent5 2 5 2 2 2 4" xfId="21751"/>
    <cellStyle name="40% - Accent5 2 5 2 2 2 4 2" xfId="21752"/>
    <cellStyle name="40% - Accent5 2 5 2 2 2 4 3" xfId="54295"/>
    <cellStyle name="40% - Accent5 2 5 2 2 2 5" xfId="21753"/>
    <cellStyle name="40% - Accent5 2 5 2 2 2 6" xfId="21754"/>
    <cellStyle name="40% - Accent5 2 5 2 2 3" xfId="21755"/>
    <cellStyle name="40% - Accent5 2 5 2 2 3 2" xfId="21756"/>
    <cellStyle name="40% - Accent5 2 5 2 2 3 2 2" xfId="21757"/>
    <cellStyle name="40% - Accent5 2 5 2 2 3 2 3" xfId="54296"/>
    <cellStyle name="40% - Accent5 2 5 2 2 3 3" xfId="21758"/>
    <cellStyle name="40% - Accent5 2 5 2 2 3 4" xfId="21759"/>
    <cellStyle name="40% - Accent5 2 5 2 2 4" xfId="21760"/>
    <cellStyle name="40% - Accent5 2 5 2 2 4 2" xfId="21761"/>
    <cellStyle name="40% - Accent5 2 5 2 2 4 2 2" xfId="21762"/>
    <cellStyle name="40% - Accent5 2 5 2 2 4 2 3" xfId="54297"/>
    <cellStyle name="40% - Accent5 2 5 2 2 4 3" xfId="21763"/>
    <cellStyle name="40% - Accent5 2 5 2 2 4 4" xfId="21764"/>
    <cellStyle name="40% - Accent5 2 5 2 2 5" xfId="21765"/>
    <cellStyle name="40% - Accent5 2 5 2 2 5 2" xfId="21766"/>
    <cellStyle name="40% - Accent5 2 5 2 2 5 3" xfId="54298"/>
    <cellStyle name="40% - Accent5 2 5 2 2 6" xfId="21767"/>
    <cellStyle name="40% - Accent5 2 5 2 2 7" xfId="21768"/>
    <cellStyle name="40% - Accent5 2 5 2 3" xfId="21769"/>
    <cellStyle name="40% - Accent5 2 5 2 3 2" xfId="21770"/>
    <cellStyle name="40% - Accent5 2 5 2 3 2 2" xfId="21771"/>
    <cellStyle name="40% - Accent5 2 5 2 3 2 2 2" xfId="21772"/>
    <cellStyle name="40% - Accent5 2 5 2 3 2 2 3" xfId="54299"/>
    <cellStyle name="40% - Accent5 2 5 2 3 2 3" xfId="21773"/>
    <cellStyle name="40% - Accent5 2 5 2 3 2 4" xfId="21774"/>
    <cellStyle name="40% - Accent5 2 5 2 3 3" xfId="21775"/>
    <cellStyle name="40% - Accent5 2 5 2 3 3 2" xfId="21776"/>
    <cellStyle name="40% - Accent5 2 5 2 3 3 2 2" xfId="21777"/>
    <cellStyle name="40% - Accent5 2 5 2 3 3 2 3" xfId="54300"/>
    <cellStyle name="40% - Accent5 2 5 2 3 3 3" xfId="21778"/>
    <cellStyle name="40% - Accent5 2 5 2 3 3 4" xfId="21779"/>
    <cellStyle name="40% - Accent5 2 5 2 3 4" xfId="21780"/>
    <cellStyle name="40% - Accent5 2 5 2 3 4 2" xfId="21781"/>
    <cellStyle name="40% - Accent5 2 5 2 3 4 3" xfId="54301"/>
    <cellStyle name="40% - Accent5 2 5 2 3 5" xfId="21782"/>
    <cellStyle name="40% - Accent5 2 5 2 3 6" xfId="21783"/>
    <cellStyle name="40% - Accent5 2 5 2 4" xfId="21784"/>
    <cellStyle name="40% - Accent5 2 5 2 4 2" xfId="21785"/>
    <cellStyle name="40% - Accent5 2 5 2 4 2 2" xfId="21786"/>
    <cellStyle name="40% - Accent5 2 5 2 4 2 3" xfId="54302"/>
    <cellStyle name="40% - Accent5 2 5 2 4 3" xfId="21787"/>
    <cellStyle name="40% - Accent5 2 5 2 4 4" xfId="21788"/>
    <cellStyle name="40% - Accent5 2 5 2 5" xfId="21789"/>
    <cellStyle name="40% - Accent5 2 5 2 5 2" xfId="21790"/>
    <cellStyle name="40% - Accent5 2 5 2 5 2 2" xfId="21791"/>
    <cellStyle name="40% - Accent5 2 5 2 5 2 3" xfId="54303"/>
    <cellStyle name="40% - Accent5 2 5 2 5 3" xfId="21792"/>
    <cellStyle name="40% - Accent5 2 5 2 5 4" xfId="21793"/>
    <cellStyle name="40% - Accent5 2 5 2 6" xfId="21794"/>
    <cellStyle name="40% - Accent5 2 5 2 6 2" xfId="21795"/>
    <cellStyle name="40% - Accent5 2 5 2 6 3" xfId="54304"/>
    <cellStyle name="40% - Accent5 2 5 2 7" xfId="21796"/>
    <cellStyle name="40% - Accent5 2 5 2 8" xfId="21797"/>
    <cellStyle name="40% - Accent5 2 5 3" xfId="21798"/>
    <cellStyle name="40% - Accent5 2 5 3 2" xfId="21799"/>
    <cellStyle name="40% - Accent5 2 5 3 2 2" xfId="21800"/>
    <cellStyle name="40% - Accent5 2 5 3 2 2 2" xfId="21801"/>
    <cellStyle name="40% - Accent5 2 5 3 2 2 2 2" xfId="21802"/>
    <cellStyle name="40% - Accent5 2 5 3 2 2 2 3" xfId="54305"/>
    <cellStyle name="40% - Accent5 2 5 3 2 2 3" xfId="21803"/>
    <cellStyle name="40% - Accent5 2 5 3 2 2 4" xfId="21804"/>
    <cellStyle name="40% - Accent5 2 5 3 2 3" xfId="21805"/>
    <cellStyle name="40% - Accent5 2 5 3 2 3 2" xfId="21806"/>
    <cellStyle name="40% - Accent5 2 5 3 2 3 2 2" xfId="21807"/>
    <cellStyle name="40% - Accent5 2 5 3 2 3 2 3" xfId="54306"/>
    <cellStyle name="40% - Accent5 2 5 3 2 3 3" xfId="21808"/>
    <cellStyle name="40% - Accent5 2 5 3 2 3 4" xfId="21809"/>
    <cellStyle name="40% - Accent5 2 5 3 2 4" xfId="21810"/>
    <cellStyle name="40% - Accent5 2 5 3 2 4 2" xfId="21811"/>
    <cellStyle name="40% - Accent5 2 5 3 2 4 3" xfId="54307"/>
    <cellStyle name="40% - Accent5 2 5 3 2 5" xfId="21812"/>
    <cellStyle name="40% - Accent5 2 5 3 2 6" xfId="21813"/>
    <cellStyle name="40% - Accent5 2 5 3 3" xfId="21814"/>
    <cellStyle name="40% - Accent5 2 5 3 3 2" xfId="21815"/>
    <cellStyle name="40% - Accent5 2 5 3 3 2 2" xfId="21816"/>
    <cellStyle name="40% - Accent5 2 5 3 3 2 3" xfId="54308"/>
    <cellStyle name="40% - Accent5 2 5 3 3 3" xfId="21817"/>
    <cellStyle name="40% - Accent5 2 5 3 3 4" xfId="21818"/>
    <cellStyle name="40% - Accent5 2 5 3 4" xfId="21819"/>
    <cellStyle name="40% - Accent5 2 5 3 4 2" xfId="21820"/>
    <cellStyle name="40% - Accent5 2 5 3 4 2 2" xfId="21821"/>
    <cellStyle name="40% - Accent5 2 5 3 4 2 3" xfId="54309"/>
    <cellStyle name="40% - Accent5 2 5 3 4 3" xfId="21822"/>
    <cellStyle name="40% - Accent5 2 5 3 4 4" xfId="21823"/>
    <cellStyle name="40% - Accent5 2 5 3 5" xfId="21824"/>
    <cellStyle name="40% - Accent5 2 5 3 5 2" xfId="21825"/>
    <cellStyle name="40% - Accent5 2 5 3 5 3" xfId="54310"/>
    <cellStyle name="40% - Accent5 2 5 3 6" xfId="21826"/>
    <cellStyle name="40% - Accent5 2 5 3 7" xfId="21827"/>
    <cellStyle name="40% - Accent5 2 5 4" xfId="21828"/>
    <cellStyle name="40% - Accent5 2 5 4 2" xfId="21829"/>
    <cellStyle name="40% - Accent5 2 5 4 2 2" xfId="21830"/>
    <cellStyle name="40% - Accent5 2 5 4 2 2 2" xfId="21831"/>
    <cellStyle name="40% - Accent5 2 5 4 2 2 3" xfId="54311"/>
    <cellStyle name="40% - Accent5 2 5 4 2 3" xfId="21832"/>
    <cellStyle name="40% - Accent5 2 5 4 2 4" xfId="21833"/>
    <cellStyle name="40% - Accent5 2 5 4 3" xfId="21834"/>
    <cellStyle name="40% - Accent5 2 5 4 3 2" xfId="21835"/>
    <cellStyle name="40% - Accent5 2 5 4 3 2 2" xfId="21836"/>
    <cellStyle name="40% - Accent5 2 5 4 3 2 3" xfId="54312"/>
    <cellStyle name="40% - Accent5 2 5 4 3 3" xfId="21837"/>
    <cellStyle name="40% - Accent5 2 5 4 3 4" xfId="21838"/>
    <cellStyle name="40% - Accent5 2 5 4 4" xfId="21839"/>
    <cellStyle name="40% - Accent5 2 5 4 4 2" xfId="21840"/>
    <cellStyle name="40% - Accent5 2 5 4 4 3" xfId="54313"/>
    <cellStyle name="40% - Accent5 2 5 4 5" xfId="21841"/>
    <cellStyle name="40% - Accent5 2 5 4 6" xfId="21842"/>
    <cellStyle name="40% - Accent5 2 5 5" xfId="21843"/>
    <cellStyle name="40% - Accent5 2 5 5 2" xfId="21844"/>
    <cellStyle name="40% - Accent5 2 5 5 2 2" xfId="21845"/>
    <cellStyle name="40% - Accent5 2 5 5 2 2 2" xfId="21846"/>
    <cellStyle name="40% - Accent5 2 5 5 2 2 3" xfId="54314"/>
    <cellStyle name="40% - Accent5 2 5 5 2 3" xfId="21847"/>
    <cellStyle name="40% - Accent5 2 5 5 2 4" xfId="21848"/>
    <cellStyle name="40% - Accent5 2 5 5 3" xfId="21849"/>
    <cellStyle name="40% - Accent5 2 5 5 3 2" xfId="21850"/>
    <cellStyle name="40% - Accent5 2 5 5 3 3" xfId="54315"/>
    <cellStyle name="40% - Accent5 2 5 5 4" xfId="21851"/>
    <cellStyle name="40% - Accent5 2 5 5 5" xfId="21852"/>
    <cellStyle name="40% - Accent5 2 5 6" xfId="21853"/>
    <cellStyle name="40% - Accent5 2 5 6 2" xfId="21854"/>
    <cellStyle name="40% - Accent5 2 5 6 2 2" xfId="21855"/>
    <cellStyle name="40% - Accent5 2 5 6 2 3" xfId="54316"/>
    <cellStyle name="40% - Accent5 2 5 6 3" xfId="21856"/>
    <cellStyle name="40% - Accent5 2 5 6 4" xfId="21857"/>
    <cellStyle name="40% - Accent5 2 5 7" xfId="21858"/>
    <cellStyle name="40% - Accent5 2 5 7 2" xfId="21859"/>
    <cellStyle name="40% - Accent5 2 5 7 2 2" xfId="21860"/>
    <cellStyle name="40% - Accent5 2 5 7 2 3" xfId="54317"/>
    <cellStyle name="40% - Accent5 2 5 7 3" xfId="21861"/>
    <cellStyle name="40% - Accent5 2 5 7 4" xfId="21862"/>
    <cellStyle name="40% - Accent5 2 5 8" xfId="21863"/>
    <cellStyle name="40% - Accent5 2 5 8 2" xfId="21864"/>
    <cellStyle name="40% - Accent5 2 5 8 3" xfId="54318"/>
    <cellStyle name="40% - Accent5 2 5 9" xfId="21865"/>
    <cellStyle name="40% - Accent5 2 6" xfId="21866"/>
    <cellStyle name="40% - Accent5 2 6 10" xfId="21867"/>
    <cellStyle name="40% - Accent5 2 6 2" xfId="21868"/>
    <cellStyle name="40% - Accent5 2 6 2 2" xfId="21869"/>
    <cellStyle name="40% - Accent5 2 6 2 2 2" xfId="21870"/>
    <cellStyle name="40% - Accent5 2 6 2 2 2 2" xfId="21871"/>
    <cellStyle name="40% - Accent5 2 6 2 2 2 2 2" xfId="21872"/>
    <cellStyle name="40% - Accent5 2 6 2 2 2 2 2 2" xfId="21873"/>
    <cellStyle name="40% - Accent5 2 6 2 2 2 2 2 3" xfId="54319"/>
    <cellStyle name="40% - Accent5 2 6 2 2 2 2 3" xfId="21874"/>
    <cellStyle name="40% - Accent5 2 6 2 2 2 2 4" xfId="21875"/>
    <cellStyle name="40% - Accent5 2 6 2 2 2 3" xfId="21876"/>
    <cellStyle name="40% - Accent5 2 6 2 2 2 3 2" xfId="21877"/>
    <cellStyle name="40% - Accent5 2 6 2 2 2 3 2 2" xfId="21878"/>
    <cellStyle name="40% - Accent5 2 6 2 2 2 3 2 3" xfId="54320"/>
    <cellStyle name="40% - Accent5 2 6 2 2 2 3 3" xfId="21879"/>
    <cellStyle name="40% - Accent5 2 6 2 2 2 3 4" xfId="21880"/>
    <cellStyle name="40% - Accent5 2 6 2 2 2 4" xfId="21881"/>
    <cellStyle name="40% - Accent5 2 6 2 2 2 4 2" xfId="21882"/>
    <cellStyle name="40% - Accent5 2 6 2 2 2 4 3" xfId="54321"/>
    <cellStyle name="40% - Accent5 2 6 2 2 2 5" xfId="21883"/>
    <cellStyle name="40% - Accent5 2 6 2 2 2 6" xfId="21884"/>
    <cellStyle name="40% - Accent5 2 6 2 2 3" xfId="21885"/>
    <cellStyle name="40% - Accent5 2 6 2 2 3 2" xfId="21886"/>
    <cellStyle name="40% - Accent5 2 6 2 2 3 2 2" xfId="21887"/>
    <cellStyle name="40% - Accent5 2 6 2 2 3 2 3" xfId="54322"/>
    <cellStyle name="40% - Accent5 2 6 2 2 3 3" xfId="21888"/>
    <cellStyle name="40% - Accent5 2 6 2 2 3 4" xfId="21889"/>
    <cellStyle name="40% - Accent5 2 6 2 2 4" xfId="21890"/>
    <cellStyle name="40% - Accent5 2 6 2 2 4 2" xfId="21891"/>
    <cellStyle name="40% - Accent5 2 6 2 2 4 2 2" xfId="21892"/>
    <cellStyle name="40% - Accent5 2 6 2 2 4 2 3" xfId="54323"/>
    <cellStyle name="40% - Accent5 2 6 2 2 4 3" xfId="21893"/>
    <cellStyle name="40% - Accent5 2 6 2 2 4 4" xfId="21894"/>
    <cellStyle name="40% - Accent5 2 6 2 2 5" xfId="21895"/>
    <cellStyle name="40% - Accent5 2 6 2 2 5 2" xfId="21896"/>
    <cellStyle name="40% - Accent5 2 6 2 2 5 3" xfId="54324"/>
    <cellStyle name="40% - Accent5 2 6 2 2 6" xfId="21897"/>
    <cellStyle name="40% - Accent5 2 6 2 2 7" xfId="21898"/>
    <cellStyle name="40% - Accent5 2 6 2 3" xfId="21899"/>
    <cellStyle name="40% - Accent5 2 6 2 3 2" xfId="21900"/>
    <cellStyle name="40% - Accent5 2 6 2 3 2 2" xfId="21901"/>
    <cellStyle name="40% - Accent5 2 6 2 3 2 2 2" xfId="21902"/>
    <cellStyle name="40% - Accent5 2 6 2 3 2 2 3" xfId="54325"/>
    <cellStyle name="40% - Accent5 2 6 2 3 2 3" xfId="21903"/>
    <cellStyle name="40% - Accent5 2 6 2 3 2 4" xfId="21904"/>
    <cellStyle name="40% - Accent5 2 6 2 3 3" xfId="21905"/>
    <cellStyle name="40% - Accent5 2 6 2 3 3 2" xfId="21906"/>
    <cellStyle name="40% - Accent5 2 6 2 3 3 2 2" xfId="21907"/>
    <cellStyle name="40% - Accent5 2 6 2 3 3 2 3" xfId="54326"/>
    <cellStyle name="40% - Accent5 2 6 2 3 3 3" xfId="21908"/>
    <cellStyle name="40% - Accent5 2 6 2 3 3 4" xfId="21909"/>
    <cellStyle name="40% - Accent5 2 6 2 3 4" xfId="21910"/>
    <cellStyle name="40% - Accent5 2 6 2 3 4 2" xfId="21911"/>
    <cellStyle name="40% - Accent5 2 6 2 3 4 3" xfId="54327"/>
    <cellStyle name="40% - Accent5 2 6 2 3 5" xfId="21912"/>
    <cellStyle name="40% - Accent5 2 6 2 3 6" xfId="21913"/>
    <cellStyle name="40% - Accent5 2 6 2 4" xfId="21914"/>
    <cellStyle name="40% - Accent5 2 6 2 4 2" xfId="21915"/>
    <cellStyle name="40% - Accent5 2 6 2 4 2 2" xfId="21916"/>
    <cellStyle name="40% - Accent5 2 6 2 4 2 3" xfId="54328"/>
    <cellStyle name="40% - Accent5 2 6 2 4 3" xfId="21917"/>
    <cellStyle name="40% - Accent5 2 6 2 4 4" xfId="21918"/>
    <cellStyle name="40% - Accent5 2 6 2 5" xfId="21919"/>
    <cellStyle name="40% - Accent5 2 6 2 5 2" xfId="21920"/>
    <cellStyle name="40% - Accent5 2 6 2 5 2 2" xfId="21921"/>
    <cellStyle name="40% - Accent5 2 6 2 5 2 3" xfId="54329"/>
    <cellStyle name="40% - Accent5 2 6 2 5 3" xfId="21922"/>
    <cellStyle name="40% - Accent5 2 6 2 5 4" xfId="21923"/>
    <cellStyle name="40% - Accent5 2 6 2 6" xfId="21924"/>
    <cellStyle name="40% - Accent5 2 6 2 6 2" xfId="21925"/>
    <cellStyle name="40% - Accent5 2 6 2 6 3" xfId="54330"/>
    <cellStyle name="40% - Accent5 2 6 2 7" xfId="21926"/>
    <cellStyle name="40% - Accent5 2 6 2 8" xfId="21927"/>
    <cellStyle name="40% - Accent5 2 6 3" xfId="21928"/>
    <cellStyle name="40% - Accent5 2 6 3 2" xfId="21929"/>
    <cellStyle name="40% - Accent5 2 6 3 2 2" xfId="21930"/>
    <cellStyle name="40% - Accent5 2 6 3 2 2 2" xfId="21931"/>
    <cellStyle name="40% - Accent5 2 6 3 2 2 2 2" xfId="21932"/>
    <cellStyle name="40% - Accent5 2 6 3 2 2 2 3" xfId="54331"/>
    <cellStyle name="40% - Accent5 2 6 3 2 2 3" xfId="21933"/>
    <cellStyle name="40% - Accent5 2 6 3 2 2 4" xfId="21934"/>
    <cellStyle name="40% - Accent5 2 6 3 2 3" xfId="21935"/>
    <cellStyle name="40% - Accent5 2 6 3 2 3 2" xfId="21936"/>
    <cellStyle name="40% - Accent5 2 6 3 2 3 2 2" xfId="21937"/>
    <cellStyle name="40% - Accent5 2 6 3 2 3 2 3" xfId="54332"/>
    <cellStyle name="40% - Accent5 2 6 3 2 3 3" xfId="21938"/>
    <cellStyle name="40% - Accent5 2 6 3 2 3 4" xfId="21939"/>
    <cellStyle name="40% - Accent5 2 6 3 2 4" xfId="21940"/>
    <cellStyle name="40% - Accent5 2 6 3 2 4 2" xfId="21941"/>
    <cellStyle name="40% - Accent5 2 6 3 2 4 3" xfId="54333"/>
    <cellStyle name="40% - Accent5 2 6 3 2 5" xfId="21942"/>
    <cellStyle name="40% - Accent5 2 6 3 2 6" xfId="21943"/>
    <cellStyle name="40% - Accent5 2 6 3 3" xfId="21944"/>
    <cellStyle name="40% - Accent5 2 6 3 3 2" xfId="21945"/>
    <cellStyle name="40% - Accent5 2 6 3 3 2 2" xfId="21946"/>
    <cellStyle name="40% - Accent5 2 6 3 3 2 3" xfId="54334"/>
    <cellStyle name="40% - Accent5 2 6 3 3 3" xfId="21947"/>
    <cellStyle name="40% - Accent5 2 6 3 3 4" xfId="21948"/>
    <cellStyle name="40% - Accent5 2 6 3 4" xfId="21949"/>
    <cellStyle name="40% - Accent5 2 6 3 4 2" xfId="21950"/>
    <cellStyle name="40% - Accent5 2 6 3 4 2 2" xfId="21951"/>
    <cellStyle name="40% - Accent5 2 6 3 4 2 3" xfId="54335"/>
    <cellStyle name="40% - Accent5 2 6 3 4 3" xfId="21952"/>
    <cellStyle name="40% - Accent5 2 6 3 4 4" xfId="21953"/>
    <cellStyle name="40% - Accent5 2 6 3 5" xfId="21954"/>
    <cellStyle name="40% - Accent5 2 6 3 5 2" xfId="21955"/>
    <cellStyle name="40% - Accent5 2 6 3 5 3" xfId="54336"/>
    <cellStyle name="40% - Accent5 2 6 3 6" xfId="21956"/>
    <cellStyle name="40% - Accent5 2 6 3 7" xfId="21957"/>
    <cellStyle name="40% - Accent5 2 6 4" xfId="21958"/>
    <cellStyle name="40% - Accent5 2 6 4 2" xfId="21959"/>
    <cellStyle name="40% - Accent5 2 6 4 2 2" xfId="21960"/>
    <cellStyle name="40% - Accent5 2 6 4 2 2 2" xfId="21961"/>
    <cellStyle name="40% - Accent5 2 6 4 2 2 3" xfId="54337"/>
    <cellStyle name="40% - Accent5 2 6 4 2 3" xfId="21962"/>
    <cellStyle name="40% - Accent5 2 6 4 2 4" xfId="21963"/>
    <cellStyle name="40% - Accent5 2 6 4 3" xfId="21964"/>
    <cellStyle name="40% - Accent5 2 6 4 3 2" xfId="21965"/>
    <cellStyle name="40% - Accent5 2 6 4 3 2 2" xfId="21966"/>
    <cellStyle name="40% - Accent5 2 6 4 3 2 3" xfId="54338"/>
    <cellStyle name="40% - Accent5 2 6 4 3 3" xfId="21967"/>
    <cellStyle name="40% - Accent5 2 6 4 3 4" xfId="21968"/>
    <cellStyle name="40% - Accent5 2 6 4 4" xfId="21969"/>
    <cellStyle name="40% - Accent5 2 6 4 4 2" xfId="21970"/>
    <cellStyle name="40% - Accent5 2 6 4 4 3" xfId="54339"/>
    <cellStyle name="40% - Accent5 2 6 4 5" xfId="21971"/>
    <cellStyle name="40% - Accent5 2 6 4 6" xfId="21972"/>
    <cellStyle name="40% - Accent5 2 6 5" xfId="21973"/>
    <cellStyle name="40% - Accent5 2 6 5 2" xfId="21974"/>
    <cellStyle name="40% - Accent5 2 6 5 2 2" xfId="21975"/>
    <cellStyle name="40% - Accent5 2 6 5 2 2 2" xfId="21976"/>
    <cellStyle name="40% - Accent5 2 6 5 2 2 3" xfId="54340"/>
    <cellStyle name="40% - Accent5 2 6 5 2 3" xfId="21977"/>
    <cellStyle name="40% - Accent5 2 6 5 2 4" xfId="21978"/>
    <cellStyle name="40% - Accent5 2 6 5 3" xfId="21979"/>
    <cellStyle name="40% - Accent5 2 6 5 3 2" xfId="21980"/>
    <cellStyle name="40% - Accent5 2 6 5 3 3" xfId="54341"/>
    <cellStyle name="40% - Accent5 2 6 5 4" xfId="21981"/>
    <cellStyle name="40% - Accent5 2 6 5 5" xfId="21982"/>
    <cellStyle name="40% - Accent5 2 6 6" xfId="21983"/>
    <cellStyle name="40% - Accent5 2 6 6 2" xfId="21984"/>
    <cellStyle name="40% - Accent5 2 6 6 2 2" xfId="21985"/>
    <cellStyle name="40% - Accent5 2 6 6 2 3" xfId="54342"/>
    <cellStyle name="40% - Accent5 2 6 6 3" xfId="21986"/>
    <cellStyle name="40% - Accent5 2 6 6 4" xfId="21987"/>
    <cellStyle name="40% - Accent5 2 6 7" xfId="21988"/>
    <cellStyle name="40% - Accent5 2 6 7 2" xfId="21989"/>
    <cellStyle name="40% - Accent5 2 6 7 2 2" xfId="21990"/>
    <cellStyle name="40% - Accent5 2 6 7 2 3" xfId="54343"/>
    <cellStyle name="40% - Accent5 2 6 7 3" xfId="21991"/>
    <cellStyle name="40% - Accent5 2 6 7 4" xfId="21992"/>
    <cellStyle name="40% - Accent5 2 6 8" xfId="21993"/>
    <cellStyle name="40% - Accent5 2 6 8 2" xfId="21994"/>
    <cellStyle name="40% - Accent5 2 6 8 3" xfId="54344"/>
    <cellStyle name="40% - Accent5 2 6 9" xfId="21995"/>
    <cellStyle name="40% - Accent5 2 7" xfId="21996"/>
    <cellStyle name="40% - Accent5 2 7 2" xfId="21997"/>
    <cellStyle name="40% - Accent5 2 7 2 2" xfId="21998"/>
    <cellStyle name="40% - Accent5 2 7 2 2 2" xfId="21999"/>
    <cellStyle name="40% - Accent5 2 7 2 2 2 2" xfId="22000"/>
    <cellStyle name="40% - Accent5 2 7 2 2 2 2 2" xfId="22001"/>
    <cellStyle name="40% - Accent5 2 7 2 2 2 2 3" xfId="54345"/>
    <cellStyle name="40% - Accent5 2 7 2 2 2 3" xfId="22002"/>
    <cellStyle name="40% - Accent5 2 7 2 2 2 4" xfId="22003"/>
    <cellStyle name="40% - Accent5 2 7 2 2 3" xfId="22004"/>
    <cellStyle name="40% - Accent5 2 7 2 2 3 2" xfId="22005"/>
    <cellStyle name="40% - Accent5 2 7 2 2 3 2 2" xfId="22006"/>
    <cellStyle name="40% - Accent5 2 7 2 2 3 2 3" xfId="54346"/>
    <cellStyle name="40% - Accent5 2 7 2 2 3 3" xfId="22007"/>
    <cellStyle name="40% - Accent5 2 7 2 2 3 4" xfId="22008"/>
    <cellStyle name="40% - Accent5 2 7 2 2 4" xfId="22009"/>
    <cellStyle name="40% - Accent5 2 7 2 2 4 2" xfId="22010"/>
    <cellStyle name="40% - Accent5 2 7 2 2 4 3" xfId="54347"/>
    <cellStyle name="40% - Accent5 2 7 2 2 5" xfId="22011"/>
    <cellStyle name="40% - Accent5 2 7 2 2 6" xfId="22012"/>
    <cellStyle name="40% - Accent5 2 7 2 3" xfId="22013"/>
    <cellStyle name="40% - Accent5 2 7 2 3 2" xfId="22014"/>
    <cellStyle name="40% - Accent5 2 7 2 3 2 2" xfId="22015"/>
    <cellStyle name="40% - Accent5 2 7 2 3 2 3" xfId="54348"/>
    <cellStyle name="40% - Accent5 2 7 2 3 3" xfId="22016"/>
    <cellStyle name="40% - Accent5 2 7 2 3 4" xfId="22017"/>
    <cellStyle name="40% - Accent5 2 7 2 4" xfId="22018"/>
    <cellStyle name="40% - Accent5 2 7 2 4 2" xfId="22019"/>
    <cellStyle name="40% - Accent5 2 7 2 4 2 2" xfId="22020"/>
    <cellStyle name="40% - Accent5 2 7 2 4 2 3" xfId="54349"/>
    <cellStyle name="40% - Accent5 2 7 2 4 3" xfId="22021"/>
    <cellStyle name="40% - Accent5 2 7 2 4 4" xfId="22022"/>
    <cellStyle name="40% - Accent5 2 7 2 5" xfId="22023"/>
    <cellStyle name="40% - Accent5 2 7 2 5 2" xfId="22024"/>
    <cellStyle name="40% - Accent5 2 7 2 5 3" xfId="54350"/>
    <cellStyle name="40% - Accent5 2 7 2 6" xfId="22025"/>
    <cellStyle name="40% - Accent5 2 7 2 7" xfId="22026"/>
    <cellStyle name="40% - Accent5 2 7 3" xfId="22027"/>
    <cellStyle name="40% - Accent5 2 7 3 2" xfId="22028"/>
    <cellStyle name="40% - Accent5 2 7 3 2 2" xfId="22029"/>
    <cellStyle name="40% - Accent5 2 7 3 2 2 2" xfId="22030"/>
    <cellStyle name="40% - Accent5 2 7 3 2 2 3" xfId="54351"/>
    <cellStyle name="40% - Accent5 2 7 3 2 3" xfId="22031"/>
    <cellStyle name="40% - Accent5 2 7 3 2 4" xfId="22032"/>
    <cellStyle name="40% - Accent5 2 7 3 3" xfId="22033"/>
    <cellStyle name="40% - Accent5 2 7 3 3 2" xfId="22034"/>
    <cellStyle name="40% - Accent5 2 7 3 3 2 2" xfId="22035"/>
    <cellStyle name="40% - Accent5 2 7 3 3 2 3" xfId="54352"/>
    <cellStyle name="40% - Accent5 2 7 3 3 3" xfId="22036"/>
    <cellStyle name="40% - Accent5 2 7 3 3 4" xfId="22037"/>
    <cellStyle name="40% - Accent5 2 7 3 4" xfId="22038"/>
    <cellStyle name="40% - Accent5 2 7 3 4 2" xfId="22039"/>
    <cellStyle name="40% - Accent5 2 7 3 4 3" xfId="54353"/>
    <cellStyle name="40% - Accent5 2 7 3 5" xfId="22040"/>
    <cellStyle name="40% - Accent5 2 7 3 6" xfId="22041"/>
    <cellStyle name="40% - Accent5 2 7 4" xfId="22042"/>
    <cellStyle name="40% - Accent5 2 7 4 2" xfId="22043"/>
    <cellStyle name="40% - Accent5 2 7 4 2 2" xfId="22044"/>
    <cellStyle name="40% - Accent5 2 7 4 2 3" xfId="54354"/>
    <cellStyle name="40% - Accent5 2 7 4 3" xfId="22045"/>
    <cellStyle name="40% - Accent5 2 7 4 4" xfId="22046"/>
    <cellStyle name="40% - Accent5 2 7 5" xfId="22047"/>
    <cellStyle name="40% - Accent5 2 7 5 2" xfId="22048"/>
    <cellStyle name="40% - Accent5 2 7 5 2 2" xfId="22049"/>
    <cellStyle name="40% - Accent5 2 7 5 2 3" xfId="54355"/>
    <cellStyle name="40% - Accent5 2 7 5 3" xfId="22050"/>
    <cellStyle name="40% - Accent5 2 7 5 4" xfId="22051"/>
    <cellStyle name="40% - Accent5 2 7 6" xfId="22052"/>
    <cellStyle name="40% - Accent5 2 7 6 2" xfId="22053"/>
    <cellStyle name="40% - Accent5 2 7 6 3" xfId="54356"/>
    <cellStyle name="40% - Accent5 2 7 7" xfId="22054"/>
    <cellStyle name="40% - Accent5 2 7 8" xfId="22055"/>
    <cellStyle name="40% - Accent5 2 8" xfId="22056"/>
    <cellStyle name="40% - Accent5 2 8 2" xfId="22057"/>
    <cellStyle name="40% - Accent5 2 8 2 2" xfId="22058"/>
    <cellStyle name="40% - Accent5 2 8 2 2 2" xfId="22059"/>
    <cellStyle name="40% - Accent5 2 8 2 2 2 2" xfId="22060"/>
    <cellStyle name="40% - Accent5 2 8 2 2 2 3" xfId="54357"/>
    <cellStyle name="40% - Accent5 2 8 2 2 3" xfId="22061"/>
    <cellStyle name="40% - Accent5 2 8 2 2 4" xfId="22062"/>
    <cellStyle name="40% - Accent5 2 8 2 3" xfId="22063"/>
    <cellStyle name="40% - Accent5 2 8 2 3 2" xfId="22064"/>
    <cellStyle name="40% - Accent5 2 8 2 3 2 2" xfId="22065"/>
    <cellStyle name="40% - Accent5 2 8 2 3 2 3" xfId="54358"/>
    <cellStyle name="40% - Accent5 2 8 2 3 3" xfId="22066"/>
    <cellStyle name="40% - Accent5 2 8 2 3 4" xfId="22067"/>
    <cellStyle name="40% - Accent5 2 8 2 4" xfId="22068"/>
    <cellStyle name="40% - Accent5 2 8 2 4 2" xfId="22069"/>
    <cellStyle name="40% - Accent5 2 8 2 4 3" xfId="54359"/>
    <cellStyle name="40% - Accent5 2 8 2 5" xfId="22070"/>
    <cellStyle name="40% - Accent5 2 8 2 6" xfId="22071"/>
    <cellStyle name="40% - Accent5 2 8 3" xfId="22072"/>
    <cellStyle name="40% - Accent5 2 8 3 2" xfId="22073"/>
    <cellStyle name="40% - Accent5 2 8 3 2 2" xfId="22074"/>
    <cellStyle name="40% - Accent5 2 8 3 2 3" xfId="54360"/>
    <cellStyle name="40% - Accent5 2 8 3 3" xfId="22075"/>
    <cellStyle name="40% - Accent5 2 8 3 4" xfId="22076"/>
    <cellStyle name="40% - Accent5 2 8 4" xfId="22077"/>
    <cellStyle name="40% - Accent5 2 8 4 2" xfId="22078"/>
    <cellStyle name="40% - Accent5 2 8 4 2 2" xfId="22079"/>
    <cellStyle name="40% - Accent5 2 8 4 2 3" xfId="54361"/>
    <cellStyle name="40% - Accent5 2 8 4 3" xfId="22080"/>
    <cellStyle name="40% - Accent5 2 8 4 4" xfId="22081"/>
    <cellStyle name="40% - Accent5 2 8 5" xfId="22082"/>
    <cellStyle name="40% - Accent5 2 8 5 2" xfId="22083"/>
    <cellStyle name="40% - Accent5 2 8 5 3" xfId="54362"/>
    <cellStyle name="40% - Accent5 2 8 6" xfId="22084"/>
    <cellStyle name="40% - Accent5 2 8 7" xfId="22085"/>
    <cellStyle name="40% - Accent5 2 9" xfId="22086"/>
    <cellStyle name="40% - Accent5 2 9 2" xfId="22087"/>
    <cellStyle name="40% - Accent5 2 9 2 2" xfId="22088"/>
    <cellStyle name="40% - Accent5 2 9 2 2 2" xfId="22089"/>
    <cellStyle name="40% - Accent5 2 9 2 2 3" xfId="54363"/>
    <cellStyle name="40% - Accent5 2 9 2 3" xfId="22090"/>
    <cellStyle name="40% - Accent5 2 9 2 4" xfId="22091"/>
    <cellStyle name="40% - Accent5 2 9 3" xfId="22092"/>
    <cellStyle name="40% - Accent5 2 9 3 2" xfId="22093"/>
    <cellStyle name="40% - Accent5 2 9 3 2 2" xfId="22094"/>
    <cellStyle name="40% - Accent5 2 9 3 2 3" xfId="54364"/>
    <cellStyle name="40% - Accent5 2 9 3 3" xfId="22095"/>
    <cellStyle name="40% - Accent5 2 9 3 4" xfId="22096"/>
    <cellStyle name="40% - Accent5 2 9 4" xfId="22097"/>
    <cellStyle name="40% - Accent5 2 9 4 2" xfId="22098"/>
    <cellStyle name="40% - Accent5 2 9 4 3" xfId="54365"/>
    <cellStyle name="40% - Accent5 2 9 5" xfId="22099"/>
    <cellStyle name="40% - Accent5 2 9 6" xfId="22100"/>
    <cellStyle name="40% - Accent5 3" xfId="22101"/>
    <cellStyle name="40% - Accent5 3 10" xfId="22102"/>
    <cellStyle name="40% - Accent5 3 11" xfId="22103"/>
    <cellStyle name="40% - Accent5 3 12" xfId="60176"/>
    <cellStyle name="40% - Accent5 3 2" xfId="22104"/>
    <cellStyle name="40% - Accent5 3 2 10" xfId="22105"/>
    <cellStyle name="40% - Accent5 3 2 11" xfId="60359"/>
    <cellStyle name="40% - Accent5 3 2 2" xfId="22106"/>
    <cellStyle name="40% - Accent5 3 2 2 2" xfId="22107"/>
    <cellStyle name="40% - Accent5 3 2 2 2 2" xfId="22108"/>
    <cellStyle name="40% - Accent5 3 2 2 2 2 2" xfId="22109"/>
    <cellStyle name="40% - Accent5 3 2 2 2 2 2 2" xfId="22110"/>
    <cellStyle name="40% - Accent5 3 2 2 2 2 2 2 2" xfId="22111"/>
    <cellStyle name="40% - Accent5 3 2 2 2 2 2 2 3" xfId="54366"/>
    <cellStyle name="40% - Accent5 3 2 2 2 2 2 3" xfId="22112"/>
    <cellStyle name="40% - Accent5 3 2 2 2 2 2 4" xfId="22113"/>
    <cellStyle name="40% - Accent5 3 2 2 2 2 3" xfId="22114"/>
    <cellStyle name="40% - Accent5 3 2 2 2 2 3 2" xfId="22115"/>
    <cellStyle name="40% - Accent5 3 2 2 2 2 3 2 2" xfId="22116"/>
    <cellStyle name="40% - Accent5 3 2 2 2 2 3 2 3" xfId="54367"/>
    <cellStyle name="40% - Accent5 3 2 2 2 2 3 3" xfId="22117"/>
    <cellStyle name="40% - Accent5 3 2 2 2 2 3 4" xfId="22118"/>
    <cellStyle name="40% - Accent5 3 2 2 2 2 4" xfId="22119"/>
    <cellStyle name="40% - Accent5 3 2 2 2 2 4 2" xfId="22120"/>
    <cellStyle name="40% - Accent5 3 2 2 2 2 4 3" xfId="54368"/>
    <cellStyle name="40% - Accent5 3 2 2 2 2 5" xfId="22121"/>
    <cellStyle name="40% - Accent5 3 2 2 2 2 6" xfId="22122"/>
    <cellStyle name="40% - Accent5 3 2 2 2 3" xfId="22123"/>
    <cellStyle name="40% - Accent5 3 2 2 2 3 2" xfId="22124"/>
    <cellStyle name="40% - Accent5 3 2 2 2 3 2 2" xfId="22125"/>
    <cellStyle name="40% - Accent5 3 2 2 2 3 2 3" xfId="54369"/>
    <cellStyle name="40% - Accent5 3 2 2 2 3 3" xfId="22126"/>
    <cellStyle name="40% - Accent5 3 2 2 2 3 4" xfId="22127"/>
    <cellStyle name="40% - Accent5 3 2 2 2 4" xfId="22128"/>
    <cellStyle name="40% - Accent5 3 2 2 2 4 2" xfId="22129"/>
    <cellStyle name="40% - Accent5 3 2 2 2 4 2 2" xfId="22130"/>
    <cellStyle name="40% - Accent5 3 2 2 2 4 2 3" xfId="54370"/>
    <cellStyle name="40% - Accent5 3 2 2 2 4 3" xfId="22131"/>
    <cellStyle name="40% - Accent5 3 2 2 2 4 4" xfId="22132"/>
    <cellStyle name="40% - Accent5 3 2 2 2 5" xfId="22133"/>
    <cellStyle name="40% - Accent5 3 2 2 2 5 2" xfId="22134"/>
    <cellStyle name="40% - Accent5 3 2 2 2 5 3" xfId="54371"/>
    <cellStyle name="40% - Accent5 3 2 2 2 6" xfId="22135"/>
    <cellStyle name="40% - Accent5 3 2 2 2 7" xfId="22136"/>
    <cellStyle name="40% - Accent5 3 2 2 3" xfId="22137"/>
    <cellStyle name="40% - Accent5 3 2 2 3 2" xfId="22138"/>
    <cellStyle name="40% - Accent5 3 2 2 3 2 2" xfId="22139"/>
    <cellStyle name="40% - Accent5 3 2 2 3 2 2 2" xfId="22140"/>
    <cellStyle name="40% - Accent5 3 2 2 3 2 2 3" xfId="54372"/>
    <cellStyle name="40% - Accent5 3 2 2 3 2 3" xfId="22141"/>
    <cellStyle name="40% - Accent5 3 2 2 3 2 4" xfId="22142"/>
    <cellStyle name="40% - Accent5 3 2 2 3 3" xfId="22143"/>
    <cellStyle name="40% - Accent5 3 2 2 3 3 2" xfId="22144"/>
    <cellStyle name="40% - Accent5 3 2 2 3 3 2 2" xfId="22145"/>
    <cellStyle name="40% - Accent5 3 2 2 3 3 2 3" xfId="54373"/>
    <cellStyle name="40% - Accent5 3 2 2 3 3 3" xfId="22146"/>
    <cellStyle name="40% - Accent5 3 2 2 3 3 4" xfId="22147"/>
    <cellStyle name="40% - Accent5 3 2 2 3 4" xfId="22148"/>
    <cellStyle name="40% - Accent5 3 2 2 3 4 2" xfId="22149"/>
    <cellStyle name="40% - Accent5 3 2 2 3 4 3" xfId="54374"/>
    <cellStyle name="40% - Accent5 3 2 2 3 5" xfId="22150"/>
    <cellStyle name="40% - Accent5 3 2 2 3 6" xfId="22151"/>
    <cellStyle name="40% - Accent5 3 2 2 4" xfId="22152"/>
    <cellStyle name="40% - Accent5 3 2 2 4 2" xfId="22153"/>
    <cellStyle name="40% - Accent5 3 2 2 4 2 2" xfId="22154"/>
    <cellStyle name="40% - Accent5 3 2 2 4 2 3" xfId="54375"/>
    <cellStyle name="40% - Accent5 3 2 2 4 3" xfId="22155"/>
    <cellStyle name="40% - Accent5 3 2 2 4 4" xfId="22156"/>
    <cellStyle name="40% - Accent5 3 2 2 5" xfId="22157"/>
    <cellStyle name="40% - Accent5 3 2 2 5 2" xfId="22158"/>
    <cellStyle name="40% - Accent5 3 2 2 5 2 2" xfId="22159"/>
    <cellStyle name="40% - Accent5 3 2 2 5 2 3" xfId="54376"/>
    <cellStyle name="40% - Accent5 3 2 2 5 3" xfId="22160"/>
    <cellStyle name="40% - Accent5 3 2 2 5 4" xfId="22161"/>
    <cellStyle name="40% - Accent5 3 2 2 6" xfId="22162"/>
    <cellStyle name="40% - Accent5 3 2 2 6 2" xfId="22163"/>
    <cellStyle name="40% - Accent5 3 2 2 6 3" xfId="54377"/>
    <cellStyle name="40% - Accent5 3 2 2 7" xfId="22164"/>
    <cellStyle name="40% - Accent5 3 2 2 8" xfId="22165"/>
    <cellStyle name="40% - Accent5 3 2 2 9" xfId="60727"/>
    <cellStyle name="40% - Accent5 3 2 3" xfId="22166"/>
    <cellStyle name="40% - Accent5 3 2 3 2" xfId="22167"/>
    <cellStyle name="40% - Accent5 3 2 3 2 2" xfId="22168"/>
    <cellStyle name="40% - Accent5 3 2 3 2 2 2" xfId="22169"/>
    <cellStyle name="40% - Accent5 3 2 3 2 2 2 2" xfId="22170"/>
    <cellStyle name="40% - Accent5 3 2 3 2 2 2 3" xfId="54378"/>
    <cellStyle name="40% - Accent5 3 2 3 2 2 3" xfId="22171"/>
    <cellStyle name="40% - Accent5 3 2 3 2 2 4" xfId="22172"/>
    <cellStyle name="40% - Accent5 3 2 3 2 3" xfId="22173"/>
    <cellStyle name="40% - Accent5 3 2 3 2 3 2" xfId="22174"/>
    <cellStyle name="40% - Accent5 3 2 3 2 3 2 2" xfId="22175"/>
    <cellStyle name="40% - Accent5 3 2 3 2 3 2 3" xfId="54379"/>
    <cellStyle name="40% - Accent5 3 2 3 2 3 3" xfId="22176"/>
    <cellStyle name="40% - Accent5 3 2 3 2 3 4" xfId="22177"/>
    <cellStyle name="40% - Accent5 3 2 3 2 4" xfId="22178"/>
    <cellStyle name="40% - Accent5 3 2 3 2 4 2" xfId="22179"/>
    <cellStyle name="40% - Accent5 3 2 3 2 4 3" xfId="54380"/>
    <cellStyle name="40% - Accent5 3 2 3 2 5" xfId="22180"/>
    <cellStyle name="40% - Accent5 3 2 3 2 6" xfId="22181"/>
    <cellStyle name="40% - Accent5 3 2 3 3" xfId="22182"/>
    <cellStyle name="40% - Accent5 3 2 3 3 2" xfId="22183"/>
    <cellStyle name="40% - Accent5 3 2 3 3 2 2" xfId="22184"/>
    <cellStyle name="40% - Accent5 3 2 3 3 2 3" xfId="54381"/>
    <cellStyle name="40% - Accent5 3 2 3 3 3" xfId="22185"/>
    <cellStyle name="40% - Accent5 3 2 3 3 4" xfId="22186"/>
    <cellStyle name="40% - Accent5 3 2 3 4" xfId="22187"/>
    <cellStyle name="40% - Accent5 3 2 3 4 2" xfId="22188"/>
    <cellStyle name="40% - Accent5 3 2 3 4 2 2" xfId="22189"/>
    <cellStyle name="40% - Accent5 3 2 3 4 2 3" xfId="54382"/>
    <cellStyle name="40% - Accent5 3 2 3 4 3" xfId="22190"/>
    <cellStyle name="40% - Accent5 3 2 3 4 4" xfId="22191"/>
    <cellStyle name="40% - Accent5 3 2 3 5" xfId="22192"/>
    <cellStyle name="40% - Accent5 3 2 3 5 2" xfId="22193"/>
    <cellStyle name="40% - Accent5 3 2 3 5 3" xfId="54383"/>
    <cellStyle name="40% - Accent5 3 2 3 6" xfId="22194"/>
    <cellStyle name="40% - Accent5 3 2 3 7" xfId="22195"/>
    <cellStyle name="40% - Accent5 3 2 4" xfId="22196"/>
    <cellStyle name="40% - Accent5 3 2 4 2" xfId="22197"/>
    <cellStyle name="40% - Accent5 3 2 4 2 2" xfId="22198"/>
    <cellStyle name="40% - Accent5 3 2 4 2 2 2" xfId="22199"/>
    <cellStyle name="40% - Accent5 3 2 4 2 2 3" xfId="54384"/>
    <cellStyle name="40% - Accent5 3 2 4 2 3" xfId="22200"/>
    <cellStyle name="40% - Accent5 3 2 4 2 4" xfId="22201"/>
    <cellStyle name="40% - Accent5 3 2 4 3" xfId="22202"/>
    <cellStyle name="40% - Accent5 3 2 4 3 2" xfId="22203"/>
    <cellStyle name="40% - Accent5 3 2 4 3 2 2" xfId="22204"/>
    <cellStyle name="40% - Accent5 3 2 4 3 2 3" xfId="54385"/>
    <cellStyle name="40% - Accent5 3 2 4 3 3" xfId="22205"/>
    <cellStyle name="40% - Accent5 3 2 4 3 4" xfId="22206"/>
    <cellStyle name="40% - Accent5 3 2 4 4" xfId="22207"/>
    <cellStyle name="40% - Accent5 3 2 4 4 2" xfId="22208"/>
    <cellStyle name="40% - Accent5 3 2 4 4 3" xfId="54386"/>
    <cellStyle name="40% - Accent5 3 2 4 5" xfId="22209"/>
    <cellStyle name="40% - Accent5 3 2 4 6" xfId="22210"/>
    <cellStyle name="40% - Accent5 3 2 5" xfId="22211"/>
    <cellStyle name="40% - Accent5 3 2 5 2" xfId="22212"/>
    <cellStyle name="40% - Accent5 3 2 5 2 2" xfId="22213"/>
    <cellStyle name="40% - Accent5 3 2 5 2 2 2" xfId="22214"/>
    <cellStyle name="40% - Accent5 3 2 5 2 2 3" xfId="54387"/>
    <cellStyle name="40% - Accent5 3 2 5 2 3" xfId="22215"/>
    <cellStyle name="40% - Accent5 3 2 5 2 4" xfId="22216"/>
    <cellStyle name="40% - Accent5 3 2 5 3" xfId="22217"/>
    <cellStyle name="40% - Accent5 3 2 5 3 2" xfId="22218"/>
    <cellStyle name="40% - Accent5 3 2 5 3 3" xfId="54388"/>
    <cellStyle name="40% - Accent5 3 2 5 4" xfId="22219"/>
    <cellStyle name="40% - Accent5 3 2 5 5" xfId="22220"/>
    <cellStyle name="40% - Accent5 3 2 6" xfId="22221"/>
    <cellStyle name="40% - Accent5 3 2 6 2" xfId="22222"/>
    <cellStyle name="40% - Accent5 3 2 6 2 2" xfId="22223"/>
    <cellStyle name="40% - Accent5 3 2 6 2 3" xfId="54389"/>
    <cellStyle name="40% - Accent5 3 2 6 3" xfId="22224"/>
    <cellStyle name="40% - Accent5 3 2 6 4" xfId="22225"/>
    <cellStyle name="40% - Accent5 3 2 7" xfId="22226"/>
    <cellStyle name="40% - Accent5 3 2 7 2" xfId="22227"/>
    <cellStyle name="40% - Accent5 3 2 7 2 2" xfId="22228"/>
    <cellStyle name="40% - Accent5 3 2 7 2 3" xfId="54390"/>
    <cellStyle name="40% - Accent5 3 2 7 3" xfId="22229"/>
    <cellStyle name="40% - Accent5 3 2 7 4" xfId="22230"/>
    <cellStyle name="40% - Accent5 3 2 8" xfId="22231"/>
    <cellStyle name="40% - Accent5 3 2 8 2" xfId="22232"/>
    <cellStyle name="40% - Accent5 3 2 8 3" xfId="54391"/>
    <cellStyle name="40% - Accent5 3 2 9" xfId="22233"/>
    <cellStyle name="40% - Accent5 3 3" xfId="22234"/>
    <cellStyle name="40% - Accent5 3 3 10" xfId="60544"/>
    <cellStyle name="40% - Accent5 3 3 2" xfId="22235"/>
    <cellStyle name="40% - Accent5 3 3 2 2" xfId="22236"/>
    <cellStyle name="40% - Accent5 3 3 2 2 2" xfId="22237"/>
    <cellStyle name="40% - Accent5 3 3 2 2 2 2" xfId="22238"/>
    <cellStyle name="40% - Accent5 3 3 2 2 2 2 2" xfId="22239"/>
    <cellStyle name="40% - Accent5 3 3 2 2 2 2 3" xfId="54392"/>
    <cellStyle name="40% - Accent5 3 3 2 2 2 3" xfId="22240"/>
    <cellStyle name="40% - Accent5 3 3 2 2 2 4" xfId="22241"/>
    <cellStyle name="40% - Accent5 3 3 2 2 3" xfId="22242"/>
    <cellStyle name="40% - Accent5 3 3 2 2 3 2" xfId="22243"/>
    <cellStyle name="40% - Accent5 3 3 2 2 3 2 2" xfId="22244"/>
    <cellStyle name="40% - Accent5 3 3 2 2 3 2 3" xfId="54393"/>
    <cellStyle name="40% - Accent5 3 3 2 2 3 3" xfId="22245"/>
    <cellStyle name="40% - Accent5 3 3 2 2 3 4" xfId="22246"/>
    <cellStyle name="40% - Accent5 3 3 2 2 4" xfId="22247"/>
    <cellStyle name="40% - Accent5 3 3 2 2 4 2" xfId="22248"/>
    <cellStyle name="40% - Accent5 3 3 2 2 4 3" xfId="54394"/>
    <cellStyle name="40% - Accent5 3 3 2 2 5" xfId="22249"/>
    <cellStyle name="40% - Accent5 3 3 2 2 6" xfId="22250"/>
    <cellStyle name="40% - Accent5 3 3 2 3" xfId="22251"/>
    <cellStyle name="40% - Accent5 3 3 2 3 2" xfId="22252"/>
    <cellStyle name="40% - Accent5 3 3 2 3 2 2" xfId="22253"/>
    <cellStyle name="40% - Accent5 3 3 2 3 2 3" xfId="54395"/>
    <cellStyle name="40% - Accent5 3 3 2 3 3" xfId="22254"/>
    <cellStyle name="40% - Accent5 3 3 2 3 4" xfId="22255"/>
    <cellStyle name="40% - Accent5 3 3 2 4" xfId="22256"/>
    <cellStyle name="40% - Accent5 3 3 2 4 2" xfId="22257"/>
    <cellStyle name="40% - Accent5 3 3 2 4 2 2" xfId="22258"/>
    <cellStyle name="40% - Accent5 3 3 2 4 2 3" xfId="54396"/>
    <cellStyle name="40% - Accent5 3 3 2 4 3" xfId="22259"/>
    <cellStyle name="40% - Accent5 3 3 2 4 4" xfId="22260"/>
    <cellStyle name="40% - Accent5 3 3 2 5" xfId="22261"/>
    <cellStyle name="40% - Accent5 3 3 2 5 2" xfId="22262"/>
    <cellStyle name="40% - Accent5 3 3 2 5 3" xfId="54397"/>
    <cellStyle name="40% - Accent5 3 3 2 6" xfId="22263"/>
    <cellStyle name="40% - Accent5 3 3 2 7" xfId="22264"/>
    <cellStyle name="40% - Accent5 3 3 3" xfId="22265"/>
    <cellStyle name="40% - Accent5 3 3 3 2" xfId="22266"/>
    <cellStyle name="40% - Accent5 3 3 3 2 2" xfId="22267"/>
    <cellStyle name="40% - Accent5 3 3 3 2 2 2" xfId="22268"/>
    <cellStyle name="40% - Accent5 3 3 3 2 2 3" xfId="54398"/>
    <cellStyle name="40% - Accent5 3 3 3 2 3" xfId="22269"/>
    <cellStyle name="40% - Accent5 3 3 3 2 4" xfId="22270"/>
    <cellStyle name="40% - Accent5 3 3 3 3" xfId="22271"/>
    <cellStyle name="40% - Accent5 3 3 3 3 2" xfId="22272"/>
    <cellStyle name="40% - Accent5 3 3 3 3 2 2" xfId="22273"/>
    <cellStyle name="40% - Accent5 3 3 3 3 2 3" xfId="54399"/>
    <cellStyle name="40% - Accent5 3 3 3 3 3" xfId="22274"/>
    <cellStyle name="40% - Accent5 3 3 3 3 4" xfId="22275"/>
    <cellStyle name="40% - Accent5 3 3 3 4" xfId="22276"/>
    <cellStyle name="40% - Accent5 3 3 3 4 2" xfId="22277"/>
    <cellStyle name="40% - Accent5 3 3 3 4 3" xfId="54400"/>
    <cellStyle name="40% - Accent5 3 3 3 5" xfId="22278"/>
    <cellStyle name="40% - Accent5 3 3 3 6" xfId="22279"/>
    <cellStyle name="40% - Accent5 3 3 4" xfId="22280"/>
    <cellStyle name="40% - Accent5 3 3 4 2" xfId="22281"/>
    <cellStyle name="40% - Accent5 3 3 4 2 2" xfId="22282"/>
    <cellStyle name="40% - Accent5 3 3 4 2 2 2" xfId="22283"/>
    <cellStyle name="40% - Accent5 3 3 4 2 2 3" xfId="54401"/>
    <cellStyle name="40% - Accent5 3 3 4 2 3" xfId="22284"/>
    <cellStyle name="40% - Accent5 3 3 4 2 4" xfId="22285"/>
    <cellStyle name="40% - Accent5 3 3 4 3" xfId="22286"/>
    <cellStyle name="40% - Accent5 3 3 4 3 2" xfId="22287"/>
    <cellStyle name="40% - Accent5 3 3 4 3 3" xfId="54402"/>
    <cellStyle name="40% - Accent5 3 3 4 4" xfId="22288"/>
    <cellStyle name="40% - Accent5 3 3 4 5" xfId="22289"/>
    <cellStyle name="40% - Accent5 3 3 5" xfId="22290"/>
    <cellStyle name="40% - Accent5 3 3 5 2" xfId="22291"/>
    <cellStyle name="40% - Accent5 3 3 5 2 2" xfId="22292"/>
    <cellStyle name="40% - Accent5 3 3 5 2 3" xfId="54403"/>
    <cellStyle name="40% - Accent5 3 3 5 3" xfId="22293"/>
    <cellStyle name="40% - Accent5 3 3 5 4" xfId="22294"/>
    <cellStyle name="40% - Accent5 3 3 6" xfId="22295"/>
    <cellStyle name="40% - Accent5 3 3 6 2" xfId="22296"/>
    <cellStyle name="40% - Accent5 3 3 6 2 2" xfId="22297"/>
    <cellStyle name="40% - Accent5 3 3 6 2 3" xfId="54404"/>
    <cellStyle name="40% - Accent5 3 3 6 3" xfId="22298"/>
    <cellStyle name="40% - Accent5 3 3 6 4" xfId="22299"/>
    <cellStyle name="40% - Accent5 3 3 7" xfId="22300"/>
    <cellStyle name="40% - Accent5 3 3 7 2" xfId="22301"/>
    <cellStyle name="40% - Accent5 3 3 7 3" xfId="54405"/>
    <cellStyle name="40% - Accent5 3 3 8" xfId="22302"/>
    <cellStyle name="40% - Accent5 3 3 9" xfId="22303"/>
    <cellStyle name="40% - Accent5 3 4" xfId="22304"/>
    <cellStyle name="40% - Accent5 3 4 2" xfId="22305"/>
    <cellStyle name="40% - Accent5 3 4 2 2" xfId="22306"/>
    <cellStyle name="40% - Accent5 3 4 2 2 2" xfId="22307"/>
    <cellStyle name="40% - Accent5 3 4 2 2 2 2" xfId="22308"/>
    <cellStyle name="40% - Accent5 3 4 2 2 2 3" xfId="54406"/>
    <cellStyle name="40% - Accent5 3 4 2 2 3" xfId="22309"/>
    <cellStyle name="40% - Accent5 3 4 2 2 4" xfId="22310"/>
    <cellStyle name="40% - Accent5 3 4 2 3" xfId="22311"/>
    <cellStyle name="40% - Accent5 3 4 2 3 2" xfId="22312"/>
    <cellStyle name="40% - Accent5 3 4 2 3 2 2" xfId="22313"/>
    <cellStyle name="40% - Accent5 3 4 2 3 2 3" xfId="54407"/>
    <cellStyle name="40% - Accent5 3 4 2 3 3" xfId="22314"/>
    <cellStyle name="40% - Accent5 3 4 2 3 4" xfId="22315"/>
    <cellStyle name="40% - Accent5 3 4 2 4" xfId="22316"/>
    <cellStyle name="40% - Accent5 3 4 2 4 2" xfId="22317"/>
    <cellStyle name="40% - Accent5 3 4 2 4 3" xfId="54408"/>
    <cellStyle name="40% - Accent5 3 4 2 5" xfId="22318"/>
    <cellStyle name="40% - Accent5 3 4 2 6" xfId="22319"/>
    <cellStyle name="40% - Accent5 3 4 3" xfId="22320"/>
    <cellStyle name="40% - Accent5 3 4 3 2" xfId="22321"/>
    <cellStyle name="40% - Accent5 3 4 3 2 2" xfId="22322"/>
    <cellStyle name="40% - Accent5 3 4 3 2 3" xfId="54409"/>
    <cellStyle name="40% - Accent5 3 4 3 3" xfId="22323"/>
    <cellStyle name="40% - Accent5 3 4 3 4" xfId="22324"/>
    <cellStyle name="40% - Accent5 3 4 4" xfId="22325"/>
    <cellStyle name="40% - Accent5 3 4 4 2" xfId="22326"/>
    <cellStyle name="40% - Accent5 3 4 4 2 2" xfId="22327"/>
    <cellStyle name="40% - Accent5 3 4 4 2 3" xfId="54410"/>
    <cellStyle name="40% - Accent5 3 4 4 3" xfId="22328"/>
    <cellStyle name="40% - Accent5 3 4 4 4" xfId="22329"/>
    <cellStyle name="40% - Accent5 3 4 5" xfId="22330"/>
    <cellStyle name="40% - Accent5 3 4 5 2" xfId="22331"/>
    <cellStyle name="40% - Accent5 3 4 5 3" xfId="54411"/>
    <cellStyle name="40% - Accent5 3 4 6" xfId="22332"/>
    <cellStyle name="40% - Accent5 3 4 7" xfId="22333"/>
    <cellStyle name="40% - Accent5 3 5" xfId="22334"/>
    <cellStyle name="40% - Accent5 3 5 2" xfId="22335"/>
    <cellStyle name="40% - Accent5 3 5 2 2" xfId="22336"/>
    <cellStyle name="40% - Accent5 3 5 2 2 2" xfId="22337"/>
    <cellStyle name="40% - Accent5 3 5 2 2 3" xfId="54412"/>
    <cellStyle name="40% - Accent5 3 5 2 3" xfId="22338"/>
    <cellStyle name="40% - Accent5 3 5 2 4" xfId="22339"/>
    <cellStyle name="40% - Accent5 3 5 3" xfId="22340"/>
    <cellStyle name="40% - Accent5 3 5 3 2" xfId="22341"/>
    <cellStyle name="40% - Accent5 3 5 3 2 2" xfId="22342"/>
    <cellStyle name="40% - Accent5 3 5 3 2 3" xfId="54413"/>
    <cellStyle name="40% - Accent5 3 5 3 3" xfId="22343"/>
    <cellStyle name="40% - Accent5 3 5 3 4" xfId="22344"/>
    <cellStyle name="40% - Accent5 3 5 4" xfId="22345"/>
    <cellStyle name="40% - Accent5 3 5 4 2" xfId="22346"/>
    <cellStyle name="40% - Accent5 3 5 4 3" xfId="54414"/>
    <cellStyle name="40% - Accent5 3 5 5" xfId="22347"/>
    <cellStyle name="40% - Accent5 3 5 6" xfId="22348"/>
    <cellStyle name="40% - Accent5 3 6" xfId="22349"/>
    <cellStyle name="40% - Accent5 3 6 2" xfId="22350"/>
    <cellStyle name="40% - Accent5 3 6 2 2" xfId="22351"/>
    <cellStyle name="40% - Accent5 3 6 2 2 2" xfId="22352"/>
    <cellStyle name="40% - Accent5 3 6 2 2 3" xfId="54415"/>
    <cellStyle name="40% - Accent5 3 6 2 3" xfId="22353"/>
    <cellStyle name="40% - Accent5 3 6 2 4" xfId="22354"/>
    <cellStyle name="40% - Accent5 3 6 3" xfId="22355"/>
    <cellStyle name="40% - Accent5 3 6 3 2" xfId="22356"/>
    <cellStyle name="40% - Accent5 3 6 3 3" xfId="54416"/>
    <cellStyle name="40% - Accent5 3 6 4" xfId="22357"/>
    <cellStyle name="40% - Accent5 3 6 5" xfId="22358"/>
    <cellStyle name="40% - Accent5 3 7" xfId="22359"/>
    <cellStyle name="40% - Accent5 3 7 2" xfId="22360"/>
    <cellStyle name="40% - Accent5 3 7 2 2" xfId="22361"/>
    <cellStyle name="40% - Accent5 3 7 2 3" xfId="54417"/>
    <cellStyle name="40% - Accent5 3 7 3" xfId="22362"/>
    <cellStyle name="40% - Accent5 3 7 4" xfId="22363"/>
    <cellStyle name="40% - Accent5 3 8" xfId="22364"/>
    <cellStyle name="40% - Accent5 3 8 2" xfId="22365"/>
    <cellStyle name="40% - Accent5 3 8 2 2" xfId="22366"/>
    <cellStyle name="40% - Accent5 3 8 2 3" xfId="54418"/>
    <cellStyle name="40% - Accent5 3 8 3" xfId="22367"/>
    <cellStyle name="40% - Accent5 3 8 4" xfId="22368"/>
    <cellStyle name="40% - Accent5 3 9" xfId="22369"/>
    <cellStyle name="40% - Accent5 3 9 2" xfId="22370"/>
    <cellStyle name="40% - Accent5 3 9 3" xfId="54419"/>
    <cellStyle name="40% - Accent5 4" xfId="22371"/>
    <cellStyle name="40% - Accent5 4 10" xfId="22372"/>
    <cellStyle name="40% - Accent5 4 11" xfId="22373"/>
    <cellStyle name="40% - Accent5 4 12" xfId="60190"/>
    <cellStyle name="40% - Accent5 4 2" xfId="22374"/>
    <cellStyle name="40% - Accent5 4 2 10" xfId="22375"/>
    <cellStyle name="40% - Accent5 4 2 11" xfId="60373"/>
    <cellStyle name="40% - Accent5 4 2 2" xfId="22376"/>
    <cellStyle name="40% - Accent5 4 2 2 2" xfId="22377"/>
    <cellStyle name="40% - Accent5 4 2 2 2 2" xfId="22378"/>
    <cellStyle name="40% - Accent5 4 2 2 2 2 2" xfId="22379"/>
    <cellStyle name="40% - Accent5 4 2 2 2 2 2 2" xfId="22380"/>
    <cellStyle name="40% - Accent5 4 2 2 2 2 2 2 2" xfId="22381"/>
    <cellStyle name="40% - Accent5 4 2 2 2 2 2 2 3" xfId="54420"/>
    <cellStyle name="40% - Accent5 4 2 2 2 2 2 3" xfId="22382"/>
    <cellStyle name="40% - Accent5 4 2 2 2 2 2 4" xfId="22383"/>
    <cellStyle name="40% - Accent5 4 2 2 2 2 3" xfId="22384"/>
    <cellStyle name="40% - Accent5 4 2 2 2 2 3 2" xfId="22385"/>
    <cellStyle name="40% - Accent5 4 2 2 2 2 3 2 2" xfId="22386"/>
    <cellStyle name="40% - Accent5 4 2 2 2 2 3 2 3" xfId="54421"/>
    <cellStyle name="40% - Accent5 4 2 2 2 2 3 3" xfId="22387"/>
    <cellStyle name="40% - Accent5 4 2 2 2 2 3 4" xfId="22388"/>
    <cellStyle name="40% - Accent5 4 2 2 2 2 4" xfId="22389"/>
    <cellStyle name="40% - Accent5 4 2 2 2 2 4 2" xfId="22390"/>
    <cellStyle name="40% - Accent5 4 2 2 2 2 4 3" xfId="54422"/>
    <cellStyle name="40% - Accent5 4 2 2 2 2 5" xfId="22391"/>
    <cellStyle name="40% - Accent5 4 2 2 2 2 6" xfId="22392"/>
    <cellStyle name="40% - Accent5 4 2 2 2 3" xfId="22393"/>
    <cellStyle name="40% - Accent5 4 2 2 2 3 2" xfId="22394"/>
    <cellStyle name="40% - Accent5 4 2 2 2 3 2 2" xfId="22395"/>
    <cellStyle name="40% - Accent5 4 2 2 2 3 2 3" xfId="54423"/>
    <cellStyle name="40% - Accent5 4 2 2 2 3 3" xfId="22396"/>
    <cellStyle name="40% - Accent5 4 2 2 2 3 4" xfId="22397"/>
    <cellStyle name="40% - Accent5 4 2 2 2 4" xfId="22398"/>
    <cellStyle name="40% - Accent5 4 2 2 2 4 2" xfId="22399"/>
    <cellStyle name="40% - Accent5 4 2 2 2 4 2 2" xfId="22400"/>
    <cellStyle name="40% - Accent5 4 2 2 2 4 2 3" xfId="54424"/>
    <cellStyle name="40% - Accent5 4 2 2 2 4 3" xfId="22401"/>
    <cellStyle name="40% - Accent5 4 2 2 2 4 4" xfId="22402"/>
    <cellStyle name="40% - Accent5 4 2 2 2 5" xfId="22403"/>
    <cellStyle name="40% - Accent5 4 2 2 2 5 2" xfId="22404"/>
    <cellStyle name="40% - Accent5 4 2 2 2 5 3" xfId="54425"/>
    <cellStyle name="40% - Accent5 4 2 2 2 6" xfId="22405"/>
    <cellStyle name="40% - Accent5 4 2 2 2 7" xfId="22406"/>
    <cellStyle name="40% - Accent5 4 2 2 3" xfId="22407"/>
    <cellStyle name="40% - Accent5 4 2 2 3 2" xfId="22408"/>
    <cellStyle name="40% - Accent5 4 2 2 3 2 2" xfId="22409"/>
    <cellStyle name="40% - Accent5 4 2 2 3 2 2 2" xfId="22410"/>
    <cellStyle name="40% - Accent5 4 2 2 3 2 2 3" xfId="54426"/>
    <cellStyle name="40% - Accent5 4 2 2 3 2 3" xfId="22411"/>
    <cellStyle name="40% - Accent5 4 2 2 3 2 4" xfId="22412"/>
    <cellStyle name="40% - Accent5 4 2 2 3 3" xfId="22413"/>
    <cellStyle name="40% - Accent5 4 2 2 3 3 2" xfId="22414"/>
    <cellStyle name="40% - Accent5 4 2 2 3 3 2 2" xfId="22415"/>
    <cellStyle name="40% - Accent5 4 2 2 3 3 2 3" xfId="54427"/>
    <cellStyle name="40% - Accent5 4 2 2 3 3 3" xfId="22416"/>
    <cellStyle name="40% - Accent5 4 2 2 3 3 4" xfId="22417"/>
    <cellStyle name="40% - Accent5 4 2 2 3 4" xfId="22418"/>
    <cellStyle name="40% - Accent5 4 2 2 3 4 2" xfId="22419"/>
    <cellStyle name="40% - Accent5 4 2 2 3 4 3" xfId="54428"/>
    <cellStyle name="40% - Accent5 4 2 2 3 5" xfId="22420"/>
    <cellStyle name="40% - Accent5 4 2 2 3 6" xfId="22421"/>
    <cellStyle name="40% - Accent5 4 2 2 4" xfId="22422"/>
    <cellStyle name="40% - Accent5 4 2 2 4 2" xfId="22423"/>
    <cellStyle name="40% - Accent5 4 2 2 4 2 2" xfId="22424"/>
    <cellStyle name="40% - Accent5 4 2 2 4 2 3" xfId="54429"/>
    <cellStyle name="40% - Accent5 4 2 2 4 3" xfId="22425"/>
    <cellStyle name="40% - Accent5 4 2 2 4 4" xfId="22426"/>
    <cellStyle name="40% - Accent5 4 2 2 5" xfId="22427"/>
    <cellStyle name="40% - Accent5 4 2 2 5 2" xfId="22428"/>
    <cellStyle name="40% - Accent5 4 2 2 5 2 2" xfId="22429"/>
    <cellStyle name="40% - Accent5 4 2 2 5 2 3" xfId="54430"/>
    <cellStyle name="40% - Accent5 4 2 2 5 3" xfId="22430"/>
    <cellStyle name="40% - Accent5 4 2 2 5 4" xfId="22431"/>
    <cellStyle name="40% - Accent5 4 2 2 6" xfId="22432"/>
    <cellStyle name="40% - Accent5 4 2 2 6 2" xfId="22433"/>
    <cellStyle name="40% - Accent5 4 2 2 6 3" xfId="54431"/>
    <cellStyle name="40% - Accent5 4 2 2 7" xfId="22434"/>
    <cellStyle name="40% - Accent5 4 2 2 8" xfId="22435"/>
    <cellStyle name="40% - Accent5 4 2 2 9" xfId="60741"/>
    <cellStyle name="40% - Accent5 4 2 3" xfId="22436"/>
    <cellStyle name="40% - Accent5 4 2 3 2" xfId="22437"/>
    <cellStyle name="40% - Accent5 4 2 3 2 2" xfId="22438"/>
    <cellStyle name="40% - Accent5 4 2 3 2 2 2" xfId="22439"/>
    <cellStyle name="40% - Accent5 4 2 3 2 2 2 2" xfId="22440"/>
    <cellStyle name="40% - Accent5 4 2 3 2 2 2 3" xfId="54432"/>
    <cellStyle name="40% - Accent5 4 2 3 2 2 3" xfId="22441"/>
    <cellStyle name="40% - Accent5 4 2 3 2 2 4" xfId="22442"/>
    <cellStyle name="40% - Accent5 4 2 3 2 3" xfId="22443"/>
    <cellStyle name="40% - Accent5 4 2 3 2 3 2" xfId="22444"/>
    <cellStyle name="40% - Accent5 4 2 3 2 3 2 2" xfId="22445"/>
    <cellStyle name="40% - Accent5 4 2 3 2 3 2 3" xfId="54433"/>
    <cellStyle name="40% - Accent5 4 2 3 2 3 3" xfId="22446"/>
    <cellStyle name="40% - Accent5 4 2 3 2 3 4" xfId="22447"/>
    <cellStyle name="40% - Accent5 4 2 3 2 4" xfId="22448"/>
    <cellStyle name="40% - Accent5 4 2 3 2 4 2" xfId="22449"/>
    <cellStyle name="40% - Accent5 4 2 3 2 4 3" xfId="54434"/>
    <cellStyle name="40% - Accent5 4 2 3 2 5" xfId="22450"/>
    <cellStyle name="40% - Accent5 4 2 3 2 6" xfId="22451"/>
    <cellStyle name="40% - Accent5 4 2 3 3" xfId="22452"/>
    <cellStyle name="40% - Accent5 4 2 3 3 2" xfId="22453"/>
    <cellStyle name="40% - Accent5 4 2 3 3 2 2" xfId="22454"/>
    <cellStyle name="40% - Accent5 4 2 3 3 2 3" xfId="54435"/>
    <cellStyle name="40% - Accent5 4 2 3 3 3" xfId="22455"/>
    <cellStyle name="40% - Accent5 4 2 3 3 4" xfId="22456"/>
    <cellStyle name="40% - Accent5 4 2 3 4" xfId="22457"/>
    <cellStyle name="40% - Accent5 4 2 3 4 2" xfId="22458"/>
    <cellStyle name="40% - Accent5 4 2 3 4 2 2" xfId="22459"/>
    <cellStyle name="40% - Accent5 4 2 3 4 2 3" xfId="54436"/>
    <cellStyle name="40% - Accent5 4 2 3 4 3" xfId="22460"/>
    <cellStyle name="40% - Accent5 4 2 3 4 4" xfId="22461"/>
    <cellStyle name="40% - Accent5 4 2 3 5" xfId="22462"/>
    <cellStyle name="40% - Accent5 4 2 3 5 2" xfId="22463"/>
    <cellStyle name="40% - Accent5 4 2 3 5 3" xfId="54437"/>
    <cellStyle name="40% - Accent5 4 2 3 6" xfId="22464"/>
    <cellStyle name="40% - Accent5 4 2 3 7" xfId="22465"/>
    <cellStyle name="40% - Accent5 4 2 4" xfId="22466"/>
    <cellStyle name="40% - Accent5 4 2 4 2" xfId="22467"/>
    <cellStyle name="40% - Accent5 4 2 4 2 2" xfId="22468"/>
    <cellStyle name="40% - Accent5 4 2 4 2 2 2" xfId="22469"/>
    <cellStyle name="40% - Accent5 4 2 4 2 2 3" xfId="54438"/>
    <cellStyle name="40% - Accent5 4 2 4 2 3" xfId="22470"/>
    <cellStyle name="40% - Accent5 4 2 4 2 4" xfId="22471"/>
    <cellStyle name="40% - Accent5 4 2 4 3" xfId="22472"/>
    <cellStyle name="40% - Accent5 4 2 4 3 2" xfId="22473"/>
    <cellStyle name="40% - Accent5 4 2 4 3 2 2" xfId="22474"/>
    <cellStyle name="40% - Accent5 4 2 4 3 2 3" xfId="54439"/>
    <cellStyle name="40% - Accent5 4 2 4 3 3" xfId="22475"/>
    <cellStyle name="40% - Accent5 4 2 4 3 4" xfId="22476"/>
    <cellStyle name="40% - Accent5 4 2 4 4" xfId="22477"/>
    <cellStyle name="40% - Accent5 4 2 4 4 2" xfId="22478"/>
    <cellStyle name="40% - Accent5 4 2 4 4 3" xfId="54440"/>
    <cellStyle name="40% - Accent5 4 2 4 5" xfId="22479"/>
    <cellStyle name="40% - Accent5 4 2 4 6" xfId="22480"/>
    <cellStyle name="40% - Accent5 4 2 5" xfId="22481"/>
    <cellStyle name="40% - Accent5 4 2 5 2" xfId="22482"/>
    <cellStyle name="40% - Accent5 4 2 5 2 2" xfId="22483"/>
    <cellStyle name="40% - Accent5 4 2 5 2 2 2" xfId="22484"/>
    <cellStyle name="40% - Accent5 4 2 5 2 2 3" xfId="54441"/>
    <cellStyle name="40% - Accent5 4 2 5 2 3" xfId="22485"/>
    <cellStyle name="40% - Accent5 4 2 5 2 4" xfId="22486"/>
    <cellStyle name="40% - Accent5 4 2 5 3" xfId="22487"/>
    <cellStyle name="40% - Accent5 4 2 5 3 2" xfId="22488"/>
    <cellStyle name="40% - Accent5 4 2 5 3 3" xfId="54442"/>
    <cellStyle name="40% - Accent5 4 2 5 4" xfId="22489"/>
    <cellStyle name="40% - Accent5 4 2 5 5" xfId="22490"/>
    <cellStyle name="40% - Accent5 4 2 6" xfId="22491"/>
    <cellStyle name="40% - Accent5 4 2 6 2" xfId="22492"/>
    <cellStyle name="40% - Accent5 4 2 6 2 2" xfId="22493"/>
    <cellStyle name="40% - Accent5 4 2 6 2 3" xfId="54443"/>
    <cellStyle name="40% - Accent5 4 2 6 3" xfId="22494"/>
    <cellStyle name="40% - Accent5 4 2 6 4" xfId="22495"/>
    <cellStyle name="40% - Accent5 4 2 7" xfId="22496"/>
    <cellStyle name="40% - Accent5 4 2 7 2" xfId="22497"/>
    <cellStyle name="40% - Accent5 4 2 7 2 2" xfId="22498"/>
    <cellStyle name="40% - Accent5 4 2 7 2 3" xfId="54444"/>
    <cellStyle name="40% - Accent5 4 2 7 3" xfId="22499"/>
    <cellStyle name="40% - Accent5 4 2 7 4" xfId="22500"/>
    <cellStyle name="40% - Accent5 4 2 8" xfId="22501"/>
    <cellStyle name="40% - Accent5 4 2 8 2" xfId="22502"/>
    <cellStyle name="40% - Accent5 4 2 8 3" xfId="54445"/>
    <cellStyle name="40% - Accent5 4 2 9" xfId="22503"/>
    <cellStyle name="40% - Accent5 4 3" xfId="22504"/>
    <cellStyle name="40% - Accent5 4 3 2" xfId="22505"/>
    <cellStyle name="40% - Accent5 4 3 2 2" xfId="22506"/>
    <cellStyle name="40% - Accent5 4 3 2 2 2" xfId="22507"/>
    <cellStyle name="40% - Accent5 4 3 2 2 2 2" xfId="22508"/>
    <cellStyle name="40% - Accent5 4 3 2 2 2 2 2" xfId="22509"/>
    <cellStyle name="40% - Accent5 4 3 2 2 2 2 3" xfId="54446"/>
    <cellStyle name="40% - Accent5 4 3 2 2 2 3" xfId="22510"/>
    <cellStyle name="40% - Accent5 4 3 2 2 2 4" xfId="22511"/>
    <cellStyle name="40% - Accent5 4 3 2 2 3" xfId="22512"/>
    <cellStyle name="40% - Accent5 4 3 2 2 3 2" xfId="22513"/>
    <cellStyle name="40% - Accent5 4 3 2 2 3 2 2" xfId="22514"/>
    <cellStyle name="40% - Accent5 4 3 2 2 3 2 3" xfId="54447"/>
    <cellStyle name="40% - Accent5 4 3 2 2 3 3" xfId="22515"/>
    <cellStyle name="40% - Accent5 4 3 2 2 3 4" xfId="22516"/>
    <cellStyle name="40% - Accent5 4 3 2 2 4" xfId="22517"/>
    <cellStyle name="40% - Accent5 4 3 2 2 4 2" xfId="22518"/>
    <cellStyle name="40% - Accent5 4 3 2 2 4 3" xfId="54448"/>
    <cellStyle name="40% - Accent5 4 3 2 2 5" xfId="22519"/>
    <cellStyle name="40% - Accent5 4 3 2 2 6" xfId="22520"/>
    <cellStyle name="40% - Accent5 4 3 2 3" xfId="22521"/>
    <cellStyle name="40% - Accent5 4 3 2 3 2" xfId="22522"/>
    <cellStyle name="40% - Accent5 4 3 2 3 2 2" xfId="22523"/>
    <cellStyle name="40% - Accent5 4 3 2 3 2 3" xfId="54449"/>
    <cellStyle name="40% - Accent5 4 3 2 3 3" xfId="22524"/>
    <cellStyle name="40% - Accent5 4 3 2 3 4" xfId="22525"/>
    <cellStyle name="40% - Accent5 4 3 2 4" xfId="22526"/>
    <cellStyle name="40% - Accent5 4 3 2 4 2" xfId="22527"/>
    <cellStyle name="40% - Accent5 4 3 2 4 2 2" xfId="22528"/>
    <cellStyle name="40% - Accent5 4 3 2 4 2 3" xfId="54450"/>
    <cellStyle name="40% - Accent5 4 3 2 4 3" xfId="22529"/>
    <cellStyle name="40% - Accent5 4 3 2 4 4" xfId="22530"/>
    <cellStyle name="40% - Accent5 4 3 2 5" xfId="22531"/>
    <cellStyle name="40% - Accent5 4 3 2 5 2" xfId="22532"/>
    <cellStyle name="40% - Accent5 4 3 2 5 3" xfId="54451"/>
    <cellStyle name="40% - Accent5 4 3 2 6" xfId="22533"/>
    <cellStyle name="40% - Accent5 4 3 2 7" xfId="22534"/>
    <cellStyle name="40% - Accent5 4 3 3" xfId="22535"/>
    <cellStyle name="40% - Accent5 4 3 3 2" xfId="22536"/>
    <cellStyle name="40% - Accent5 4 3 3 2 2" xfId="22537"/>
    <cellStyle name="40% - Accent5 4 3 3 2 2 2" xfId="22538"/>
    <cellStyle name="40% - Accent5 4 3 3 2 2 3" xfId="54452"/>
    <cellStyle name="40% - Accent5 4 3 3 2 3" xfId="22539"/>
    <cellStyle name="40% - Accent5 4 3 3 2 4" xfId="22540"/>
    <cellStyle name="40% - Accent5 4 3 3 3" xfId="22541"/>
    <cellStyle name="40% - Accent5 4 3 3 3 2" xfId="22542"/>
    <cellStyle name="40% - Accent5 4 3 3 3 2 2" xfId="22543"/>
    <cellStyle name="40% - Accent5 4 3 3 3 2 3" xfId="54453"/>
    <cellStyle name="40% - Accent5 4 3 3 3 3" xfId="22544"/>
    <cellStyle name="40% - Accent5 4 3 3 3 4" xfId="22545"/>
    <cellStyle name="40% - Accent5 4 3 3 4" xfId="22546"/>
    <cellStyle name="40% - Accent5 4 3 3 4 2" xfId="22547"/>
    <cellStyle name="40% - Accent5 4 3 3 4 3" xfId="54454"/>
    <cellStyle name="40% - Accent5 4 3 3 5" xfId="22548"/>
    <cellStyle name="40% - Accent5 4 3 3 6" xfId="22549"/>
    <cellStyle name="40% - Accent5 4 3 4" xfId="22550"/>
    <cellStyle name="40% - Accent5 4 3 4 2" xfId="22551"/>
    <cellStyle name="40% - Accent5 4 3 4 2 2" xfId="22552"/>
    <cellStyle name="40% - Accent5 4 3 4 2 3" xfId="54455"/>
    <cellStyle name="40% - Accent5 4 3 4 3" xfId="22553"/>
    <cellStyle name="40% - Accent5 4 3 4 4" xfId="22554"/>
    <cellStyle name="40% - Accent5 4 3 5" xfId="22555"/>
    <cellStyle name="40% - Accent5 4 3 5 2" xfId="22556"/>
    <cellStyle name="40% - Accent5 4 3 5 2 2" xfId="22557"/>
    <cellStyle name="40% - Accent5 4 3 5 2 3" xfId="54456"/>
    <cellStyle name="40% - Accent5 4 3 5 3" xfId="22558"/>
    <cellStyle name="40% - Accent5 4 3 5 4" xfId="22559"/>
    <cellStyle name="40% - Accent5 4 3 6" xfId="22560"/>
    <cellStyle name="40% - Accent5 4 3 6 2" xfId="22561"/>
    <cellStyle name="40% - Accent5 4 3 6 3" xfId="54457"/>
    <cellStyle name="40% - Accent5 4 3 7" xfId="22562"/>
    <cellStyle name="40% - Accent5 4 3 8" xfId="22563"/>
    <cellStyle name="40% - Accent5 4 3 9" xfId="60558"/>
    <cellStyle name="40% - Accent5 4 4" xfId="22564"/>
    <cellStyle name="40% - Accent5 4 4 2" xfId="22565"/>
    <cellStyle name="40% - Accent5 4 4 2 2" xfId="22566"/>
    <cellStyle name="40% - Accent5 4 4 2 2 2" xfId="22567"/>
    <cellStyle name="40% - Accent5 4 4 2 2 2 2" xfId="22568"/>
    <cellStyle name="40% - Accent5 4 4 2 2 2 3" xfId="54458"/>
    <cellStyle name="40% - Accent5 4 4 2 2 3" xfId="22569"/>
    <cellStyle name="40% - Accent5 4 4 2 2 4" xfId="22570"/>
    <cellStyle name="40% - Accent5 4 4 2 3" xfId="22571"/>
    <cellStyle name="40% - Accent5 4 4 2 3 2" xfId="22572"/>
    <cellStyle name="40% - Accent5 4 4 2 3 2 2" xfId="22573"/>
    <cellStyle name="40% - Accent5 4 4 2 3 2 3" xfId="54459"/>
    <cellStyle name="40% - Accent5 4 4 2 3 3" xfId="22574"/>
    <cellStyle name="40% - Accent5 4 4 2 3 4" xfId="22575"/>
    <cellStyle name="40% - Accent5 4 4 2 4" xfId="22576"/>
    <cellStyle name="40% - Accent5 4 4 2 4 2" xfId="22577"/>
    <cellStyle name="40% - Accent5 4 4 2 4 3" xfId="54460"/>
    <cellStyle name="40% - Accent5 4 4 2 5" xfId="22578"/>
    <cellStyle name="40% - Accent5 4 4 2 6" xfId="22579"/>
    <cellStyle name="40% - Accent5 4 4 3" xfId="22580"/>
    <cellStyle name="40% - Accent5 4 4 3 2" xfId="22581"/>
    <cellStyle name="40% - Accent5 4 4 3 2 2" xfId="22582"/>
    <cellStyle name="40% - Accent5 4 4 3 2 3" xfId="54461"/>
    <cellStyle name="40% - Accent5 4 4 3 3" xfId="22583"/>
    <cellStyle name="40% - Accent5 4 4 3 4" xfId="22584"/>
    <cellStyle name="40% - Accent5 4 4 4" xfId="22585"/>
    <cellStyle name="40% - Accent5 4 4 4 2" xfId="22586"/>
    <cellStyle name="40% - Accent5 4 4 4 2 2" xfId="22587"/>
    <cellStyle name="40% - Accent5 4 4 4 2 3" xfId="54462"/>
    <cellStyle name="40% - Accent5 4 4 4 3" xfId="22588"/>
    <cellStyle name="40% - Accent5 4 4 4 4" xfId="22589"/>
    <cellStyle name="40% - Accent5 4 4 5" xfId="22590"/>
    <cellStyle name="40% - Accent5 4 4 5 2" xfId="22591"/>
    <cellStyle name="40% - Accent5 4 4 5 3" xfId="54463"/>
    <cellStyle name="40% - Accent5 4 4 6" xfId="22592"/>
    <cellStyle name="40% - Accent5 4 4 7" xfId="22593"/>
    <cellStyle name="40% - Accent5 4 5" xfId="22594"/>
    <cellStyle name="40% - Accent5 4 5 2" xfId="22595"/>
    <cellStyle name="40% - Accent5 4 5 2 2" xfId="22596"/>
    <cellStyle name="40% - Accent5 4 5 2 2 2" xfId="22597"/>
    <cellStyle name="40% - Accent5 4 5 2 2 3" xfId="54464"/>
    <cellStyle name="40% - Accent5 4 5 2 3" xfId="22598"/>
    <cellStyle name="40% - Accent5 4 5 2 4" xfId="22599"/>
    <cellStyle name="40% - Accent5 4 5 3" xfId="22600"/>
    <cellStyle name="40% - Accent5 4 5 3 2" xfId="22601"/>
    <cellStyle name="40% - Accent5 4 5 3 2 2" xfId="22602"/>
    <cellStyle name="40% - Accent5 4 5 3 2 3" xfId="54465"/>
    <cellStyle name="40% - Accent5 4 5 3 3" xfId="22603"/>
    <cellStyle name="40% - Accent5 4 5 3 4" xfId="22604"/>
    <cellStyle name="40% - Accent5 4 5 4" xfId="22605"/>
    <cellStyle name="40% - Accent5 4 5 4 2" xfId="22606"/>
    <cellStyle name="40% - Accent5 4 5 4 3" xfId="54466"/>
    <cellStyle name="40% - Accent5 4 5 5" xfId="22607"/>
    <cellStyle name="40% - Accent5 4 5 6" xfId="22608"/>
    <cellStyle name="40% - Accent5 4 6" xfId="22609"/>
    <cellStyle name="40% - Accent5 4 6 2" xfId="22610"/>
    <cellStyle name="40% - Accent5 4 6 2 2" xfId="22611"/>
    <cellStyle name="40% - Accent5 4 6 2 2 2" xfId="22612"/>
    <cellStyle name="40% - Accent5 4 6 2 2 3" xfId="54467"/>
    <cellStyle name="40% - Accent5 4 6 2 3" xfId="22613"/>
    <cellStyle name="40% - Accent5 4 6 2 4" xfId="22614"/>
    <cellStyle name="40% - Accent5 4 6 3" xfId="22615"/>
    <cellStyle name="40% - Accent5 4 6 3 2" xfId="22616"/>
    <cellStyle name="40% - Accent5 4 6 3 3" xfId="54468"/>
    <cellStyle name="40% - Accent5 4 6 4" xfId="22617"/>
    <cellStyle name="40% - Accent5 4 6 5" xfId="22618"/>
    <cellStyle name="40% - Accent5 4 7" xfId="22619"/>
    <cellStyle name="40% - Accent5 4 7 2" xfId="22620"/>
    <cellStyle name="40% - Accent5 4 7 2 2" xfId="22621"/>
    <cellStyle name="40% - Accent5 4 7 2 3" xfId="54469"/>
    <cellStyle name="40% - Accent5 4 7 3" xfId="22622"/>
    <cellStyle name="40% - Accent5 4 7 4" xfId="22623"/>
    <cellStyle name="40% - Accent5 4 8" xfId="22624"/>
    <cellStyle name="40% - Accent5 4 8 2" xfId="22625"/>
    <cellStyle name="40% - Accent5 4 8 2 2" xfId="22626"/>
    <cellStyle name="40% - Accent5 4 8 2 3" xfId="54470"/>
    <cellStyle name="40% - Accent5 4 8 3" xfId="22627"/>
    <cellStyle name="40% - Accent5 4 8 4" xfId="22628"/>
    <cellStyle name="40% - Accent5 4 9" xfId="22629"/>
    <cellStyle name="40% - Accent5 4 9 2" xfId="22630"/>
    <cellStyle name="40% - Accent5 4 9 3" xfId="54471"/>
    <cellStyle name="40% - Accent5 5" xfId="22631"/>
    <cellStyle name="40% - Accent5 5 10" xfId="22632"/>
    <cellStyle name="40% - Accent5 5 11" xfId="60204"/>
    <cellStyle name="40% - Accent5 5 2" xfId="22633"/>
    <cellStyle name="40% - Accent5 5 2 2" xfId="22634"/>
    <cellStyle name="40% - Accent5 5 2 2 2" xfId="22635"/>
    <cellStyle name="40% - Accent5 5 2 2 2 2" xfId="22636"/>
    <cellStyle name="40% - Accent5 5 2 2 2 2 2" xfId="22637"/>
    <cellStyle name="40% - Accent5 5 2 2 2 2 2 2" xfId="22638"/>
    <cellStyle name="40% - Accent5 5 2 2 2 2 2 3" xfId="54472"/>
    <cellStyle name="40% - Accent5 5 2 2 2 2 3" xfId="22639"/>
    <cellStyle name="40% - Accent5 5 2 2 2 2 4" xfId="22640"/>
    <cellStyle name="40% - Accent5 5 2 2 2 3" xfId="22641"/>
    <cellStyle name="40% - Accent5 5 2 2 2 3 2" xfId="22642"/>
    <cellStyle name="40% - Accent5 5 2 2 2 3 2 2" xfId="22643"/>
    <cellStyle name="40% - Accent5 5 2 2 2 3 2 3" xfId="54473"/>
    <cellStyle name="40% - Accent5 5 2 2 2 3 3" xfId="22644"/>
    <cellStyle name="40% - Accent5 5 2 2 2 3 4" xfId="22645"/>
    <cellStyle name="40% - Accent5 5 2 2 2 4" xfId="22646"/>
    <cellStyle name="40% - Accent5 5 2 2 2 4 2" xfId="22647"/>
    <cellStyle name="40% - Accent5 5 2 2 2 4 3" xfId="54474"/>
    <cellStyle name="40% - Accent5 5 2 2 2 5" xfId="22648"/>
    <cellStyle name="40% - Accent5 5 2 2 2 6" xfId="22649"/>
    <cellStyle name="40% - Accent5 5 2 2 3" xfId="22650"/>
    <cellStyle name="40% - Accent5 5 2 2 3 2" xfId="22651"/>
    <cellStyle name="40% - Accent5 5 2 2 3 2 2" xfId="22652"/>
    <cellStyle name="40% - Accent5 5 2 2 3 2 3" xfId="54475"/>
    <cellStyle name="40% - Accent5 5 2 2 3 3" xfId="22653"/>
    <cellStyle name="40% - Accent5 5 2 2 3 4" xfId="22654"/>
    <cellStyle name="40% - Accent5 5 2 2 4" xfId="22655"/>
    <cellStyle name="40% - Accent5 5 2 2 4 2" xfId="22656"/>
    <cellStyle name="40% - Accent5 5 2 2 4 2 2" xfId="22657"/>
    <cellStyle name="40% - Accent5 5 2 2 4 2 3" xfId="54476"/>
    <cellStyle name="40% - Accent5 5 2 2 4 3" xfId="22658"/>
    <cellStyle name="40% - Accent5 5 2 2 4 4" xfId="22659"/>
    <cellStyle name="40% - Accent5 5 2 2 5" xfId="22660"/>
    <cellStyle name="40% - Accent5 5 2 2 5 2" xfId="22661"/>
    <cellStyle name="40% - Accent5 5 2 2 5 3" xfId="54477"/>
    <cellStyle name="40% - Accent5 5 2 2 6" xfId="22662"/>
    <cellStyle name="40% - Accent5 5 2 2 7" xfId="22663"/>
    <cellStyle name="40% - Accent5 5 2 2 8" xfId="60755"/>
    <cellStyle name="40% - Accent5 5 2 3" xfId="22664"/>
    <cellStyle name="40% - Accent5 5 2 3 2" xfId="22665"/>
    <cellStyle name="40% - Accent5 5 2 3 2 2" xfId="22666"/>
    <cellStyle name="40% - Accent5 5 2 3 2 2 2" xfId="22667"/>
    <cellStyle name="40% - Accent5 5 2 3 2 2 3" xfId="54478"/>
    <cellStyle name="40% - Accent5 5 2 3 2 3" xfId="22668"/>
    <cellStyle name="40% - Accent5 5 2 3 2 4" xfId="22669"/>
    <cellStyle name="40% - Accent5 5 2 3 3" xfId="22670"/>
    <cellStyle name="40% - Accent5 5 2 3 3 2" xfId="22671"/>
    <cellStyle name="40% - Accent5 5 2 3 3 2 2" xfId="22672"/>
    <cellStyle name="40% - Accent5 5 2 3 3 2 3" xfId="54479"/>
    <cellStyle name="40% - Accent5 5 2 3 3 3" xfId="22673"/>
    <cellStyle name="40% - Accent5 5 2 3 3 4" xfId="22674"/>
    <cellStyle name="40% - Accent5 5 2 3 4" xfId="22675"/>
    <cellStyle name="40% - Accent5 5 2 3 4 2" xfId="22676"/>
    <cellStyle name="40% - Accent5 5 2 3 4 3" xfId="54480"/>
    <cellStyle name="40% - Accent5 5 2 3 5" xfId="22677"/>
    <cellStyle name="40% - Accent5 5 2 3 6" xfId="22678"/>
    <cellStyle name="40% - Accent5 5 2 4" xfId="22679"/>
    <cellStyle name="40% - Accent5 5 2 4 2" xfId="22680"/>
    <cellStyle name="40% - Accent5 5 2 4 2 2" xfId="22681"/>
    <cellStyle name="40% - Accent5 5 2 4 2 3" xfId="54481"/>
    <cellStyle name="40% - Accent5 5 2 4 3" xfId="22682"/>
    <cellStyle name="40% - Accent5 5 2 4 4" xfId="22683"/>
    <cellStyle name="40% - Accent5 5 2 5" xfId="22684"/>
    <cellStyle name="40% - Accent5 5 2 5 2" xfId="22685"/>
    <cellStyle name="40% - Accent5 5 2 5 2 2" xfId="22686"/>
    <cellStyle name="40% - Accent5 5 2 5 2 3" xfId="54482"/>
    <cellStyle name="40% - Accent5 5 2 5 3" xfId="22687"/>
    <cellStyle name="40% - Accent5 5 2 5 4" xfId="22688"/>
    <cellStyle name="40% - Accent5 5 2 6" xfId="22689"/>
    <cellStyle name="40% - Accent5 5 2 6 2" xfId="22690"/>
    <cellStyle name="40% - Accent5 5 2 6 3" xfId="54483"/>
    <cellStyle name="40% - Accent5 5 2 7" xfId="22691"/>
    <cellStyle name="40% - Accent5 5 2 8" xfId="22692"/>
    <cellStyle name="40% - Accent5 5 2 9" xfId="60387"/>
    <cellStyle name="40% - Accent5 5 3" xfId="22693"/>
    <cellStyle name="40% - Accent5 5 3 2" xfId="22694"/>
    <cellStyle name="40% - Accent5 5 3 2 2" xfId="22695"/>
    <cellStyle name="40% - Accent5 5 3 2 2 2" xfId="22696"/>
    <cellStyle name="40% - Accent5 5 3 2 2 2 2" xfId="22697"/>
    <cellStyle name="40% - Accent5 5 3 2 2 2 3" xfId="54484"/>
    <cellStyle name="40% - Accent5 5 3 2 2 3" xfId="22698"/>
    <cellStyle name="40% - Accent5 5 3 2 2 4" xfId="22699"/>
    <cellStyle name="40% - Accent5 5 3 2 3" xfId="22700"/>
    <cellStyle name="40% - Accent5 5 3 2 3 2" xfId="22701"/>
    <cellStyle name="40% - Accent5 5 3 2 3 2 2" xfId="22702"/>
    <cellStyle name="40% - Accent5 5 3 2 3 2 3" xfId="54485"/>
    <cellStyle name="40% - Accent5 5 3 2 3 3" xfId="22703"/>
    <cellStyle name="40% - Accent5 5 3 2 3 4" xfId="22704"/>
    <cellStyle name="40% - Accent5 5 3 2 4" xfId="22705"/>
    <cellStyle name="40% - Accent5 5 3 2 4 2" xfId="22706"/>
    <cellStyle name="40% - Accent5 5 3 2 4 3" xfId="54486"/>
    <cellStyle name="40% - Accent5 5 3 2 5" xfId="22707"/>
    <cellStyle name="40% - Accent5 5 3 2 6" xfId="22708"/>
    <cellStyle name="40% - Accent5 5 3 3" xfId="22709"/>
    <cellStyle name="40% - Accent5 5 3 3 2" xfId="22710"/>
    <cellStyle name="40% - Accent5 5 3 3 2 2" xfId="22711"/>
    <cellStyle name="40% - Accent5 5 3 3 2 3" xfId="54487"/>
    <cellStyle name="40% - Accent5 5 3 3 3" xfId="22712"/>
    <cellStyle name="40% - Accent5 5 3 3 4" xfId="22713"/>
    <cellStyle name="40% - Accent5 5 3 4" xfId="22714"/>
    <cellStyle name="40% - Accent5 5 3 4 2" xfId="22715"/>
    <cellStyle name="40% - Accent5 5 3 4 2 2" xfId="22716"/>
    <cellStyle name="40% - Accent5 5 3 4 2 3" xfId="54488"/>
    <cellStyle name="40% - Accent5 5 3 4 3" xfId="22717"/>
    <cellStyle name="40% - Accent5 5 3 4 4" xfId="22718"/>
    <cellStyle name="40% - Accent5 5 3 5" xfId="22719"/>
    <cellStyle name="40% - Accent5 5 3 5 2" xfId="22720"/>
    <cellStyle name="40% - Accent5 5 3 5 3" xfId="54489"/>
    <cellStyle name="40% - Accent5 5 3 6" xfId="22721"/>
    <cellStyle name="40% - Accent5 5 3 7" xfId="22722"/>
    <cellStyle name="40% - Accent5 5 3 8" xfId="60572"/>
    <cellStyle name="40% - Accent5 5 4" xfId="22723"/>
    <cellStyle name="40% - Accent5 5 4 2" xfId="22724"/>
    <cellStyle name="40% - Accent5 5 4 2 2" xfId="22725"/>
    <cellStyle name="40% - Accent5 5 4 2 2 2" xfId="22726"/>
    <cellStyle name="40% - Accent5 5 4 2 2 3" xfId="54490"/>
    <cellStyle name="40% - Accent5 5 4 2 3" xfId="22727"/>
    <cellStyle name="40% - Accent5 5 4 2 4" xfId="22728"/>
    <cellStyle name="40% - Accent5 5 4 3" xfId="22729"/>
    <cellStyle name="40% - Accent5 5 4 3 2" xfId="22730"/>
    <cellStyle name="40% - Accent5 5 4 3 2 2" xfId="22731"/>
    <cellStyle name="40% - Accent5 5 4 3 2 3" xfId="54491"/>
    <cellStyle name="40% - Accent5 5 4 3 3" xfId="22732"/>
    <cellStyle name="40% - Accent5 5 4 3 4" xfId="22733"/>
    <cellStyle name="40% - Accent5 5 4 4" xfId="22734"/>
    <cellStyle name="40% - Accent5 5 4 4 2" xfId="22735"/>
    <cellStyle name="40% - Accent5 5 4 4 3" xfId="54492"/>
    <cellStyle name="40% - Accent5 5 4 5" xfId="22736"/>
    <cellStyle name="40% - Accent5 5 4 6" xfId="22737"/>
    <cellStyle name="40% - Accent5 5 5" xfId="22738"/>
    <cellStyle name="40% - Accent5 5 5 2" xfId="22739"/>
    <cellStyle name="40% - Accent5 5 5 2 2" xfId="22740"/>
    <cellStyle name="40% - Accent5 5 5 2 2 2" xfId="22741"/>
    <cellStyle name="40% - Accent5 5 5 2 2 3" xfId="54493"/>
    <cellStyle name="40% - Accent5 5 5 2 3" xfId="22742"/>
    <cellStyle name="40% - Accent5 5 5 2 4" xfId="22743"/>
    <cellStyle name="40% - Accent5 5 5 3" xfId="22744"/>
    <cellStyle name="40% - Accent5 5 5 3 2" xfId="22745"/>
    <cellStyle name="40% - Accent5 5 5 3 3" xfId="54494"/>
    <cellStyle name="40% - Accent5 5 5 4" xfId="22746"/>
    <cellStyle name="40% - Accent5 5 5 5" xfId="22747"/>
    <cellStyle name="40% - Accent5 5 6" xfId="22748"/>
    <cellStyle name="40% - Accent5 5 6 2" xfId="22749"/>
    <cellStyle name="40% - Accent5 5 6 2 2" xfId="22750"/>
    <cellStyle name="40% - Accent5 5 6 2 3" xfId="54495"/>
    <cellStyle name="40% - Accent5 5 6 3" xfId="22751"/>
    <cellStyle name="40% - Accent5 5 6 4" xfId="22752"/>
    <cellStyle name="40% - Accent5 5 7" xfId="22753"/>
    <cellStyle name="40% - Accent5 5 7 2" xfId="22754"/>
    <cellStyle name="40% - Accent5 5 7 2 2" xfId="22755"/>
    <cellStyle name="40% - Accent5 5 7 2 3" xfId="54496"/>
    <cellStyle name="40% - Accent5 5 7 3" xfId="22756"/>
    <cellStyle name="40% - Accent5 5 7 4" xfId="22757"/>
    <cellStyle name="40% - Accent5 5 8" xfId="22758"/>
    <cellStyle name="40% - Accent5 5 8 2" xfId="22759"/>
    <cellStyle name="40% - Accent5 5 8 3" xfId="54497"/>
    <cellStyle name="40% - Accent5 5 9" xfId="22760"/>
    <cellStyle name="40% - Accent5 6" xfId="22761"/>
    <cellStyle name="40% - Accent5 6 10" xfId="22762"/>
    <cellStyle name="40% - Accent5 6 11" xfId="60218"/>
    <cellStyle name="40% - Accent5 6 2" xfId="22763"/>
    <cellStyle name="40% - Accent5 6 2 2" xfId="22764"/>
    <cellStyle name="40% - Accent5 6 2 2 2" xfId="22765"/>
    <cellStyle name="40% - Accent5 6 2 2 2 2" xfId="22766"/>
    <cellStyle name="40% - Accent5 6 2 2 2 2 2" xfId="22767"/>
    <cellStyle name="40% - Accent5 6 2 2 2 2 2 2" xfId="22768"/>
    <cellStyle name="40% - Accent5 6 2 2 2 2 2 3" xfId="54498"/>
    <cellStyle name="40% - Accent5 6 2 2 2 2 3" xfId="22769"/>
    <cellStyle name="40% - Accent5 6 2 2 2 2 4" xfId="22770"/>
    <cellStyle name="40% - Accent5 6 2 2 2 3" xfId="22771"/>
    <cellStyle name="40% - Accent5 6 2 2 2 3 2" xfId="22772"/>
    <cellStyle name="40% - Accent5 6 2 2 2 3 2 2" xfId="22773"/>
    <cellStyle name="40% - Accent5 6 2 2 2 3 2 3" xfId="54499"/>
    <cellStyle name="40% - Accent5 6 2 2 2 3 3" xfId="22774"/>
    <cellStyle name="40% - Accent5 6 2 2 2 3 4" xfId="22775"/>
    <cellStyle name="40% - Accent5 6 2 2 2 4" xfId="22776"/>
    <cellStyle name="40% - Accent5 6 2 2 2 4 2" xfId="22777"/>
    <cellStyle name="40% - Accent5 6 2 2 2 4 3" xfId="54500"/>
    <cellStyle name="40% - Accent5 6 2 2 2 5" xfId="22778"/>
    <cellStyle name="40% - Accent5 6 2 2 2 6" xfId="22779"/>
    <cellStyle name="40% - Accent5 6 2 2 3" xfId="22780"/>
    <cellStyle name="40% - Accent5 6 2 2 3 2" xfId="22781"/>
    <cellStyle name="40% - Accent5 6 2 2 3 2 2" xfId="22782"/>
    <cellStyle name="40% - Accent5 6 2 2 3 2 3" xfId="54501"/>
    <cellStyle name="40% - Accent5 6 2 2 3 3" xfId="22783"/>
    <cellStyle name="40% - Accent5 6 2 2 3 4" xfId="22784"/>
    <cellStyle name="40% - Accent5 6 2 2 4" xfId="22785"/>
    <cellStyle name="40% - Accent5 6 2 2 4 2" xfId="22786"/>
    <cellStyle name="40% - Accent5 6 2 2 4 2 2" xfId="22787"/>
    <cellStyle name="40% - Accent5 6 2 2 4 2 3" xfId="54502"/>
    <cellStyle name="40% - Accent5 6 2 2 4 3" xfId="22788"/>
    <cellStyle name="40% - Accent5 6 2 2 4 4" xfId="22789"/>
    <cellStyle name="40% - Accent5 6 2 2 5" xfId="22790"/>
    <cellStyle name="40% - Accent5 6 2 2 5 2" xfId="22791"/>
    <cellStyle name="40% - Accent5 6 2 2 5 3" xfId="54503"/>
    <cellStyle name="40% - Accent5 6 2 2 6" xfId="22792"/>
    <cellStyle name="40% - Accent5 6 2 2 7" xfId="22793"/>
    <cellStyle name="40% - Accent5 6 2 2 8" xfId="60769"/>
    <cellStyle name="40% - Accent5 6 2 3" xfId="22794"/>
    <cellStyle name="40% - Accent5 6 2 3 2" xfId="22795"/>
    <cellStyle name="40% - Accent5 6 2 3 2 2" xfId="22796"/>
    <cellStyle name="40% - Accent5 6 2 3 2 2 2" xfId="22797"/>
    <cellStyle name="40% - Accent5 6 2 3 2 2 3" xfId="54504"/>
    <cellStyle name="40% - Accent5 6 2 3 2 3" xfId="22798"/>
    <cellStyle name="40% - Accent5 6 2 3 2 4" xfId="22799"/>
    <cellStyle name="40% - Accent5 6 2 3 3" xfId="22800"/>
    <cellStyle name="40% - Accent5 6 2 3 3 2" xfId="22801"/>
    <cellStyle name="40% - Accent5 6 2 3 3 2 2" xfId="22802"/>
    <cellStyle name="40% - Accent5 6 2 3 3 2 3" xfId="54505"/>
    <cellStyle name="40% - Accent5 6 2 3 3 3" xfId="22803"/>
    <cellStyle name="40% - Accent5 6 2 3 3 4" xfId="22804"/>
    <cellStyle name="40% - Accent5 6 2 3 4" xfId="22805"/>
    <cellStyle name="40% - Accent5 6 2 3 4 2" xfId="22806"/>
    <cellStyle name="40% - Accent5 6 2 3 4 3" xfId="54506"/>
    <cellStyle name="40% - Accent5 6 2 3 5" xfId="22807"/>
    <cellStyle name="40% - Accent5 6 2 3 6" xfId="22808"/>
    <cellStyle name="40% - Accent5 6 2 4" xfId="22809"/>
    <cellStyle name="40% - Accent5 6 2 4 2" xfId="22810"/>
    <cellStyle name="40% - Accent5 6 2 4 2 2" xfId="22811"/>
    <cellStyle name="40% - Accent5 6 2 4 2 3" xfId="54507"/>
    <cellStyle name="40% - Accent5 6 2 4 3" xfId="22812"/>
    <cellStyle name="40% - Accent5 6 2 4 4" xfId="22813"/>
    <cellStyle name="40% - Accent5 6 2 5" xfId="22814"/>
    <cellStyle name="40% - Accent5 6 2 5 2" xfId="22815"/>
    <cellStyle name="40% - Accent5 6 2 5 2 2" xfId="22816"/>
    <cellStyle name="40% - Accent5 6 2 5 2 3" xfId="54508"/>
    <cellStyle name="40% - Accent5 6 2 5 3" xfId="22817"/>
    <cellStyle name="40% - Accent5 6 2 5 4" xfId="22818"/>
    <cellStyle name="40% - Accent5 6 2 6" xfId="22819"/>
    <cellStyle name="40% - Accent5 6 2 6 2" xfId="22820"/>
    <cellStyle name="40% - Accent5 6 2 6 3" xfId="54509"/>
    <cellStyle name="40% - Accent5 6 2 7" xfId="22821"/>
    <cellStyle name="40% - Accent5 6 2 8" xfId="22822"/>
    <cellStyle name="40% - Accent5 6 2 9" xfId="60401"/>
    <cellStyle name="40% - Accent5 6 3" xfId="22823"/>
    <cellStyle name="40% - Accent5 6 3 2" xfId="22824"/>
    <cellStyle name="40% - Accent5 6 3 2 2" xfId="22825"/>
    <cellStyle name="40% - Accent5 6 3 2 2 2" xfId="22826"/>
    <cellStyle name="40% - Accent5 6 3 2 2 2 2" xfId="22827"/>
    <cellStyle name="40% - Accent5 6 3 2 2 2 3" xfId="54510"/>
    <cellStyle name="40% - Accent5 6 3 2 2 3" xfId="22828"/>
    <cellStyle name="40% - Accent5 6 3 2 2 4" xfId="22829"/>
    <cellStyle name="40% - Accent5 6 3 2 3" xfId="22830"/>
    <cellStyle name="40% - Accent5 6 3 2 3 2" xfId="22831"/>
    <cellStyle name="40% - Accent5 6 3 2 3 2 2" xfId="22832"/>
    <cellStyle name="40% - Accent5 6 3 2 3 2 3" xfId="54511"/>
    <cellStyle name="40% - Accent5 6 3 2 3 3" xfId="22833"/>
    <cellStyle name="40% - Accent5 6 3 2 3 4" xfId="22834"/>
    <cellStyle name="40% - Accent5 6 3 2 4" xfId="22835"/>
    <cellStyle name="40% - Accent5 6 3 2 4 2" xfId="22836"/>
    <cellStyle name="40% - Accent5 6 3 2 4 3" xfId="54512"/>
    <cellStyle name="40% - Accent5 6 3 2 5" xfId="22837"/>
    <cellStyle name="40% - Accent5 6 3 2 6" xfId="22838"/>
    <cellStyle name="40% - Accent5 6 3 3" xfId="22839"/>
    <cellStyle name="40% - Accent5 6 3 3 2" xfId="22840"/>
    <cellStyle name="40% - Accent5 6 3 3 2 2" xfId="22841"/>
    <cellStyle name="40% - Accent5 6 3 3 2 3" xfId="54513"/>
    <cellStyle name="40% - Accent5 6 3 3 3" xfId="22842"/>
    <cellStyle name="40% - Accent5 6 3 3 4" xfId="22843"/>
    <cellStyle name="40% - Accent5 6 3 4" xfId="22844"/>
    <cellStyle name="40% - Accent5 6 3 4 2" xfId="22845"/>
    <cellStyle name="40% - Accent5 6 3 4 2 2" xfId="22846"/>
    <cellStyle name="40% - Accent5 6 3 4 2 3" xfId="54514"/>
    <cellStyle name="40% - Accent5 6 3 4 3" xfId="22847"/>
    <cellStyle name="40% - Accent5 6 3 4 4" xfId="22848"/>
    <cellStyle name="40% - Accent5 6 3 5" xfId="22849"/>
    <cellStyle name="40% - Accent5 6 3 5 2" xfId="22850"/>
    <cellStyle name="40% - Accent5 6 3 5 3" xfId="54515"/>
    <cellStyle name="40% - Accent5 6 3 6" xfId="22851"/>
    <cellStyle name="40% - Accent5 6 3 7" xfId="22852"/>
    <cellStyle name="40% - Accent5 6 3 8" xfId="60586"/>
    <cellStyle name="40% - Accent5 6 4" xfId="22853"/>
    <cellStyle name="40% - Accent5 6 4 2" xfId="22854"/>
    <cellStyle name="40% - Accent5 6 4 2 2" xfId="22855"/>
    <cellStyle name="40% - Accent5 6 4 2 2 2" xfId="22856"/>
    <cellStyle name="40% - Accent5 6 4 2 2 3" xfId="54516"/>
    <cellStyle name="40% - Accent5 6 4 2 3" xfId="22857"/>
    <cellStyle name="40% - Accent5 6 4 2 4" xfId="22858"/>
    <cellStyle name="40% - Accent5 6 4 3" xfId="22859"/>
    <cellStyle name="40% - Accent5 6 4 3 2" xfId="22860"/>
    <cellStyle name="40% - Accent5 6 4 3 2 2" xfId="22861"/>
    <cellStyle name="40% - Accent5 6 4 3 2 3" xfId="54517"/>
    <cellStyle name="40% - Accent5 6 4 3 3" xfId="22862"/>
    <cellStyle name="40% - Accent5 6 4 3 4" xfId="22863"/>
    <cellStyle name="40% - Accent5 6 4 4" xfId="22864"/>
    <cellStyle name="40% - Accent5 6 4 4 2" xfId="22865"/>
    <cellStyle name="40% - Accent5 6 4 4 3" xfId="54518"/>
    <cellStyle name="40% - Accent5 6 4 5" xfId="22866"/>
    <cellStyle name="40% - Accent5 6 4 6" xfId="22867"/>
    <cellStyle name="40% - Accent5 6 5" xfId="22868"/>
    <cellStyle name="40% - Accent5 6 5 2" xfId="22869"/>
    <cellStyle name="40% - Accent5 6 5 2 2" xfId="22870"/>
    <cellStyle name="40% - Accent5 6 5 2 2 2" xfId="22871"/>
    <cellStyle name="40% - Accent5 6 5 2 2 3" xfId="54519"/>
    <cellStyle name="40% - Accent5 6 5 2 3" xfId="22872"/>
    <cellStyle name="40% - Accent5 6 5 2 4" xfId="22873"/>
    <cellStyle name="40% - Accent5 6 5 3" xfId="22874"/>
    <cellStyle name="40% - Accent5 6 5 3 2" xfId="22875"/>
    <cellStyle name="40% - Accent5 6 5 3 3" xfId="54520"/>
    <cellStyle name="40% - Accent5 6 5 4" xfId="22876"/>
    <cellStyle name="40% - Accent5 6 5 5" xfId="22877"/>
    <cellStyle name="40% - Accent5 6 6" xfId="22878"/>
    <cellStyle name="40% - Accent5 6 6 2" xfId="22879"/>
    <cellStyle name="40% - Accent5 6 6 2 2" xfId="22880"/>
    <cellStyle name="40% - Accent5 6 6 2 3" xfId="54521"/>
    <cellStyle name="40% - Accent5 6 6 3" xfId="22881"/>
    <cellStyle name="40% - Accent5 6 6 4" xfId="22882"/>
    <cellStyle name="40% - Accent5 6 7" xfId="22883"/>
    <cellStyle name="40% - Accent5 6 7 2" xfId="22884"/>
    <cellStyle name="40% - Accent5 6 7 2 2" xfId="22885"/>
    <cellStyle name="40% - Accent5 6 7 2 3" xfId="54522"/>
    <cellStyle name="40% - Accent5 6 7 3" xfId="22886"/>
    <cellStyle name="40% - Accent5 6 7 4" xfId="22887"/>
    <cellStyle name="40% - Accent5 6 8" xfId="22888"/>
    <cellStyle name="40% - Accent5 6 8 2" xfId="22889"/>
    <cellStyle name="40% - Accent5 6 8 3" xfId="54523"/>
    <cellStyle name="40% - Accent5 6 9" xfId="22890"/>
    <cellStyle name="40% - Accent5 7" xfId="22891"/>
    <cellStyle name="40% - Accent5 7 10" xfId="22892"/>
    <cellStyle name="40% - Accent5 7 11" xfId="60232"/>
    <cellStyle name="40% - Accent5 7 2" xfId="22893"/>
    <cellStyle name="40% - Accent5 7 2 2" xfId="22894"/>
    <cellStyle name="40% - Accent5 7 2 2 2" xfId="22895"/>
    <cellStyle name="40% - Accent5 7 2 2 2 2" xfId="22896"/>
    <cellStyle name="40% - Accent5 7 2 2 2 2 2" xfId="22897"/>
    <cellStyle name="40% - Accent5 7 2 2 2 2 2 2" xfId="22898"/>
    <cellStyle name="40% - Accent5 7 2 2 2 2 2 3" xfId="54524"/>
    <cellStyle name="40% - Accent5 7 2 2 2 2 3" xfId="22899"/>
    <cellStyle name="40% - Accent5 7 2 2 2 2 4" xfId="22900"/>
    <cellStyle name="40% - Accent5 7 2 2 2 3" xfId="22901"/>
    <cellStyle name="40% - Accent5 7 2 2 2 3 2" xfId="22902"/>
    <cellStyle name="40% - Accent5 7 2 2 2 3 2 2" xfId="22903"/>
    <cellStyle name="40% - Accent5 7 2 2 2 3 2 3" xfId="54525"/>
    <cellStyle name="40% - Accent5 7 2 2 2 3 3" xfId="22904"/>
    <cellStyle name="40% - Accent5 7 2 2 2 3 4" xfId="22905"/>
    <cellStyle name="40% - Accent5 7 2 2 2 4" xfId="22906"/>
    <cellStyle name="40% - Accent5 7 2 2 2 4 2" xfId="22907"/>
    <cellStyle name="40% - Accent5 7 2 2 2 4 3" xfId="54526"/>
    <cellStyle name="40% - Accent5 7 2 2 2 5" xfId="22908"/>
    <cellStyle name="40% - Accent5 7 2 2 2 6" xfId="22909"/>
    <cellStyle name="40% - Accent5 7 2 2 3" xfId="22910"/>
    <cellStyle name="40% - Accent5 7 2 2 3 2" xfId="22911"/>
    <cellStyle name="40% - Accent5 7 2 2 3 2 2" xfId="22912"/>
    <cellStyle name="40% - Accent5 7 2 2 3 2 3" xfId="54527"/>
    <cellStyle name="40% - Accent5 7 2 2 3 3" xfId="22913"/>
    <cellStyle name="40% - Accent5 7 2 2 3 4" xfId="22914"/>
    <cellStyle name="40% - Accent5 7 2 2 4" xfId="22915"/>
    <cellStyle name="40% - Accent5 7 2 2 4 2" xfId="22916"/>
    <cellStyle name="40% - Accent5 7 2 2 4 2 2" xfId="22917"/>
    <cellStyle name="40% - Accent5 7 2 2 4 2 3" xfId="54528"/>
    <cellStyle name="40% - Accent5 7 2 2 4 3" xfId="22918"/>
    <cellStyle name="40% - Accent5 7 2 2 4 4" xfId="22919"/>
    <cellStyle name="40% - Accent5 7 2 2 5" xfId="22920"/>
    <cellStyle name="40% - Accent5 7 2 2 5 2" xfId="22921"/>
    <cellStyle name="40% - Accent5 7 2 2 5 3" xfId="54529"/>
    <cellStyle name="40% - Accent5 7 2 2 6" xfId="22922"/>
    <cellStyle name="40% - Accent5 7 2 2 7" xfId="22923"/>
    <cellStyle name="40% - Accent5 7 2 2 8" xfId="60783"/>
    <cellStyle name="40% - Accent5 7 2 3" xfId="22924"/>
    <cellStyle name="40% - Accent5 7 2 3 2" xfId="22925"/>
    <cellStyle name="40% - Accent5 7 2 3 2 2" xfId="22926"/>
    <cellStyle name="40% - Accent5 7 2 3 2 2 2" xfId="22927"/>
    <cellStyle name="40% - Accent5 7 2 3 2 2 3" xfId="54530"/>
    <cellStyle name="40% - Accent5 7 2 3 2 3" xfId="22928"/>
    <cellStyle name="40% - Accent5 7 2 3 2 4" xfId="22929"/>
    <cellStyle name="40% - Accent5 7 2 3 3" xfId="22930"/>
    <cellStyle name="40% - Accent5 7 2 3 3 2" xfId="22931"/>
    <cellStyle name="40% - Accent5 7 2 3 3 2 2" xfId="22932"/>
    <cellStyle name="40% - Accent5 7 2 3 3 2 3" xfId="54531"/>
    <cellStyle name="40% - Accent5 7 2 3 3 3" xfId="22933"/>
    <cellStyle name="40% - Accent5 7 2 3 3 4" xfId="22934"/>
    <cellStyle name="40% - Accent5 7 2 3 4" xfId="22935"/>
    <cellStyle name="40% - Accent5 7 2 3 4 2" xfId="22936"/>
    <cellStyle name="40% - Accent5 7 2 3 4 3" xfId="54532"/>
    <cellStyle name="40% - Accent5 7 2 3 5" xfId="22937"/>
    <cellStyle name="40% - Accent5 7 2 3 6" xfId="22938"/>
    <cellStyle name="40% - Accent5 7 2 4" xfId="22939"/>
    <cellStyle name="40% - Accent5 7 2 4 2" xfId="22940"/>
    <cellStyle name="40% - Accent5 7 2 4 2 2" xfId="22941"/>
    <cellStyle name="40% - Accent5 7 2 4 2 3" xfId="54533"/>
    <cellStyle name="40% - Accent5 7 2 4 3" xfId="22942"/>
    <cellStyle name="40% - Accent5 7 2 4 4" xfId="22943"/>
    <cellStyle name="40% - Accent5 7 2 5" xfId="22944"/>
    <cellStyle name="40% - Accent5 7 2 5 2" xfId="22945"/>
    <cellStyle name="40% - Accent5 7 2 5 2 2" xfId="22946"/>
    <cellStyle name="40% - Accent5 7 2 5 2 3" xfId="54534"/>
    <cellStyle name="40% - Accent5 7 2 5 3" xfId="22947"/>
    <cellStyle name="40% - Accent5 7 2 5 4" xfId="22948"/>
    <cellStyle name="40% - Accent5 7 2 6" xfId="22949"/>
    <cellStyle name="40% - Accent5 7 2 6 2" xfId="22950"/>
    <cellStyle name="40% - Accent5 7 2 6 3" xfId="54535"/>
    <cellStyle name="40% - Accent5 7 2 7" xfId="22951"/>
    <cellStyle name="40% - Accent5 7 2 8" xfId="22952"/>
    <cellStyle name="40% - Accent5 7 2 9" xfId="60415"/>
    <cellStyle name="40% - Accent5 7 3" xfId="22953"/>
    <cellStyle name="40% - Accent5 7 3 2" xfId="22954"/>
    <cellStyle name="40% - Accent5 7 3 2 2" xfId="22955"/>
    <cellStyle name="40% - Accent5 7 3 2 2 2" xfId="22956"/>
    <cellStyle name="40% - Accent5 7 3 2 2 2 2" xfId="22957"/>
    <cellStyle name="40% - Accent5 7 3 2 2 2 3" xfId="54536"/>
    <cellStyle name="40% - Accent5 7 3 2 2 3" xfId="22958"/>
    <cellStyle name="40% - Accent5 7 3 2 2 4" xfId="22959"/>
    <cellStyle name="40% - Accent5 7 3 2 3" xfId="22960"/>
    <cellStyle name="40% - Accent5 7 3 2 3 2" xfId="22961"/>
    <cellStyle name="40% - Accent5 7 3 2 3 2 2" xfId="22962"/>
    <cellStyle name="40% - Accent5 7 3 2 3 2 3" xfId="54537"/>
    <cellStyle name="40% - Accent5 7 3 2 3 3" xfId="22963"/>
    <cellStyle name="40% - Accent5 7 3 2 3 4" xfId="22964"/>
    <cellStyle name="40% - Accent5 7 3 2 4" xfId="22965"/>
    <cellStyle name="40% - Accent5 7 3 2 4 2" xfId="22966"/>
    <cellStyle name="40% - Accent5 7 3 2 4 3" xfId="54538"/>
    <cellStyle name="40% - Accent5 7 3 2 5" xfId="22967"/>
    <cellStyle name="40% - Accent5 7 3 2 6" xfId="22968"/>
    <cellStyle name="40% - Accent5 7 3 3" xfId="22969"/>
    <cellStyle name="40% - Accent5 7 3 3 2" xfId="22970"/>
    <cellStyle name="40% - Accent5 7 3 3 2 2" xfId="22971"/>
    <cellStyle name="40% - Accent5 7 3 3 2 3" xfId="54539"/>
    <cellStyle name="40% - Accent5 7 3 3 3" xfId="22972"/>
    <cellStyle name="40% - Accent5 7 3 3 4" xfId="22973"/>
    <cellStyle name="40% - Accent5 7 3 4" xfId="22974"/>
    <cellStyle name="40% - Accent5 7 3 4 2" xfId="22975"/>
    <cellStyle name="40% - Accent5 7 3 4 2 2" xfId="22976"/>
    <cellStyle name="40% - Accent5 7 3 4 2 3" xfId="54540"/>
    <cellStyle name="40% - Accent5 7 3 4 3" xfId="22977"/>
    <cellStyle name="40% - Accent5 7 3 4 4" xfId="22978"/>
    <cellStyle name="40% - Accent5 7 3 5" xfId="22979"/>
    <cellStyle name="40% - Accent5 7 3 5 2" xfId="22980"/>
    <cellStyle name="40% - Accent5 7 3 5 3" xfId="54541"/>
    <cellStyle name="40% - Accent5 7 3 6" xfId="22981"/>
    <cellStyle name="40% - Accent5 7 3 7" xfId="22982"/>
    <cellStyle name="40% - Accent5 7 3 8" xfId="60600"/>
    <cellStyle name="40% - Accent5 7 4" xfId="22983"/>
    <cellStyle name="40% - Accent5 7 4 2" xfId="22984"/>
    <cellStyle name="40% - Accent5 7 4 2 2" xfId="22985"/>
    <cellStyle name="40% - Accent5 7 4 2 2 2" xfId="22986"/>
    <cellStyle name="40% - Accent5 7 4 2 2 3" xfId="54542"/>
    <cellStyle name="40% - Accent5 7 4 2 3" xfId="22987"/>
    <cellStyle name="40% - Accent5 7 4 2 4" xfId="22988"/>
    <cellStyle name="40% - Accent5 7 4 3" xfId="22989"/>
    <cellStyle name="40% - Accent5 7 4 3 2" xfId="22990"/>
    <cellStyle name="40% - Accent5 7 4 3 2 2" xfId="22991"/>
    <cellStyle name="40% - Accent5 7 4 3 2 3" xfId="54543"/>
    <cellStyle name="40% - Accent5 7 4 3 3" xfId="22992"/>
    <cellStyle name="40% - Accent5 7 4 3 4" xfId="22993"/>
    <cellStyle name="40% - Accent5 7 4 4" xfId="22994"/>
    <cellStyle name="40% - Accent5 7 4 4 2" xfId="22995"/>
    <cellStyle name="40% - Accent5 7 4 4 3" xfId="54544"/>
    <cellStyle name="40% - Accent5 7 4 5" xfId="22996"/>
    <cellStyle name="40% - Accent5 7 4 6" xfId="22997"/>
    <cellStyle name="40% - Accent5 7 5" xfId="22998"/>
    <cellStyle name="40% - Accent5 7 5 2" xfId="22999"/>
    <cellStyle name="40% - Accent5 7 5 2 2" xfId="23000"/>
    <cellStyle name="40% - Accent5 7 5 2 2 2" xfId="23001"/>
    <cellStyle name="40% - Accent5 7 5 2 2 3" xfId="54545"/>
    <cellStyle name="40% - Accent5 7 5 2 3" xfId="23002"/>
    <cellStyle name="40% - Accent5 7 5 2 4" xfId="23003"/>
    <cellStyle name="40% - Accent5 7 5 3" xfId="23004"/>
    <cellStyle name="40% - Accent5 7 5 3 2" xfId="23005"/>
    <cellStyle name="40% - Accent5 7 5 3 3" xfId="54546"/>
    <cellStyle name="40% - Accent5 7 5 4" xfId="23006"/>
    <cellStyle name="40% - Accent5 7 5 5" xfId="23007"/>
    <cellStyle name="40% - Accent5 7 6" xfId="23008"/>
    <cellStyle name="40% - Accent5 7 6 2" xfId="23009"/>
    <cellStyle name="40% - Accent5 7 6 2 2" xfId="23010"/>
    <cellStyle name="40% - Accent5 7 6 2 3" xfId="54547"/>
    <cellStyle name="40% - Accent5 7 6 3" xfId="23011"/>
    <cellStyle name="40% - Accent5 7 6 4" xfId="23012"/>
    <cellStyle name="40% - Accent5 7 7" xfId="23013"/>
    <cellStyle name="40% - Accent5 7 7 2" xfId="23014"/>
    <cellStyle name="40% - Accent5 7 7 2 2" xfId="23015"/>
    <cellStyle name="40% - Accent5 7 7 2 3" xfId="54548"/>
    <cellStyle name="40% - Accent5 7 7 3" xfId="23016"/>
    <cellStyle name="40% - Accent5 7 7 4" xfId="23017"/>
    <cellStyle name="40% - Accent5 7 8" xfId="23018"/>
    <cellStyle name="40% - Accent5 7 8 2" xfId="23019"/>
    <cellStyle name="40% - Accent5 7 8 3" xfId="54549"/>
    <cellStyle name="40% - Accent5 7 9" xfId="23020"/>
    <cellStyle name="40% - Accent5 8" xfId="23021"/>
    <cellStyle name="40% - Accent5 8 2" xfId="23022"/>
    <cellStyle name="40% - Accent5 8 2 2" xfId="23023"/>
    <cellStyle name="40% - Accent5 8 2 2 2" xfId="23024"/>
    <cellStyle name="40% - Accent5 8 2 2 2 2" xfId="23025"/>
    <cellStyle name="40% - Accent5 8 2 2 2 2 2" xfId="23026"/>
    <cellStyle name="40% - Accent5 8 2 2 2 2 3" xfId="54550"/>
    <cellStyle name="40% - Accent5 8 2 2 2 3" xfId="23027"/>
    <cellStyle name="40% - Accent5 8 2 2 2 4" xfId="23028"/>
    <cellStyle name="40% - Accent5 8 2 2 3" xfId="23029"/>
    <cellStyle name="40% - Accent5 8 2 2 3 2" xfId="23030"/>
    <cellStyle name="40% - Accent5 8 2 2 3 2 2" xfId="23031"/>
    <cellStyle name="40% - Accent5 8 2 2 3 2 3" xfId="54551"/>
    <cellStyle name="40% - Accent5 8 2 2 3 3" xfId="23032"/>
    <cellStyle name="40% - Accent5 8 2 2 3 4" xfId="23033"/>
    <cellStyle name="40% - Accent5 8 2 2 4" xfId="23034"/>
    <cellStyle name="40% - Accent5 8 2 2 4 2" xfId="23035"/>
    <cellStyle name="40% - Accent5 8 2 2 4 3" xfId="54552"/>
    <cellStyle name="40% - Accent5 8 2 2 5" xfId="23036"/>
    <cellStyle name="40% - Accent5 8 2 2 6" xfId="23037"/>
    <cellStyle name="40% - Accent5 8 2 2 7" xfId="60797"/>
    <cellStyle name="40% - Accent5 8 2 3" xfId="23038"/>
    <cellStyle name="40% - Accent5 8 2 3 2" xfId="23039"/>
    <cellStyle name="40% - Accent5 8 2 3 2 2" xfId="23040"/>
    <cellStyle name="40% - Accent5 8 2 3 2 3" xfId="54553"/>
    <cellStyle name="40% - Accent5 8 2 3 3" xfId="23041"/>
    <cellStyle name="40% - Accent5 8 2 3 4" xfId="23042"/>
    <cellStyle name="40% - Accent5 8 2 4" xfId="23043"/>
    <cellStyle name="40% - Accent5 8 2 4 2" xfId="23044"/>
    <cellStyle name="40% - Accent5 8 2 4 2 2" xfId="23045"/>
    <cellStyle name="40% - Accent5 8 2 4 2 3" xfId="54554"/>
    <cellStyle name="40% - Accent5 8 2 4 3" xfId="23046"/>
    <cellStyle name="40% - Accent5 8 2 4 4" xfId="23047"/>
    <cellStyle name="40% - Accent5 8 2 5" xfId="23048"/>
    <cellStyle name="40% - Accent5 8 2 5 2" xfId="23049"/>
    <cellStyle name="40% - Accent5 8 2 5 3" xfId="54555"/>
    <cellStyle name="40% - Accent5 8 2 6" xfId="23050"/>
    <cellStyle name="40% - Accent5 8 2 7" xfId="23051"/>
    <cellStyle name="40% - Accent5 8 2 8" xfId="60429"/>
    <cellStyle name="40% - Accent5 8 3" xfId="23052"/>
    <cellStyle name="40% - Accent5 8 3 2" xfId="23053"/>
    <cellStyle name="40% - Accent5 8 3 2 2" xfId="23054"/>
    <cellStyle name="40% - Accent5 8 3 2 2 2" xfId="23055"/>
    <cellStyle name="40% - Accent5 8 3 2 2 3" xfId="54556"/>
    <cellStyle name="40% - Accent5 8 3 2 3" xfId="23056"/>
    <cellStyle name="40% - Accent5 8 3 2 4" xfId="23057"/>
    <cellStyle name="40% - Accent5 8 3 3" xfId="23058"/>
    <cellStyle name="40% - Accent5 8 3 3 2" xfId="23059"/>
    <cellStyle name="40% - Accent5 8 3 3 2 2" xfId="23060"/>
    <cellStyle name="40% - Accent5 8 3 3 2 3" xfId="54557"/>
    <cellStyle name="40% - Accent5 8 3 3 3" xfId="23061"/>
    <cellStyle name="40% - Accent5 8 3 3 4" xfId="23062"/>
    <cellStyle name="40% - Accent5 8 3 4" xfId="23063"/>
    <cellStyle name="40% - Accent5 8 3 4 2" xfId="23064"/>
    <cellStyle name="40% - Accent5 8 3 4 3" xfId="54558"/>
    <cellStyle name="40% - Accent5 8 3 5" xfId="23065"/>
    <cellStyle name="40% - Accent5 8 3 6" xfId="23066"/>
    <cellStyle name="40% - Accent5 8 3 7" xfId="60614"/>
    <cellStyle name="40% - Accent5 8 4" xfId="23067"/>
    <cellStyle name="40% - Accent5 8 4 2" xfId="23068"/>
    <cellStyle name="40% - Accent5 8 4 2 2" xfId="23069"/>
    <cellStyle name="40% - Accent5 8 4 2 3" xfId="54559"/>
    <cellStyle name="40% - Accent5 8 4 3" xfId="23070"/>
    <cellStyle name="40% - Accent5 8 4 4" xfId="23071"/>
    <cellStyle name="40% - Accent5 8 5" xfId="23072"/>
    <cellStyle name="40% - Accent5 8 5 2" xfId="23073"/>
    <cellStyle name="40% - Accent5 8 5 2 2" xfId="23074"/>
    <cellStyle name="40% - Accent5 8 5 2 3" xfId="54560"/>
    <cellStyle name="40% - Accent5 8 5 3" xfId="23075"/>
    <cellStyle name="40% - Accent5 8 5 4" xfId="23076"/>
    <cellStyle name="40% - Accent5 8 6" xfId="23077"/>
    <cellStyle name="40% - Accent5 8 6 2" xfId="23078"/>
    <cellStyle name="40% - Accent5 8 6 3" xfId="54561"/>
    <cellStyle name="40% - Accent5 8 7" xfId="23079"/>
    <cellStyle name="40% - Accent5 8 8" xfId="23080"/>
    <cellStyle name="40% - Accent5 8 9" xfId="60246"/>
    <cellStyle name="40% - Accent5 9" xfId="23081"/>
    <cellStyle name="40% - Accent5 9 2" xfId="23082"/>
    <cellStyle name="40% - Accent5 9 2 2" xfId="23083"/>
    <cellStyle name="40% - Accent5 9 2 2 2" xfId="23084"/>
    <cellStyle name="40% - Accent5 9 2 2 2 2" xfId="23085"/>
    <cellStyle name="40% - Accent5 9 2 2 2 3" xfId="54562"/>
    <cellStyle name="40% - Accent5 9 2 2 3" xfId="23086"/>
    <cellStyle name="40% - Accent5 9 2 2 4" xfId="23087"/>
    <cellStyle name="40% - Accent5 9 2 2 5" xfId="60811"/>
    <cellStyle name="40% - Accent5 9 2 3" xfId="23088"/>
    <cellStyle name="40% - Accent5 9 2 3 2" xfId="23089"/>
    <cellStyle name="40% - Accent5 9 2 3 2 2" xfId="23090"/>
    <cellStyle name="40% - Accent5 9 2 3 2 3" xfId="54563"/>
    <cellStyle name="40% - Accent5 9 2 3 3" xfId="23091"/>
    <cellStyle name="40% - Accent5 9 2 3 4" xfId="23092"/>
    <cellStyle name="40% - Accent5 9 2 4" xfId="23093"/>
    <cellStyle name="40% - Accent5 9 2 4 2" xfId="23094"/>
    <cellStyle name="40% - Accent5 9 2 4 3" xfId="54564"/>
    <cellStyle name="40% - Accent5 9 2 5" xfId="23095"/>
    <cellStyle name="40% - Accent5 9 2 6" xfId="23096"/>
    <cellStyle name="40% - Accent5 9 2 7" xfId="60443"/>
    <cellStyle name="40% - Accent5 9 3" xfId="23097"/>
    <cellStyle name="40% - Accent5 9 3 2" xfId="23098"/>
    <cellStyle name="40% - Accent5 9 3 2 2" xfId="23099"/>
    <cellStyle name="40% - Accent5 9 3 2 3" xfId="54565"/>
    <cellStyle name="40% - Accent5 9 3 3" xfId="23100"/>
    <cellStyle name="40% - Accent5 9 3 4" xfId="23101"/>
    <cellStyle name="40% - Accent5 9 3 5" xfId="60628"/>
    <cellStyle name="40% - Accent5 9 4" xfId="23102"/>
    <cellStyle name="40% - Accent5 9 4 2" xfId="23103"/>
    <cellStyle name="40% - Accent5 9 4 2 2" xfId="23104"/>
    <cellStyle name="40% - Accent5 9 4 2 3" xfId="54566"/>
    <cellStyle name="40% - Accent5 9 4 3" xfId="23105"/>
    <cellStyle name="40% - Accent5 9 4 4" xfId="23106"/>
    <cellStyle name="40% - Accent5 9 5" xfId="23107"/>
    <cellStyle name="40% - Accent5 9 5 2" xfId="23108"/>
    <cellStyle name="40% - Accent5 9 5 3" xfId="54567"/>
    <cellStyle name="40% - Accent5 9 6" xfId="23109"/>
    <cellStyle name="40% - Accent5 9 7" xfId="23110"/>
    <cellStyle name="40% - Accent5 9 8" xfId="60260"/>
    <cellStyle name="40% - Accent6 10" xfId="23111"/>
    <cellStyle name="40% - Accent6 10 2" xfId="23112"/>
    <cellStyle name="40% - Accent6 10 2 2" xfId="23113"/>
    <cellStyle name="40% - Accent6 10 2 2 2" xfId="23114"/>
    <cellStyle name="40% - Accent6 10 2 2 3" xfId="54568"/>
    <cellStyle name="40% - Accent6 10 2 2 4" xfId="60827"/>
    <cellStyle name="40% - Accent6 10 2 3" xfId="23115"/>
    <cellStyle name="40% - Accent6 10 2 4" xfId="23116"/>
    <cellStyle name="40% - Accent6 10 2 5" xfId="60459"/>
    <cellStyle name="40% - Accent6 10 3" xfId="23117"/>
    <cellStyle name="40% - Accent6 10 3 2" xfId="23118"/>
    <cellStyle name="40% - Accent6 10 3 2 2" xfId="23119"/>
    <cellStyle name="40% - Accent6 10 3 2 3" xfId="54569"/>
    <cellStyle name="40% - Accent6 10 3 3" xfId="23120"/>
    <cellStyle name="40% - Accent6 10 3 4" xfId="23121"/>
    <cellStyle name="40% - Accent6 10 3 5" xfId="60644"/>
    <cellStyle name="40% - Accent6 10 4" xfId="23122"/>
    <cellStyle name="40% - Accent6 10 4 2" xfId="23123"/>
    <cellStyle name="40% - Accent6 10 4 3" xfId="54570"/>
    <cellStyle name="40% - Accent6 10 5" xfId="23124"/>
    <cellStyle name="40% - Accent6 10 6" xfId="23125"/>
    <cellStyle name="40% - Accent6 10 7" xfId="60276"/>
    <cellStyle name="40% - Accent6 11" xfId="23126"/>
    <cellStyle name="40% - Accent6 11 2" xfId="23127"/>
    <cellStyle name="40% - Accent6 11 2 2" xfId="23128"/>
    <cellStyle name="40% - Accent6 11 2 2 2" xfId="23129"/>
    <cellStyle name="40% - Accent6 11 2 2 3" xfId="54571"/>
    <cellStyle name="40% - Accent6 11 2 2 4" xfId="60841"/>
    <cellStyle name="40% - Accent6 11 2 3" xfId="23130"/>
    <cellStyle name="40% - Accent6 11 2 4" xfId="23131"/>
    <cellStyle name="40% - Accent6 11 2 5" xfId="60473"/>
    <cellStyle name="40% - Accent6 11 3" xfId="23132"/>
    <cellStyle name="40% - Accent6 11 3 2" xfId="23133"/>
    <cellStyle name="40% - Accent6 11 3 3" xfId="54572"/>
    <cellStyle name="40% - Accent6 11 3 4" xfId="60658"/>
    <cellStyle name="40% - Accent6 11 4" xfId="23134"/>
    <cellStyle name="40% - Accent6 11 5" xfId="23135"/>
    <cellStyle name="40% - Accent6 11 6" xfId="60290"/>
    <cellStyle name="40% - Accent6 12" xfId="23136"/>
    <cellStyle name="40% - Accent6 12 2" xfId="23137"/>
    <cellStyle name="40% - Accent6 12 2 2" xfId="23138"/>
    <cellStyle name="40% - Accent6 12 2 2 2" xfId="60855"/>
    <cellStyle name="40% - Accent6 12 2 3" xfId="54573"/>
    <cellStyle name="40% - Accent6 12 2 4" xfId="60487"/>
    <cellStyle name="40% - Accent6 12 3" xfId="23139"/>
    <cellStyle name="40% - Accent6 12 3 2" xfId="60672"/>
    <cellStyle name="40% - Accent6 12 4" xfId="23140"/>
    <cellStyle name="40% - Accent6 12 5" xfId="60304"/>
    <cellStyle name="40% - Accent6 13" xfId="23141"/>
    <cellStyle name="40% - Accent6 13 2" xfId="23142"/>
    <cellStyle name="40% - Accent6 13 2 2" xfId="23143"/>
    <cellStyle name="40% - Accent6 13 2 2 2" xfId="60869"/>
    <cellStyle name="40% - Accent6 13 2 3" xfId="54574"/>
    <cellStyle name="40% - Accent6 13 2 4" xfId="60501"/>
    <cellStyle name="40% - Accent6 13 3" xfId="23144"/>
    <cellStyle name="40% - Accent6 13 3 2" xfId="60686"/>
    <cellStyle name="40% - Accent6 13 4" xfId="23145"/>
    <cellStyle name="40% - Accent6 13 5" xfId="60318"/>
    <cellStyle name="40% - Accent6 14" xfId="23146"/>
    <cellStyle name="40% - Accent6 14 2" xfId="23147"/>
    <cellStyle name="40% - Accent6 14 2 2" xfId="60699"/>
    <cellStyle name="40% - Accent6 14 3" xfId="54575"/>
    <cellStyle name="40% - Accent6 14 4" xfId="60331"/>
    <cellStyle name="40% - Accent6 15" xfId="23148"/>
    <cellStyle name="40% - Accent6 15 2" xfId="60516"/>
    <cellStyle name="40% - Accent6 16" xfId="23149"/>
    <cellStyle name="40% - Accent6 16 2" xfId="60883"/>
    <cellStyle name="40% - Accent6 17" xfId="54576"/>
    <cellStyle name="40% - Accent6 17 2" xfId="60897"/>
    <cellStyle name="40% - Accent6 18" xfId="54577"/>
    <cellStyle name="40% - Accent6 18 2" xfId="60911"/>
    <cellStyle name="40% - Accent6 19" xfId="60146"/>
    <cellStyle name="40% - Accent6 2" xfId="23150"/>
    <cellStyle name="40% - Accent6 2 10" xfId="23151"/>
    <cellStyle name="40% - Accent6 2 10 2" xfId="23152"/>
    <cellStyle name="40% - Accent6 2 10 2 2" xfId="23153"/>
    <cellStyle name="40% - Accent6 2 10 2 2 2" xfId="23154"/>
    <cellStyle name="40% - Accent6 2 10 2 2 3" xfId="54578"/>
    <cellStyle name="40% - Accent6 2 10 2 3" xfId="23155"/>
    <cellStyle name="40% - Accent6 2 10 2 4" xfId="23156"/>
    <cellStyle name="40% - Accent6 2 10 3" xfId="23157"/>
    <cellStyle name="40% - Accent6 2 10 3 2" xfId="23158"/>
    <cellStyle name="40% - Accent6 2 10 3 3" xfId="54579"/>
    <cellStyle name="40% - Accent6 2 10 4" xfId="23159"/>
    <cellStyle name="40% - Accent6 2 10 5" xfId="23160"/>
    <cellStyle name="40% - Accent6 2 11" xfId="23161"/>
    <cellStyle name="40% - Accent6 2 11 2" xfId="23162"/>
    <cellStyle name="40% - Accent6 2 11 2 2" xfId="23163"/>
    <cellStyle name="40% - Accent6 2 11 2 3" xfId="54580"/>
    <cellStyle name="40% - Accent6 2 11 3" xfId="23164"/>
    <cellStyle name="40% - Accent6 2 11 4" xfId="23165"/>
    <cellStyle name="40% - Accent6 2 12" xfId="23166"/>
    <cellStyle name="40% - Accent6 2 12 2" xfId="23167"/>
    <cellStyle name="40% - Accent6 2 12 2 2" xfId="23168"/>
    <cellStyle name="40% - Accent6 2 12 2 3" xfId="54581"/>
    <cellStyle name="40% - Accent6 2 12 3" xfId="23169"/>
    <cellStyle name="40% - Accent6 2 12 4" xfId="23170"/>
    <cellStyle name="40% - Accent6 2 13" xfId="23171"/>
    <cellStyle name="40% - Accent6 2 13 2" xfId="23172"/>
    <cellStyle name="40% - Accent6 2 13 3" xfId="54582"/>
    <cellStyle name="40% - Accent6 2 14" xfId="23173"/>
    <cellStyle name="40% - Accent6 2 15" xfId="23174"/>
    <cellStyle name="40% - Accent6 2 16" xfId="60163"/>
    <cellStyle name="40% - Accent6 2 2" xfId="23175"/>
    <cellStyle name="40% - Accent6 2 2 10" xfId="23176"/>
    <cellStyle name="40% - Accent6 2 2 11" xfId="23177"/>
    <cellStyle name="40% - Accent6 2 2 12" xfId="60347"/>
    <cellStyle name="40% - Accent6 2 2 2" xfId="23178"/>
    <cellStyle name="40% - Accent6 2 2 2 10" xfId="23179"/>
    <cellStyle name="40% - Accent6 2 2 2 11" xfId="60715"/>
    <cellStyle name="40% - Accent6 2 2 2 2" xfId="23180"/>
    <cellStyle name="40% - Accent6 2 2 2 2 2" xfId="23181"/>
    <cellStyle name="40% - Accent6 2 2 2 2 2 2" xfId="23182"/>
    <cellStyle name="40% - Accent6 2 2 2 2 2 2 2" xfId="23183"/>
    <cellStyle name="40% - Accent6 2 2 2 2 2 2 2 2" xfId="23184"/>
    <cellStyle name="40% - Accent6 2 2 2 2 2 2 2 2 2" xfId="23185"/>
    <cellStyle name="40% - Accent6 2 2 2 2 2 2 2 2 3" xfId="54583"/>
    <cellStyle name="40% - Accent6 2 2 2 2 2 2 2 3" xfId="23186"/>
    <cellStyle name="40% - Accent6 2 2 2 2 2 2 2 4" xfId="23187"/>
    <cellStyle name="40% - Accent6 2 2 2 2 2 2 3" xfId="23188"/>
    <cellStyle name="40% - Accent6 2 2 2 2 2 2 3 2" xfId="23189"/>
    <cellStyle name="40% - Accent6 2 2 2 2 2 2 3 2 2" xfId="23190"/>
    <cellStyle name="40% - Accent6 2 2 2 2 2 2 3 2 3" xfId="54584"/>
    <cellStyle name="40% - Accent6 2 2 2 2 2 2 3 3" xfId="23191"/>
    <cellStyle name="40% - Accent6 2 2 2 2 2 2 3 4" xfId="23192"/>
    <cellStyle name="40% - Accent6 2 2 2 2 2 2 4" xfId="23193"/>
    <cellStyle name="40% - Accent6 2 2 2 2 2 2 4 2" xfId="23194"/>
    <cellStyle name="40% - Accent6 2 2 2 2 2 2 4 3" xfId="54585"/>
    <cellStyle name="40% - Accent6 2 2 2 2 2 2 5" xfId="23195"/>
    <cellStyle name="40% - Accent6 2 2 2 2 2 2 6" xfId="23196"/>
    <cellStyle name="40% - Accent6 2 2 2 2 2 3" xfId="23197"/>
    <cellStyle name="40% - Accent6 2 2 2 2 2 3 2" xfId="23198"/>
    <cellStyle name="40% - Accent6 2 2 2 2 2 3 2 2" xfId="23199"/>
    <cellStyle name="40% - Accent6 2 2 2 2 2 3 2 3" xfId="54586"/>
    <cellStyle name="40% - Accent6 2 2 2 2 2 3 3" xfId="23200"/>
    <cellStyle name="40% - Accent6 2 2 2 2 2 3 4" xfId="23201"/>
    <cellStyle name="40% - Accent6 2 2 2 2 2 4" xfId="23202"/>
    <cellStyle name="40% - Accent6 2 2 2 2 2 4 2" xfId="23203"/>
    <cellStyle name="40% - Accent6 2 2 2 2 2 4 2 2" xfId="23204"/>
    <cellStyle name="40% - Accent6 2 2 2 2 2 4 2 3" xfId="54587"/>
    <cellStyle name="40% - Accent6 2 2 2 2 2 4 3" xfId="23205"/>
    <cellStyle name="40% - Accent6 2 2 2 2 2 4 4" xfId="23206"/>
    <cellStyle name="40% - Accent6 2 2 2 2 2 5" xfId="23207"/>
    <cellStyle name="40% - Accent6 2 2 2 2 2 5 2" xfId="23208"/>
    <cellStyle name="40% - Accent6 2 2 2 2 2 5 3" xfId="54588"/>
    <cellStyle name="40% - Accent6 2 2 2 2 2 6" xfId="23209"/>
    <cellStyle name="40% - Accent6 2 2 2 2 2 7" xfId="23210"/>
    <cellStyle name="40% - Accent6 2 2 2 2 3" xfId="23211"/>
    <cellStyle name="40% - Accent6 2 2 2 2 3 2" xfId="23212"/>
    <cellStyle name="40% - Accent6 2 2 2 2 3 2 2" xfId="23213"/>
    <cellStyle name="40% - Accent6 2 2 2 2 3 2 2 2" xfId="23214"/>
    <cellStyle name="40% - Accent6 2 2 2 2 3 2 2 3" xfId="54589"/>
    <cellStyle name="40% - Accent6 2 2 2 2 3 2 3" xfId="23215"/>
    <cellStyle name="40% - Accent6 2 2 2 2 3 2 4" xfId="23216"/>
    <cellStyle name="40% - Accent6 2 2 2 2 3 3" xfId="23217"/>
    <cellStyle name="40% - Accent6 2 2 2 2 3 3 2" xfId="23218"/>
    <cellStyle name="40% - Accent6 2 2 2 2 3 3 2 2" xfId="23219"/>
    <cellStyle name="40% - Accent6 2 2 2 2 3 3 2 3" xfId="54590"/>
    <cellStyle name="40% - Accent6 2 2 2 2 3 3 3" xfId="23220"/>
    <cellStyle name="40% - Accent6 2 2 2 2 3 3 4" xfId="23221"/>
    <cellStyle name="40% - Accent6 2 2 2 2 3 4" xfId="23222"/>
    <cellStyle name="40% - Accent6 2 2 2 2 3 4 2" xfId="23223"/>
    <cellStyle name="40% - Accent6 2 2 2 2 3 4 3" xfId="54591"/>
    <cellStyle name="40% - Accent6 2 2 2 2 3 5" xfId="23224"/>
    <cellStyle name="40% - Accent6 2 2 2 2 3 6" xfId="23225"/>
    <cellStyle name="40% - Accent6 2 2 2 2 4" xfId="23226"/>
    <cellStyle name="40% - Accent6 2 2 2 2 4 2" xfId="23227"/>
    <cellStyle name="40% - Accent6 2 2 2 2 4 2 2" xfId="23228"/>
    <cellStyle name="40% - Accent6 2 2 2 2 4 2 3" xfId="54592"/>
    <cellStyle name="40% - Accent6 2 2 2 2 4 3" xfId="23229"/>
    <cellStyle name="40% - Accent6 2 2 2 2 4 4" xfId="23230"/>
    <cellStyle name="40% - Accent6 2 2 2 2 5" xfId="23231"/>
    <cellStyle name="40% - Accent6 2 2 2 2 5 2" xfId="23232"/>
    <cellStyle name="40% - Accent6 2 2 2 2 5 2 2" xfId="23233"/>
    <cellStyle name="40% - Accent6 2 2 2 2 5 2 3" xfId="54593"/>
    <cellStyle name="40% - Accent6 2 2 2 2 5 3" xfId="23234"/>
    <cellStyle name="40% - Accent6 2 2 2 2 5 4" xfId="23235"/>
    <cellStyle name="40% - Accent6 2 2 2 2 6" xfId="23236"/>
    <cellStyle name="40% - Accent6 2 2 2 2 6 2" xfId="23237"/>
    <cellStyle name="40% - Accent6 2 2 2 2 6 3" xfId="54594"/>
    <cellStyle name="40% - Accent6 2 2 2 2 7" xfId="23238"/>
    <cellStyle name="40% - Accent6 2 2 2 2 8" xfId="23239"/>
    <cellStyle name="40% - Accent6 2 2 2 3" xfId="23240"/>
    <cellStyle name="40% - Accent6 2 2 2 3 2" xfId="23241"/>
    <cellStyle name="40% - Accent6 2 2 2 3 2 2" xfId="23242"/>
    <cellStyle name="40% - Accent6 2 2 2 3 2 2 2" xfId="23243"/>
    <cellStyle name="40% - Accent6 2 2 2 3 2 2 2 2" xfId="23244"/>
    <cellStyle name="40% - Accent6 2 2 2 3 2 2 2 3" xfId="54595"/>
    <cellStyle name="40% - Accent6 2 2 2 3 2 2 3" xfId="23245"/>
    <cellStyle name="40% - Accent6 2 2 2 3 2 2 4" xfId="23246"/>
    <cellStyle name="40% - Accent6 2 2 2 3 2 3" xfId="23247"/>
    <cellStyle name="40% - Accent6 2 2 2 3 2 3 2" xfId="23248"/>
    <cellStyle name="40% - Accent6 2 2 2 3 2 3 2 2" xfId="23249"/>
    <cellStyle name="40% - Accent6 2 2 2 3 2 3 2 3" xfId="54596"/>
    <cellStyle name="40% - Accent6 2 2 2 3 2 3 3" xfId="23250"/>
    <cellStyle name="40% - Accent6 2 2 2 3 2 3 4" xfId="23251"/>
    <cellStyle name="40% - Accent6 2 2 2 3 2 4" xfId="23252"/>
    <cellStyle name="40% - Accent6 2 2 2 3 2 4 2" xfId="23253"/>
    <cellStyle name="40% - Accent6 2 2 2 3 2 4 3" xfId="54597"/>
    <cellStyle name="40% - Accent6 2 2 2 3 2 5" xfId="23254"/>
    <cellStyle name="40% - Accent6 2 2 2 3 2 6" xfId="23255"/>
    <cellStyle name="40% - Accent6 2 2 2 3 3" xfId="23256"/>
    <cellStyle name="40% - Accent6 2 2 2 3 3 2" xfId="23257"/>
    <cellStyle name="40% - Accent6 2 2 2 3 3 2 2" xfId="23258"/>
    <cellStyle name="40% - Accent6 2 2 2 3 3 2 3" xfId="54598"/>
    <cellStyle name="40% - Accent6 2 2 2 3 3 3" xfId="23259"/>
    <cellStyle name="40% - Accent6 2 2 2 3 3 4" xfId="23260"/>
    <cellStyle name="40% - Accent6 2 2 2 3 4" xfId="23261"/>
    <cellStyle name="40% - Accent6 2 2 2 3 4 2" xfId="23262"/>
    <cellStyle name="40% - Accent6 2 2 2 3 4 2 2" xfId="23263"/>
    <cellStyle name="40% - Accent6 2 2 2 3 4 2 3" xfId="54599"/>
    <cellStyle name="40% - Accent6 2 2 2 3 4 3" xfId="23264"/>
    <cellStyle name="40% - Accent6 2 2 2 3 4 4" xfId="23265"/>
    <cellStyle name="40% - Accent6 2 2 2 3 5" xfId="23266"/>
    <cellStyle name="40% - Accent6 2 2 2 3 5 2" xfId="23267"/>
    <cellStyle name="40% - Accent6 2 2 2 3 5 3" xfId="54600"/>
    <cellStyle name="40% - Accent6 2 2 2 3 6" xfId="23268"/>
    <cellStyle name="40% - Accent6 2 2 2 3 7" xfId="23269"/>
    <cellStyle name="40% - Accent6 2 2 2 4" xfId="23270"/>
    <cellStyle name="40% - Accent6 2 2 2 4 2" xfId="23271"/>
    <cellStyle name="40% - Accent6 2 2 2 4 2 2" xfId="23272"/>
    <cellStyle name="40% - Accent6 2 2 2 4 2 2 2" xfId="23273"/>
    <cellStyle name="40% - Accent6 2 2 2 4 2 2 3" xfId="54601"/>
    <cellStyle name="40% - Accent6 2 2 2 4 2 3" xfId="23274"/>
    <cellStyle name="40% - Accent6 2 2 2 4 2 4" xfId="23275"/>
    <cellStyle name="40% - Accent6 2 2 2 4 3" xfId="23276"/>
    <cellStyle name="40% - Accent6 2 2 2 4 3 2" xfId="23277"/>
    <cellStyle name="40% - Accent6 2 2 2 4 3 2 2" xfId="23278"/>
    <cellStyle name="40% - Accent6 2 2 2 4 3 2 3" xfId="54602"/>
    <cellStyle name="40% - Accent6 2 2 2 4 3 3" xfId="23279"/>
    <cellStyle name="40% - Accent6 2 2 2 4 3 4" xfId="23280"/>
    <cellStyle name="40% - Accent6 2 2 2 4 4" xfId="23281"/>
    <cellStyle name="40% - Accent6 2 2 2 4 4 2" xfId="23282"/>
    <cellStyle name="40% - Accent6 2 2 2 4 4 3" xfId="54603"/>
    <cellStyle name="40% - Accent6 2 2 2 4 5" xfId="23283"/>
    <cellStyle name="40% - Accent6 2 2 2 4 6" xfId="23284"/>
    <cellStyle name="40% - Accent6 2 2 2 5" xfId="23285"/>
    <cellStyle name="40% - Accent6 2 2 2 5 2" xfId="23286"/>
    <cellStyle name="40% - Accent6 2 2 2 5 2 2" xfId="23287"/>
    <cellStyle name="40% - Accent6 2 2 2 5 2 2 2" xfId="23288"/>
    <cellStyle name="40% - Accent6 2 2 2 5 2 2 3" xfId="54604"/>
    <cellStyle name="40% - Accent6 2 2 2 5 2 3" xfId="23289"/>
    <cellStyle name="40% - Accent6 2 2 2 5 2 4" xfId="23290"/>
    <cellStyle name="40% - Accent6 2 2 2 5 3" xfId="23291"/>
    <cellStyle name="40% - Accent6 2 2 2 5 3 2" xfId="23292"/>
    <cellStyle name="40% - Accent6 2 2 2 5 3 3" xfId="54605"/>
    <cellStyle name="40% - Accent6 2 2 2 5 4" xfId="23293"/>
    <cellStyle name="40% - Accent6 2 2 2 5 5" xfId="23294"/>
    <cellStyle name="40% - Accent6 2 2 2 6" xfId="23295"/>
    <cellStyle name="40% - Accent6 2 2 2 6 2" xfId="23296"/>
    <cellStyle name="40% - Accent6 2 2 2 6 2 2" xfId="23297"/>
    <cellStyle name="40% - Accent6 2 2 2 6 2 3" xfId="54606"/>
    <cellStyle name="40% - Accent6 2 2 2 6 3" xfId="23298"/>
    <cellStyle name="40% - Accent6 2 2 2 6 4" xfId="23299"/>
    <cellStyle name="40% - Accent6 2 2 2 7" xfId="23300"/>
    <cellStyle name="40% - Accent6 2 2 2 7 2" xfId="23301"/>
    <cellStyle name="40% - Accent6 2 2 2 7 2 2" xfId="23302"/>
    <cellStyle name="40% - Accent6 2 2 2 7 2 3" xfId="54607"/>
    <cellStyle name="40% - Accent6 2 2 2 7 3" xfId="23303"/>
    <cellStyle name="40% - Accent6 2 2 2 7 4" xfId="23304"/>
    <cellStyle name="40% - Accent6 2 2 2 8" xfId="23305"/>
    <cellStyle name="40% - Accent6 2 2 2 8 2" xfId="23306"/>
    <cellStyle name="40% - Accent6 2 2 2 8 3" xfId="54608"/>
    <cellStyle name="40% - Accent6 2 2 2 9" xfId="23307"/>
    <cellStyle name="40% - Accent6 2 2 3" xfId="23308"/>
    <cellStyle name="40% - Accent6 2 2 3 2" xfId="23309"/>
    <cellStyle name="40% - Accent6 2 2 3 2 2" xfId="23310"/>
    <cellStyle name="40% - Accent6 2 2 3 2 2 2" xfId="23311"/>
    <cellStyle name="40% - Accent6 2 2 3 2 2 2 2" xfId="23312"/>
    <cellStyle name="40% - Accent6 2 2 3 2 2 2 2 2" xfId="23313"/>
    <cellStyle name="40% - Accent6 2 2 3 2 2 2 2 3" xfId="54609"/>
    <cellStyle name="40% - Accent6 2 2 3 2 2 2 3" xfId="23314"/>
    <cellStyle name="40% - Accent6 2 2 3 2 2 2 4" xfId="23315"/>
    <cellStyle name="40% - Accent6 2 2 3 2 2 3" xfId="23316"/>
    <cellStyle name="40% - Accent6 2 2 3 2 2 3 2" xfId="23317"/>
    <cellStyle name="40% - Accent6 2 2 3 2 2 3 2 2" xfId="23318"/>
    <cellStyle name="40% - Accent6 2 2 3 2 2 3 2 3" xfId="54610"/>
    <cellStyle name="40% - Accent6 2 2 3 2 2 3 3" xfId="23319"/>
    <cellStyle name="40% - Accent6 2 2 3 2 2 3 4" xfId="23320"/>
    <cellStyle name="40% - Accent6 2 2 3 2 2 4" xfId="23321"/>
    <cellStyle name="40% - Accent6 2 2 3 2 2 4 2" xfId="23322"/>
    <cellStyle name="40% - Accent6 2 2 3 2 2 4 3" xfId="54611"/>
    <cellStyle name="40% - Accent6 2 2 3 2 2 5" xfId="23323"/>
    <cellStyle name="40% - Accent6 2 2 3 2 2 6" xfId="23324"/>
    <cellStyle name="40% - Accent6 2 2 3 2 3" xfId="23325"/>
    <cellStyle name="40% - Accent6 2 2 3 2 3 2" xfId="23326"/>
    <cellStyle name="40% - Accent6 2 2 3 2 3 2 2" xfId="23327"/>
    <cellStyle name="40% - Accent6 2 2 3 2 3 2 3" xfId="54612"/>
    <cellStyle name="40% - Accent6 2 2 3 2 3 3" xfId="23328"/>
    <cellStyle name="40% - Accent6 2 2 3 2 3 4" xfId="23329"/>
    <cellStyle name="40% - Accent6 2 2 3 2 4" xfId="23330"/>
    <cellStyle name="40% - Accent6 2 2 3 2 4 2" xfId="23331"/>
    <cellStyle name="40% - Accent6 2 2 3 2 4 2 2" xfId="23332"/>
    <cellStyle name="40% - Accent6 2 2 3 2 4 2 3" xfId="54613"/>
    <cellStyle name="40% - Accent6 2 2 3 2 4 3" xfId="23333"/>
    <cellStyle name="40% - Accent6 2 2 3 2 4 4" xfId="23334"/>
    <cellStyle name="40% - Accent6 2 2 3 2 5" xfId="23335"/>
    <cellStyle name="40% - Accent6 2 2 3 2 5 2" xfId="23336"/>
    <cellStyle name="40% - Accent6 2 2 3 2 5 3" xfId="54614"/>
    <cellStyle name="40% - Accent6 2 2 3 2 6" xfId="23337"/>
    <cellStyle name="40% - Accent6 2 2 3 2 7" xfId="23338"/>
    <cellStyle name="40% - Accent6 2 2 3 3" xfId="23339"/>
    <cellStyle name="40% - Accent6 2 2 3 3 2" xfId="23340"/>
    <cellStyle name="40% - Accent6 2 2 3 3 2 2" xfId="23341"/>
    <cellStyle name="40% - Accent6 2 2 3 3 2 2 2" xfId="23342"/>
    <cellStyle name="40% - Accent6 2 2 3 3 2 2 3" xfId="54615"/>
    <cellStyle name="40% - Accent6 2 2 3 3 2 3" xfId="23343"/>
    <cellStyle name="40% - Accent6 2 2 3 3 2 4" xfId="23344"/>
    <cellStyle name="40% - Accent6 2 2 3 3 3" xfId="23345"/>
    <cellStyle name="40% - Accent6 2 2 3 3 3 2" xfId="23346"/>
    <cellStyle name="40% - Accent6 2 2 3 3 3 2 2" xfId="23347"/>
    <cellStyle name="40% - Accent6 2 2 3 3 3 2 3" xfId="54616"/>
    <cellStyle name="40% - Accent6 2 2 3 3 3 3" xfId="23348"/>
    <cellStyle name="40% - Accent6 2 2 3 3 3 4" xfId="23349"/>
    <cellStyle name="40% - Accent6 2 2 3 3 4" xfId="23350"/>
    <cellStyle name="40% - Accent6 2 2 3 3 4 2" xfId="23351"/>
    <cellStyle name="40% - Accent6 2 2 3 3 4 3" xfId="54617"/>
    <cellStyle name="40% - Accent6 2 2 3 3 5" xfId="23352"/>
    <cellStyle name="40% - Accent6 2 2 3 3 6" xfId="23353"/>
    <cellStyle name="40% - Accent6 2 2 3 4" xfId="23354"/>
    <cellStyle name="40% - Accent6 2 2 3 4 2" xfId="23355"/>
    <cellStyle name="40% - Accent6 2 2 3 4 2 2" xfId="23356"/>
    <cellStyle name="40% - Accent6 2 2 3 4 2 2 2" xfId="23357"/>
    <cellStyle name="40% - Accent6 2 2 3 4 2 2 3" xfId="54618"/>
    <cellStyle name="40% - Accent6 2 2 3 4 2 3" xfId="23358"/>
    <cellStyle name="40% - Accent6 2 2 3 4 2 4" xfId="23359"/>
    <cellStyle name="40% - Accent6 2 2 3 4 3" xfId="23360"/>
    <cellStyle name="40% - Accent6 2 2 3 4 3 2" xfId="23361"/>
    <cellStyle name="40% - Accent6 2 2 3 4 3 3" xfId="54619"/>
    <cellStyle name="40% - Accent6 2 2 3 4 4" xfId="23362"/>
    <cellStyle name="40% - Accent6 2 2 3 4 5" xfId="23363"/>
    <cellStyle name="40% - Accent6 2 2 3 5" xfId="23364"/>
    <cellStyle name="40% - Accent6 2 2 3 5 2" xfId="23365"/>
    <cellStyle name="40% - Accent6 2 2 3 5 2 2" xfId="23366"/>
    <cellStyle name="40% - Accent6 2 2 3 5 2 3" xfId="54620"/>
    <cellStyle name="40% - Accent6 2 2 3 5 3" xfId="23367"/>
    <cellStyle name="40% - Accent6 2 2 3 5 4" xfId="23368"/>
    <cellStyle name="40% - Accent6 2 2 3 6" xfId="23369"/>
    <cellStyle name="40% - Accent6 2 2 3 6 2" xfId="23370"/>
    <cellStyle name="40% - Accent6 2 2 3 6 2 2" xfId="23371"/>
    <cellStyle name="40% - Accent6 2 2 3 6 2 3" xfId="54621"/>
    <cellStyle name="40% - Accent6 2 2 3 6 3" xfId="23372"/>
    <cellStyle name="40% - Accent6 2 2 3 6 4" xfId="23373"/>
    <cellStyle name="40% - Accent6 2 2 3 7" xfId="23374"/>
    <cellStyle name="40% - Accent6 2 2 3 7 2" xfId="23375"/>
    <cellStyle name="40% - Accent6 2 2 3 7 3" xfId="54622"/>
    <cellStyle name="40% - Accent6 2 2 3 8" xfId="23376"/>
    <cellStyle name="40% - Accent6 2 2 3 9" xfId="23377"/>
    <cellStyle name="40% - Accent6 2 2 4" xfId="23378"/>
    <cellStyle name="40% - Accent6 2 2 4 2" xfId="23379"/>
    <cellStyle name="40% - Accent6 2 2 4 2 2" xfId="23380"/>
    <cellStyle name="40% - Accent6 2 2 4 2 2 2" xfId="23381"/>
    <cellStyle name="40% - Accent6 2 2 4 2 2 2 2" xfId="23382"/>
    <cellStyle name="40% - Accent6 2 2 4 2 2 2 3" xfId="54623"/>
    <cellStyle name="40% - Accent6 2 2 4 2 2 3" xfId="23383"/>
    <cellStyle name="40% - Accent6 2 2 4 2 2 4" xfId="23384"/>
    <cellStyle name="40% - Accent6 2 2 4 2 3" xfId="23385"/>
    <cellStyle name="40% - Accent6 2 2 4 2 3 2" xfId="23386"/>
    <cellStyle name="40% - Accent6 2 2 4 2 3 2 2" xfId="23387"/>
    <cellStyle name="40% - Accent6 2 2 4 2 3 2 3" xfId="54624"/>
    <cellStyle name="40% - Accent6 2 2 4 2 3 3" xfId="23388"/>
    <cellStyle name="40% - Accent6 2 2 4 2 3 4" xfId="23389"/>
    <cellStyle name="40% - Accent6 2 2 4 2 4" xfId="23390"/>
    <cellStyle name="40% - Accent6 2 2 4 2 4 2" xfId="23391"/>
    <cellStyle name="40% - Accent6 2 2 4 2 4 3" xfId="54625"/>
    <cellStyle name="40% - Accent6 2 2 4 2 5" xfId="23392"/>
    <cellStyle name="40% - Accent6 2 2 4 2 6" xfId="23393"/>
    <cellStyle name="40% - Accent6 2 2 4 3" xfId="23394"/>
    <cellStyle name="40% - Accent6 2 2 4 3 2" xfId="23395"/>
    <cellStyle name="40% - Accent6 2 2 4 3 2 2" xfId="23396"/>
    <cellStyle name="40% - Accent6 2 2 4 3 2 3" xfId="54626"/>
    <cellStyle name="40% - Accent6 2 2 4 3 3" xfId="23397"/>
    <cellStyle name="40% - Accent6 2 2 4 3 4" xfId="23398"/>
    <cellStyle name="40% - Accent6 2 2 4 4" xfId="23399"/>
    <cellStyle name="40% - Accent6 2 2 4 4 2" xfId="23400"/>
    <cellStyle name="40% - Accent6 2 2 4 4 2 2" xfId="23401"/>
    <cellStyle name="40% - Accent6 2 2 4 4 2 3" xfId="54627"/>
    <cellStyle name="40% - Accent6 2 2 4 4 3" xfId="23402"/>
    <cellStyle name="40% - Accent6 2 2 4 4 4" xfId="23403"/>
    <cellStyle name="40% - Accent6 2 2 4 5" xfId="23404"/>
    <cellStyle name="40% - Accent6 2 2 4 5 2" xfId="23405"/>
    <cellStyle name="40% - Accent6 2 2 4 5 3" xfId="54628"/>
    <cellStyle name="40% - Accent6 2 2 4 6" xfId="23406"/>
    <cellStyle name="40% - Accent6 2 2 4 7" xfId="23407"/>
    <cellStyle name="40% - Accent6 2 2 5" xfId="23408"/>
    <cellStyle name="40% - Accent6 2 2 5 2" xfId="23409"/>
    <cellStyle name="40% - Accent6 2 2 5 2 2" xfId="23410"/>
    <cellStyle name="40% - Accent6 2 2 5 2 2 2" xfId="23411"/>
    <cellStyle name="40% - Accent6 2 2 5 2 2 3" xfId="54629"/>
    <cellStyle name="40% - Accent6 2 2 5 2 3" xfId="23412"/>
    <cellStyle name="40% - Accent6 2 2 5 2 4" xfId="23413"/>
    <cellStyle name="40% - Accent6 2 2 5 3" xfId="23414"/>
    <cellStyle name="40% - Accent6 2 2 5 3 2" xfId="23415"/>
    <cellStyle name="40% - Accent6 2 2 5 3 2 2" xfId="23416"/>
    <cellStyle name="40% - Accent6 2 2 5 3 2 3" xfId="54630"/>
    <cellStyle name="40% - Accent6 2 2 5 3 3" xfId="23417"/>
    <cellStyle name="40% - Accent6 2 2 5 3 4" xfId="23418"/>
    <cellStyle name="40% - Accent6 2 2 5 4" xfId="23419"/>
    <cellStyle name="40% - Accent6 2 2 5 4 2" xfId="23420"/>
    <cellStyle name="40% - Accent6 2 2 5 4 3" xfId="54631"/>
    <cellStyle name="40% - Accent6 2 2 5 5" xfId="23421"/>
    <cellStyle name="40% - Accent6 2 2 5 6" xfId="23422"/>
    <cellStyle name="40% - Accent6 2 2 6" xfId="23423"/>
    <cellStyle name="40% - Accent6 2 2 6 2" xfId="23424"/>
    <cellStyle name="40% - Accent6 2 2 6 2 2" xfId="23425"/>
    <cellStyle name="40% - Accent6 2 2 6 2 2 2" xfId="23426"/>
    <cellStyle name="40% - Accent6 2 2 6 2 2 3" xfId="54632"/>
    <cellStyle name="40% - Accent6 2 2 6 2 3" xfId="23427"/>
    <cellStyle name="40% - Accent6 2 2 6 2 4" xfId="23428"/>
    <cellStyle name="40% - Accent6 2 2 6 3" xfId="23429"/>
    <cellStyle name="40% - Accent6 2 2 6 3 2" xfId="23430"/>
    <cellStyle name="40% - Accent6 2 2 6 3 3" xfId="54633"/>
    <cellStyle name="40% - Accent6 2 2 6 4" xfId="23431"/>
    <cellStyle name="40% - Accent6 2 2 6 5" xfId="23432"/>
    <cellStyle name="40% - Accent6 2 2 7" xfId="23433"/>
    <cellStyle name="40% - Accent6 2 2 7 2" xfId="23434"/>
    <cellStyle name="40% - Accent6 2 2 7 2 2" xfId="23435"/>
    <cellStyle name="40% - Accent6 2 2 7 2 3" xfId="54634"/>
    <cellStyle name="40% - Accent6 2 2 7 3" xfId="23436"/>
    <cellStyle name="40% - Accent6 2 2 7 4" xfId="23437"/>
    <cellStyle name="40% - Accent6 2 2 8" xfId="23438"/>
    <cellStyle name="40% - Accent6 2 2 8 2" xfId="23439"/>
    <cellStyle name="40% - Accent6 2 2 8 2 2" xfId="23440"/>
    <cellStyle name="40% - Accent6 2 2 8 2 3" xfId="54635"/>
    <cellStyle name="40% - Accent6 2 2 8 3" xfId="23441"/>
    <cellStyle name="40% - Accent6 2 2 8 4" xfId="23442"/>
    <cellStyle name="40% - Accent6 2 2 9" xfId="23443"/>
    <cellStyle name="40% - Accent6 2 2 9 2" xfId="23444"/>
    <cellStyle name="40% - Accent6 2 2 9 3" xfId="54636"/>
    <cellStyle name="40% - Accent6 2 3" xfId="23445"/>
    <cellStyle name="40% - Accent6 2 3 10" xfId="23446"/>
    <cellStyle name="40% - Accent6 2 3 11" xfId="23447"/>
    <cellStyle name="40% - Accent6 2 3 12" xfId="60532"/>
    <cellStyle name="40% - Accent6 2 3 2" xfId="23448"/>
    <cellStyle name="40% - Accent6 2 3 2 10" xfId="23449"/>
    <cellStyle name="40% - Accent6 2 3 2 2" xfId="23450"/>
    <cellStyle name="40% - Accent6 2 3 2 2 2" xfId="23451"/>
    <cellStyle name="40% - Accent6 2 3 2 2 2 2" xfId="23452"/>
    <cellStyle name="40% - Accent6 2 3 2 2 2 2 2" xfId="23453"/>
    <cellStyle name="40% - Accent6 2 3 2 2 2 2 2 2" xfId="23454"/>
    <cellStyle name="40% - Accent6 2 3 2 2 2 2 2 2 2" xfId="23455"/>
    <cellStyle name="40% - Accent6 2 3 2 2 2 2 2 2 3" xfId="54637"/>
    <cellStyle name="40% - Accent6 2 3 2 2 2 2 2 3" xfId="23456"/>
    <cellStyle name="40% - Accent6 2 3 2 2 2 2 2 4" xfId="23457"/>
    <cellStyle name="40% - Accent6 2 3 2 2 2 2 3" xfId="23458"/>
    <cellStyle name="40% - Accent6 2 3 2 2 2 2 3 2" xfId="23459"/>
    <cellStyle name="40% - Accent6 2 3 2 2 2 2 3 2 2" xfId="23460"/>
    <cellStyle name="40% - Accent6 2 3 2 2 2 2 3 2 3" xfId="54638"/>
    <cellStyle name="40% - Accent6 2 3 2 2 2 2 3 3" xfId="23461"/>
    <cellStyle name="40% - Accent6 2 3 2 2 2 2 3 4" xfId="23462"/>
    <cellStyle name="40% - Accent6 2 3 2 2 2 2 4" xfId="23463"/>
    <cellStyle name="40% - Accent6 2 3 2 2 2 2 4 2" xfId="23464"/>
    <cellStyle name="40% - Accent6 2 3 2 2 2 2 4 3" xfId="54639"/>
    <cellStyle name="40% - Accent6 2 3 2 2 2 2 5" xfId="23465"/>
    <cellStyle name="40% - Accent6 2 3 2 2 2 2 6" xfId="23466"/>
    <cellStyle name="40% - Accent6 2 3 2 2 2 3" xfId="23467"/>
    <cellStyle name="40% - Accent6 2 3 2 2 2 3 2" xfId="23468"/>
    <cellStyle name="40% - Accent6 2 3 2 2 2 3 2 2" xfId="23469"/>
    <cellStyle name="40% - Accent6 2 3 2 2 2 3 2 3" xfId="54640"/>
    <cellStyle name="40% - Accent6 2 3 2 2 2 3 3" xfId="23470"/>
    <cellStyle name="40% - Accent6 2 3 2 2 2 3 4" xfId="23471"/>
    <cellStyle name="40% - Accent6 2 3 2 2 2 4" xfId="23472"/>
    <cellStyle name="40% - Accent6 2 3 2 2 2 4 2" xfId="23473"/>
    <cellStyle name="40% - Accent6 2 3 2 2 2 4 2 2" xfId="23474"/>
    <cellStyle name="40% - Accent6 2 3 2 2 2 4 2 3" xfId="54641"/>
    <cellStyle name="40% - Accent6 2 3 2 2 2 4 3" xfId="23475"/>
    <cellStyle name="40% - Accent6 2 3 2 2 2 4 4" xfId="23476"/>
    <cellStyle name="40% - Accent6 2 3 2 2 2 5" xfId="23477"/>
    <cellStyle name="40% - Accent6 2 3 2 2 2 5 2" xfId="23478"/>
    <cellStyle name="40% - Accent6 2 3 2 2 2 5 3" xfId="54642"/>
    <cellStyle name="40% - Accent6 2 3 2 2 2 6" xfId="23479"/>
    <cellStyle name="40% - Accent6 2 3 2 2 2 7" xfId="23480"/>
    <cellStyle name="40% - Accent6 2 3 2 2 3" xfId="23481"/>
    <cellStyle name="40% - Accent6 2 3 2 2 3 2" xfId="23482"/>
    <cellStyle name="40% - Accent6 2 3 2 2 3 2 2" xfId="23483"/>
    <cellStyle name="40% - Accent6 2 3 2 2 3 2 2 2" xfId="23484"/>
    <cellStyle name="40% - Accent6 2 3 2 2 3 2 2 3" xfId="54643"/>
    <cellStyle name="40% - Accent6 2 3 2 2 3 2 3" xfId="23485"/>
    <cellStyle name="40% - Accent6 2 3 2 2 3 2 4" xfId="23486"/>
    <cellStyle name="40% - Accent6 2 3 2 2 3 3" xfId="23487"/>
    <cellStyle name="40% - Accent6 2 3 2 2 3 3 2" xfId="23488"/>
    <cellStyle name="40% - Accent6 2 3 2 2 3 3 2 2" xfId="23489"/>
    <cellStyle name="40% - Accent6 2 3 2 2 3 3 2 3" xfId="54644"/>
    <cellStyle name="40% - Accent6 2 3 2 2 3 3 3" xfId="23490"/>
    <cellStyle name="40% - Accent6 2 3 2 2 3 3 4" xfId="23491"/>
    <cellStyle name="40% - Accent6 2 3 2 2 3 4" xfId="23492"/>
    <cellStyle name="40% - Accent6 2 3 2 2 3 4 2" xfId="23493"/>
    <cellStyle name="40% - Accent6 2 3 2 2 3 4 3" xfId="54645"/>
    <cellStyle name="40% - Accent6 2 3 2 2 3 5" xfId="23494"/>
    <cellStyle name="40% - Accent6 2 3 2 2 3 6" xfId="23495"/>
    <cellStyle name="40% - Accent6 2 3 2 2 4" xfId="23496"/>
    <cellStyle name="40% - Accent6 2 3 2 2 4 2" xfId="23497"/>
    <cellStyle name="40% - Accent6 2 3 2 2 4 2 2" xfId="23498"/>
    <cellStyle name="40% - Accent6 2 3 2 2 4 2 3" xfId="54646"/>
    <cellStyle name="40% - Accent6 2 3 2 2 4 3" xfId="23499"/>
    <cellStyle name="40% - Accent6 2 3 2 2 4 4" xfId="23500"/>
    <cellStyle name="40% - Accent6 2 3 2 2 5" xfId="23501"/>
    <cellStyle name="40% - Accent6 2 3 2 2 5 2" xfId="23502"/>
    <cellStyle name="40% - Accent6 2 3 2 2 5 2 2" xfId="23503"/>
    <cellStyle name="40% - Accent6 2 3 2 2 5 2 3" xfId="54647"/>
    <cellStyle name="40% - Accent6 2 3 2 2 5 3" xfId="23504"/>
    <cellStyle name="40% - Accent6 2 3 2 2 5 4" xfId="23505"/>
    <cellStyle name="40% - Accent6 2 3 2 2 6" xfId="23506"/>
    <cellStyle name="40% - Accent6 2 3 2 2 6 2" xfId="23507"/>
    <cellStyle name="40% - Accent6 2 3 2 2 6 3" xfId="54648"/>
    <cellStyle name="40% - Accent6 2 3 2 2 7" xfId="23508"/>
    <cellStyle name="40% - Accent6 2 3 2 2 8" xfId="23509"/>
    <cellStyle name="40% - Accent6 2 3 2 3" xfId="23510"/>
    <cellStyle name="40% - Accent6 2 3 2 3 2" xfId="23511"/>
    <cellStyle name="40% - Accent6 2 3 2 3 2 2" xfId="23512"/>
    <cellStyle name="40% - Accent6 2 3 2 3 2 2 2" xfId="23513"/>
    <cellStyle name="40% - Accent6 2 3 2 3 2 2 2 2" xfId="23514"/>
    <cellStyle name="40% - Accent6 2 3 2 3 2 2 2 3" xfId="54649"/>
    <cellStyle name="40% - Accent6 2 3 2 3 2 2 3" xfId="23515"/>
    <cellStyle name="40% - Accent6 2 3 2 3 2 2 4" xfId="23516"/>
    <cellStyle name="40% - Accent6 2 3 2 3 2 3" xfId="23517"/>
    <cellStyle name="40% - Accent6 2 3 2 3 2 3 2" xfId="23518"/>
    <cellStyle name="40% - Accent6 2 3 2 3 2 3 2 2" xfId="23519"/>
    <cellStyle name="40% - Accent6 2 3 2 3 2 3 2 3" xfId="54650"/>
    <cellStyle name="40% - Accent6 2 3 2 3 2 3 3" xfId="23520"/>
    <cellStyle name="40% - Accent6 2 3 2 3 2 3 4" xfId="23521"/>
    <cellStyle name="40% - Accent6 2 3 2 3 2 4" xfId="23522"/>
    <cellStyle name="40% - Accent6 2 3 2 3 2 4 2" xfId="23523"/>
    <cellStyle name="40% - Accent6 2 3 2 3 2 4 3" xfId="54651"/>
    <cellStyle name="40% - Accent6 2 3 2 3 2 5" xfId="23524"/>
    <cellStyle name="40% - Accent6 2 3 2 3 2 6" xfId="23525"/>
    <cellStyle name="40% - Accent6 2 3 2 3 3" xfId="23526"/>
    <cellStyle name="40% - Accent6 2 3 2 3 3 2" xfId="23527"/>
    <cellStyle name="40% - Accent6 2 3 2 3 3 2 2" xfId="23528"/>
    <cellStyle name="40% - Accent6 2 3 2 3 3 2 3" xfId="54652"/>
    <cellStyle name="40% - Accent6 2 3 2 3 3 3" xfId="23529"/>
    <cellStyle name="40% - Accent6 2 3 2 3 3 4" xfId="23530"/>
    <cellStyle name="40% - Accent6 2 3 2 3 4" xfId="23531"/>
    <cellStyle name="40% - Accent6 2 3 2 3 4 2" xfId="23532"/>
    <cellStyle name="40% - Accent6 2 3 2 3 4 2 2" xfId="23533"/>
    <cellStyle name="40% - Accent6 2 3 2 3 4 2 3" xfId="54653"/>
    <cellStyle name="40% - Accent6 2 3 2 3 4 3" xfId="23534"/>
    <cellStyle name="40% - Accent6 2 3 2 3 4 4" xfId="23535"/>
    <cellStyle name="40% - Accent6 2 3 2 3 5" xfId="23536"/>
    <cellStyle name="40% - Accent6 2 3 2 3 5 2" xfId="23537"/>
    <cellStyle name="40% - Accent6 2 3 2 3 5 3" xfId="54654"/>
    <cellStyle name="40% - Accent6 2 3 2 3 6" xfId="23538"/>
    <cellStyle name="40% - Accent6 2 3 2 3 7" xfId="23539"/>
    <cellStyle name="40% - Accent6 2 3 2 4" xfId="23540"/>
    <cellStyle name="40% - Accent6 2 3 2 4 2" xfId="23541"/>
    <cellStyle name="40% - Accent6 2 3 2 4 2 2" xfId="23542"/>
    <cellStyle name="40% - Accent6 2 3 2 4 2 2 2" xfId="23543"/>
    <cellStyle name="40% - Accent6 2 3 2 4 2 2 3" xfId="54655"/>
    <cellStyle name="40% - Accent6 2 3 2 4 2 3" xfId="23544"/>
    <cellStyle name="40% - Accent6 2 3 2 4 2 4" xfId="23545"/>
    <cellStyle name="40% - Accent6 2 3 2 4 3" xfId="23546"/>
    <cellStyle name="40% - Accent6 2 3 2 4 3 2" xfId="23547"/>
    <cellStyle name="40% - Accent6 2 3 2 4 3 2 2" xfId="23548"/>
    <cellStyle name="40% - Accent6 2 3 2 4 3 2 3" xfId="54656"/>
    <cellStyle name="40% - Accent6 2 3 2 4 3 3" xfId="23549"/>
    <cellStyle name="40% - Accent6 2 3 2 4 3 4" xfId="23550"/>
    <cellStyle name="40% - Accent6 2 3 2 4 4" xfId="23551"/>
    <cellStyle name="40% - Accent6 2 3 2 4 4 2" xfId="23552"/>
    <cellStyle name="40% - Accent6 2 3 2 4 4 3" xfId="54657"/>
    <cellStyle name="40% - Accent6 2 3 2 4 5" xfId="23553"/>
    <cellStyle name="40% - Accent6 2 3 2 4 6" xfId="23554"/>
    <cellStyle name="40% - Accent6 2 3 2 5" xfId="23555"/>
    <cellStyle name="40% - Accent6 2 3 2 5 2" xfId="23556"/>
    <cellStyle name="40% - Accent6 2 3 2 5 2 2" xfId="23557"/>
    <cellStyle name="40% - Accent6 2 3 2 5 2 2 2" xfId="23558"/>
    <cellStyle name="40% - Accent6 2 3 2 5 2 2 3" xfId="54658"/>
    <cellStyle name="40% - Accent6 2 3 2 5 2 3" xfId="23559"/>
    <cellStyle name="40% - Accent6 2 3 2 5 2 4" xfId="23560"/>
    <cellStyle name="40% - Accent6 2 3 2 5 3" xfId="23561"/>
    <cellStyle name="40% - Accent6 2 3 2 5 3 2" xfId="23562"/>
    <cellStyle name="40% - Accent6 2 3 2 5 3 3" xfId="54659"/>
    <cellStyle name="40% - Accent6 2 3 2 5 4" xfId="23563"/>
    <cellStyle name="40% - Accent6 2 3 2 5 5" xfId="23564"/>
    <cellStyle name="40% - Accent6 2 3 2 6" xfId="23565"/>
    <cellStyle name="40% - Accent6 2 3 2 6 2" xfId="23566"/>
    <cellStyle name="40% - Accent6 2 3 2 6 2 2" xfId="23567"/>
    <cellStyle name="40% - Accent6 2 3 2 6 2 3" xfId="54660"/>
    <cellStyle name="40% - Accent6 2 3 2 6 3" xfId="23568"/>
    <cellStyle name="40% - Accent6 2 3 2 6 4" xfId="23569"/>
    <cellStyle name="40% - Accent6 2 3 2 7" xfId="23570"/>
    <cellStyle name="40% - Accent6 2 3 2 7 2" xfId="23571"/>
    <cellStyle name="40% - Accent6 2 3 2 7 2 2" xfId="23572"/>
    <cellStyle name="40% - Accent6 2 3 2 7 2 3" xfId="54661"/>
    <cellStyle name="40% - Accent6 2 3 2 7 3" xfId="23573"/>
    <cellStyle name="40% - Accent6 2 3 2 7 4" xfId="23574"/>
    <cellStyle name="40% - Accent6 2 3 2 8" xfId="23575"/>
    <cellStyle name="40% - Accent6 2 3 2 8 2" xfId="23576"/>
    <cellStyle name="40% - Accent6 2 3 2 8 3" xfId="54662"/>
    <cellStyle name="40% - Accent6 2 3 2 9" xfId="23577"/>
    <cellStyle name="40% - Accent6 2 3 3" xfId="23578"/>
    <cellStyle name="40% - Accent6 2 3 3 2" xfId="23579"/>
    <cellStyle name="40% - Accent6 2 3 3 2 2" xfId="23580"/>
    <cellStyle name="40% - Accent6 2 3 3 2 2 2" xfId="23581"/>
    <cellStyle name="40% - Accent6 2 3 3 2 2 2 2" xfId="23582"/>
    <cellStyle name="40% - Accent6 2 3 3 2 2 2 2 2" xfId="23583"/>
    <cellStyle name="40% - Accent6 2 3 3 2 2 2 2 3" xfId="54663"/>
    <cellStyle name="40% - Accent6 2 3 3 2 2 2 3" xfId="23584"/>
    <cellStyle name="40% - Accent6 2 3 3 2 2 2 4" xfId="23585"/>
    <cellStyle name="40% - Accent6 2 3 3 2 2 3" xfId="23586"/>
    <cellStyle name="40% - Accent6 2 3 3 2 2 3 2" xfId="23587"/>
    <cellStyle name="40% - Accent6 2 3 3 2 2 3 2 2" xfId="23588"/>
    <cellStyle name="40% - Accent6 2 3 3 2 2 3 2 3" xfId="54664"/>
    <cellStyle name="40% - Accent6 2 3 3 2 2 3 3" xfId="23589"/>
    <cellStyle name="40% - Accent6 2 3 3 2 2 3 4" xfId="23590"/>
    <cellStyle name="40% - Accent6 2 3 3 2 2 4" xfId="23591"/>
    <cellStyle name="40% - Accent6 2 3 3 2 2 4 2" xfId="23592"/>
    <cellStyle name="40% - Accent6 2 3 3 2 2 4 3" xfId="54665"/>
    <cellStyle name="40% - Accent6 2 3 3 2 2 5" xfId="23593"/>
    <cellStyle name="40% - Accent6 2 3 3 2 2 6" xfId="23594"/>
    <cellStyle name="40% - Accent6 2 3 3 2 3" xfId="23595"/>
    <cellStyle name="40% - Accent6 2 3 3 2 3 2" xfId="23596"/>
    <cellStyle name="40% - Accent6 2 3 3 2 3 2 2" xfId="23597"/>
    <cellStyle name="40% - Accent6 2 3 3 2 3 2 3" xfId="54666"/>
    <cellStyle name="40% - Accent6 2 3 3 2 3 3" xfId="23598"/>
    <cellStyle name="40% - Accent6 2 3 3 2 3 4" xfId="23599"/>
    <cellStyle name="40% - Accent6 2 3 3 2 4" xfId="23600"/>
    <cellStyle name="40% - Accent6 2 3 3 2 4 2" xfId="23601"/>
    <cellStyle name="40% - Accent6 2 3 3 2 4 2 2" xfId="23602"/>
    <cellStyle name="40% - Accent6 2 3 3 2 4 2 3" xfId="54667"/>
    <cellStyle name="40% - Accent6 2 3 3 2 4 3" xfId="23603"/>
    <cellStyle name="40% - Accent6 2 3 3 2 4 4" xfId="23604"/>
    <cellStyle name="40% - Accent6 2 3 3 2 5" xfId="23605"/>
    <cellStyle name="40% - Accent6 2 3 3 2 5 2" xfId="23606"/>
    <cellStyle name="40% - Accent6 2 3 3 2 5 3" xfId="54668"/>
    <cellStyle name="40% - Accent6 2 3 3 2 6" xfId="23607"/>
    <cellStyle name="40% - Accent6 2 3 3 2 7" xfId="23608"/>
    <cellStyle name="40% - Accent6 2 3 3 3" xfId="23609"/>
    <cellStyle name="40% - Accent6 2 3 3 3 2" xfId="23610"/>
    <cellStyle name="40% - Accent6 2 3 3 3 2 2" xfId="23611"/>
    <cellStyle name="40% - Accent6 2 3 3 3 2 2 2" xfId="23612"/>
    <cellStyle name="40% - Accent6 2 3 3 3 2 2 3" xfId="54669"/>
    <cellStyle name="40% - Accent6 2 3 3 3 2 3" xfId="23613"/>
    <cellStyle name="40% - Accent6 2 3 3 3 2 4" xfId="23614"/>
    <cellStyle name="40% - Accent6 2 3 3 3 3" xfId="23615"/>
    <cellStyle name="40% - Accent6 2 3 3 3 3 2" xfId="23616"/>
    <cellStyle name="40% - Accent6 2 3 3 3 3 2 2" xfId="23617"/>
    <cellStyle name="40% - Accent6 2 3 3 3 3 2 3" xfId="54670"/>
    <cellStyle name="40% - Accent6 2 3 3 3 3 3" xfId="23618"/>
    <cellStyle name="40% - Accent6 2 3 3 3 3 4" xfId="23619"/>
    <cellStyle name="40% - Accent6 2 3 3 3 4" xfId="23620"/>
    <cellStyle name="40% - Accent6 2 3 3 3 4 2" xfId="23621"/>
    <cellStyle name="40% - Accent6 2 3 3 3 4 3" xfId="54671"/>
    <cellStyle name="40% - Accent6 2 3 3 3 5" xfId="23622"/>
    <cellStyle name="40% - Accent6 2 3 3 3 6" xfId="23623"/>
    <cellStyle name="40% - Accent6 2 3 3 4" xfId="23624"/>
    <cellStyle name="40% - Accent6 2 3 3 4 2" xfId="23625"/>
    <cellStyle name="40% - Accent6 2 3 3 4 2 2" xfId="23626"/>
    <cellStyle name="40% - Accent6 2 3 3 4 2 3" xfId="54672"/>
    <cellStyle name="40% - Accent6 2 3 3 4 3" xfId="23627"/>
    <cellStyle name="40% - Accent6 2 3 3 4 4" xfId="23628"/>
    <cellStyle name="40% - Accent6 2 3 3 5" xfId="23629"/>
    <cellStyle name="40% - Accent6 2 3 3 5 2" xfId="23630"/>
    <cellStyle name="40% - Accent6 2 3 3 5 2 2" xfId="23631"/>
    <cellStyle name="40% - Accent6 2 3 3 5 2 3" xfId="54673"/>
    <cellStyle name="40% - Accent6 2 3 3 5 3" xfId="23632"/>
    <cellStyle name="40% - Accent6 2 3 3 5 4" xfId="23633"/>
    <cellStyle name="40% - Accent6 2 3 3 6" xfId="23634"/>
    <cellStyle name="40% - Accent6 2 3 3 6 2" xfId="23635"/>
    <cellStyle name="40% - Accent6 2 3 3 6 3" xfId="54674"/>
    <cellStyle name="40% - Accent6 2 3 3 7" xfId="23636"/>
    <cellStyle name="40% - Accent6 2 3 3 8" xfId="23637"/>
    <cellStyle name="40% - Accent6 2 3 4" xfId="23638"/>
    <cellStyle name="40% - Accent6 2 3 4 2" xfId="23639"/>
    <cellStyle name="40% - Accent6 2 3 4 2 2" xfId="23640"/>
    <cellStyle name="40% - Accent6 2 3 4 2 2 2" xfId="23641"/>
    <cellStyle name="40% - Accent6 2 3 4 2 2 2 2" xfId="23642"/>
    <cellStyle name="40% - Accent6 2 3 4 2 2 2 3" xfId="54675"/>
    <cellStyle name="40% - Accent6 2 3 4 2 2 3" xfId="23643"/>
    <cellStyle name="40% - Accent6 2 3 4 2 2 4" xfId="23644"/>
    <cellStyle name="40% - Accent6 2 3 4 2 3" xfId="23645"/>
    <cellStyle name="40% - Accent6 2 3 4 2 3 2" xfId="23646"/>
    <cellStyle name="40% - Accent6 2 3 4 2 3 2 2" xfId="23647"/>
    <cellStyle name="40% - Accent6 2 3 4 2 3 2 3" xfId="54676"/>
    <cellStyle name="40% - Accent6 2 3 4 2 3 3" xfId="23648"/>
    <cellStyle name="40% - Accent6 2 3 4 2 3 4" xfId="23649"/>
    <cellStyle name="40% - Accent6 2 3 4 2 4" xfId="23650"/>
    <cellStyle name="40% - Accent6 2 3 4 2 4 2" xfId="23651"/>
    <cellStyle name="40% - Accent6 2 3 4 2 4 3" xfId="54677"/>
    <cellStyle name="40% - Accent6 2 3 4 2 5" xfId="23652"/>
    <cellStyle name="40% - Accent6 2 3 4 2 6" xfId="23653"/>
    <cellStyle name="40% - Accent6 2 3 4 3" xfId="23654"/>
    <cellStyle name="40% - Accent6 2 3 4 3 2" xfId="23655"/>
    <cellStyle name="40% - Accent6 2 3 4 3 2 2" xfId="23656"/>
    <cellStyle name="40% - Accent6 2 3 4 3 2 3" xfId="54678"/>
    <cellStyle name="40% - Accent6 2 3 4 3 3" xfId="23657"/>
    <cellStyle name="40% - Accent6 2 3 4 3 4" xfId="23658"/>
    <cellStyle name="40% - Accent6 2 3 4 4" xfId="23659"/>
    <cellStyle name="40% - Accent6 2 3 4 4 2" xfId="23660"/>
    <cellStyle name="40% - Accent6 2 3 4 4 2 2" xfId="23661"/>
    <cellStyle name="40% - Accent6 2 3 4 4 2 3" xfId="54679"/>
    <cellStyle name="40% - Accent6 2 3 4 4 3" xfId="23662"/>
    <cellStyle name="40% - Accent6 2 3 4 4 4" xfId="23663"/>
    <cellStyle name="40% - Accent6 2 3 4 5" xfId="23664"/>
    <cellStyle name="40% - Accent6 2 3 4 5 2" xfId="23665"/>
    <cellStyle name="40% - Accent6 2 3 4 5 3" xfId="54680"/>
    <cellStyle name="40% - Accent6 2 3 4 6" xfId="23666"/>
    <cellStyle name="40% - Accent6 2 3 4 7" xfId="23667"/>
    <cellStyle name="40% - Accent6 2 3 5" xfId="23668"/>
    <cellStyle name="40% - Accent6 2 3 5 2" xfId="23669"/>
    <cellStyle name="40% - Accent6 2 3 5 2 2" xfId="23670"/>
    <cellStyle name="40% - Accent6 2 3 5 2 2 2" xfId="23671"/>
    <cellStyle name="40% - Accent6 2 3 5 2 2 3" xfId="54681"/>
    <cellStyle name="40% - Accent6 2 3 5 2 3" xfId="23672"/>
    <cellStyle name="40% - Accent6 2 3 5 2 4" xfId="23673"/>
    <cellStyle name="40% - Accent6 2 3 5 3" xfId="23674"/>
    <cellStyle name="40% - Accent6 2 3 5 3 2" xfId="23675"/>
    <cellStyle name="40% - Accent6 2 3 5 3 2 2" xfId="23676"/>
    <cellStyle name="40% - Accent6 2 3 5 3 2 3" xfId="54682"/>
    <cellStyle name="40% - Accent6 2 3 5 3 3" xfId="23677"/>
    <cellStyle name="40% - Accent6 2 3 5 3 4" xfId="23678"/>
    <cellStyle name="40% - Accent6 2 3 5 4" xfId="23679"/>
    <cellStyle name="40% - Accent6 2 3 5 4 2" xfId="23680"/>
    <cellStyle name="40% - Accent6 2 3 5 4 3" xfId="54683"/>
    <cellStyle name="40% - Accent6 2 3 5 5" xfId="23681"/>
    <cellStyle name="40% - Accent6 2 3 5 6" xfId="23682"/>
    <cellStyle name="40% - Accent6 2 3 6" xfId="23683"/>
    <cellStyle name="40% - Accent6 2 3 6 2" xfId="23684"/>
    <cellStyle name="40% - Accent6 2 3 6 2 2" xfId="23685"/>
    <cellStyle name="40% - Accent6 2 3 6 2 2 2" xfId="23686"/>
    <cellStyle name="40% - Accent6 2 3 6 2 2 3" xfId="54684"/>
    <cellStyle name="40% - Accent6 2 3 6 2 3" xfId="23687"/>
    <cellStyle name="40% - Accent6 2 3 6 2 4" xfId="23688"/>
    <cellStyle name="40% - Accent6 2 3 6 3" xfId="23689"/>
    <cellStyle name="40% - Accent6 2 3 6 3 2" xfId="23690"/>
    <cellStyle name="40% - Accent6 2 3 6 3 3" xfId="54685"/>
    <cellStyle name="40% - Accent6 2 3 6 4" xfId="23691"/>
    <cellStyle name="40% - Accent6 2 3 6 5" xfId="23692"/>
    <cellStyle name="40% - Accent6 2 3 7" xfId="23693"/>
    <cellStyle name="40% - Accent6 2 3 7 2" xfId="23694"/>
    <cellStyle name="40% - Accent6 2 3 7 2 2" xfId="23695"/>
    <cellStyle name="40% - Accent6 2 3 7 2 3" xfId="54686"/>
    <cellStyle name="40% - Accent6 2 3 7 3" xfId="23696"/>
    <cellStyle name="40% - Accent6 2 3 7 4" xfId="23697"/>
    <cellStyle name="40% - Accent6 2 3 8" xfId="23698"/>
    <cellStyle name="40% - Accent6 2 3 8 2" xfId="23699"/>
    <cellStyle name="40% - Accent6 2 3 8 2 2" xfId="23700"/>
    <cellStyle name="40% - Accent6 2 3 8 2 3" xfId="54687"/>
    <cellStyle name="40% - Accent6 2 3 8 3" xfId="23701"/>
    <cellStyle name="40% - Accent6 2 3 8 4" xfId="23702"/>
    <cellStyle name="40% - Accent6 2 3 9" xfId="23703"/>
    <cellStyle name="40% - Accent6 2 3 9 2" xfId="23704"/>
    <cellStyle name="40% - Accent6 2 3 9 3" xfId="54688"/>
    <cellStyle name="40% - Accent6 2 4" xfId="23705"/>
    <cellStyle name="40% - Accent6 2 4 10" xfId="23706"/>
    <cellStyle name="40% - Accent6 2 4 2" xfId="23707"/>
    <cellStyle name="40% - Accent6 2 4 2 2" xfId="23708"/>
    <cellStyle name="40% - Accent6 2 4 2 2 2" xfId="23709"/>
    <cellStyle name="40% - Accent6 2 4 2 2 2 2" xfId="23710"/>
    <cellStyle name="40% - Accent6 2 4 2 2 2 2 2" xfId="23711"/>
    <cellStyle name="40% - Accent6 2 4 2 2 2 2 2 2" xfId="23712"/>
    <cellStyle name="40% - Accent6 2 4 2 2 2 2 2 3" xfId="54689"/>
    <cellStyle name="40% - Accent6 2 4 2 2 2 2 3" xfId="23713"/>
    <cellStyle name="40% - Accent6 2 4 2 2 2 2 4" xfId="23714"/>
    <cellStyle name="40% - Accent6 2 4 2 2 2 3" xfId="23715"/>
    <cellStyle name="40% - Accent6 2 4 2 2 2 3 2" xfId="23716"/>
    <cellStyle name="40% - Accent6 2 4 2 2 2 3 2 2" xfId="23717"/>
    <cellStyle name="40% - Accent6 2 4 2 2 2 3 2 3" xfId="54690"/>
    <cellStyle name="40% - Accent6 2 4 2 2 2 3 3" xfId="23718"/>
    <cellStyle name="40% - Accent6 2 4 2 2 2 3 4" xfId="23719"/>
    <cellStyle name="40% - Accent6 2 4 2 2 2 4" xfId="23720"/>
    <cellStyle name="40% - Accent6 2 4 2 2 2 4 2" xfId="23721"/>
    <cellStyle name="40% - Accent6 2 4 2 2 2 4 3" xfId="54691"/>
    <cellStyle name="40% - Accent6 2 4 2 2 2 5" xfId="23722"/>
    <cellStyle name="40% - Accent6 2 4 2 2 2 6" xfId="23723"/>
    <cellStyle name="40% - Accent6 2 4 2 2 3" xfId="23724"/>
    <cellStyle name="40% - Accent6 2 4 2 2 3 2" xfId="23725"/>
    <cellStyle name="40% - Accent6 2 4 2 2 3 2 2" xfId="23726"/>
    <cellStyle name="40% - Accent6 2 4 2 2 3 2 3" xfId="54692"/>
    <cellStyle name="40% - Accent6 2 4 2 2 3 3" xfId="23727"/>
    <cellStyle name="40% - Accent6 2 4 2 2 3 4" xfId="23728"/>
    <cellStyle name="40% - Accent6 2 4 2 2 4" xfId="23729"/>
    <cellStyle name="40% - Accent6 2 4 2 2 4 2" xfId="23730"/>
    <cellStyle name="40% - Accent6 2 4 2 2 4 2 2" xfId="23731"/>
    <cellStyle name="40% - Accent6 2 4 2 2 4 2 3" xfId="54693"/>
    <cellStyle name="40% - Accent6 2 4 2 2 4 3" xfId="23732"/>
    <cellStyle name="40% - Accent6 2 4 2 2 4 4" xfId="23733"/>
    <cellStyle name="40% - Accent6 2 4 2 2 5" xfId="23734"/>
    <cellStyle name="40% - Accent6 2 4 2 2 5 2" xfId="23735"/>
    <cellStyle name="40% - Accent6 2 4 2 2 5 3" xfId="54694"/>
    <cellStyle name="40% - Accent6 2 4 2 2 6" xfId="23736"/>
    <cellStyle name="40% - Accent6 2 4 2 2 7" xfId="23737"/>
    <cellStyle name="40% - Accent6 2 4 2 3" xfId="23738"/>
    <cellStyle name="40% - Accent6 2 4 2 3 2" xfId="23739"/>
    <cellStyle name="40% - Accent6 2 4 2 3 2 2" xfId="23740"/>
    <cellStyle name="40% - Accent6 2 4 2 3 2 2 2" xfId="23741"/>
    <cellStyle name="40% - Accent6 2 4 2 3 2 2 3" xfId="54695"/>
    <cellStyle name="40% - Accent6 2 4 2 3 2 3" xfId="23742"/>
    <cellStyle name="40% - Accent6 2 4 2 3 2 4" xfId="23743"/>
    <cellStyle name="40% - Accent6 2 4 2 3 3" xfId="23744"/>
    <cellStyle name="40% - Accent6 2 4 2 3 3 2" xfId="23745"/>
    <cellStyle name="40% - Accent6 2 4 2 3 3 2 2" xfId="23746"/>
    <cellStyle name="40% - Accent6 2 4 2 3 3 2 3" xfId="54696"/>
    <cellStyle name="40% - Accent6 2 4 2 3 3 3" xfId="23747"/>
    <cellStyle name="40% - Accent6 2 4 2 3 3 4" xfId="23748"/>
    <cellStyle name="40% - Accent6 2 4 2 3 4" xfId="23749"/>
    <cellStyle name="40% - Accent6 2 4 2 3 4 2" xfId="23750"/>
    <cellStyle name="40% - Accent6 2 4 2 3 4 3" xfId="54697"/>
    <cellStyle name="40% - Accent6 2 4 2 3 5" xfId="23751"/>
    <cellStyle name="40% - Accent6 2 4 2 3 6" xfId="23752"/>
    <cellStyle name="40% - Accent6 2 4 2 4" xfId="23753"/>
    <cellStyle name="40% - Accent6 2 4 2 4 2" xfId="23754"/>
    <cellStyle name="40% - Accent6 2 4 2 4 2 2" xfId="23755"/>
    <cellStyle name="40% - Accent6 2 4 2 4 2 3" xfId="54698"/>
    <cellStyle name="40% - Accent6 2 4 2 4 3" xfId="23756"/>
    <cellStyle name="40% - Accent6 2 4 2 4 4" xfId="23757"/>
    <cellStyle name="40% - Accent6 2 4 2 5" xfId="23758"/>
    <cellStyle name="40% - Accent6 2 4 2 5 2" xfId="23759"/>
    <cellStyle name="40% - Accent6 2 4 2 5 2 2" xfId="23760"/>
    <cellStyle name="40% - Accent6 2 4 2 5 2 3" xfId="54699"/>
    <cellStyle name="40% - Accent6 2 4 2 5 3" xfId="23761"/>
    <cellStyle name="40% - Accent6 2 4 2 5 4" xfId="23762"/>
    <cellStyle name="40% - Accent6 2 4 2 6" xfId="23763"/>
    <cellStyle name="40% - Accent6 2 4 2 6 2" xfId="23764"/>
    <cellStyle name="40% - Accent6 2 4 2 6 3" xfId="54700"/>
    <cellStyle name="40% - Accent6 2 4 2 7" xfId="23765"/>
    <cellStyle name="40% - Accent6 2 4 2 8" xfId="23766"/>
    <cellStyle name="40% - Accent6 2 4 3" xfId="23767"/>
    <cellStyle name="40% - Accent6 2 4 3 2" xfId="23768"/>
    <cellStyle name="40% - Accent6 2 4 3 2 2" xfId="23769"/>
    <cellStyle name="40% - Accent6 2 4 3 2 2 2" xfId="23770"/>
    <cellStyle name="40% - Accent6 2 4 3 2 2 2 2" xfId="23771"/>
    <cellStyle name="40% - Accent6 2 4 3 2 2 2 3" xfId="54701"/>
    <cellStyle name="40% - Accent6 2 4 3 2 2 3" xfId="23772"/>
    <cellStyle name="40% - Accent6 2 4 3 2 2 4" xfId="23773"/>
    <cellStyle name="40% - Accent6 2 4 3 2 3" xfId="23774"/>
    <cellStyle name="40% - Accent6 2 4 3 2 3 2" xfId="23775"/>
    <cellStyle name="40% - Accent6 2 4 3 2 3 2 2" xfId="23776"/>
    <cellStyle name="40% - Accent6 2 4 3 2 3 2 3" xfId="54702"/>
    <cellStyle name="40% - Accent6 2 4 3 2 3 3" xfId="23777"/>
    <cellStyle name="40% - Accent6 2 4 3 2 3 4" xfId="23778"/>
    <cellStyle name="40% - Accent6 2 4 3 2 4" xfId="23779"/>
    <cellStyle name="40% - Accent6 2 4 3 2 4 2" xfId="23780"/>
    <cellStyle name="40% - Accent6 2 4 3 2 4 3" xfId="54703"/>
    <cellStyle name="40% - Accent6 2 4 3 2 5" xfId="23781"/>
    <cellStyle name="40% - Accent6 2 4 3 2 6" xfId="23782"/>
    <cellStyle name="40% - Accent6 2 4 3 3" xfId="23783"/>
    <cellStyle name="40% - Accent6 2 4 3 3 2" xfId="23784"/>
    <cellStyle name="40% - Accent6 2 4 3 3 2 2" xfId="23785"/>
    <cellStyle name="40% - Accent6 2 4 3 3 2 3" xfId="54704"/>
    <cellStyle name="40% - Accent6 2 4 3 3 3" xfId="23786"/>
    <cellStyle name="40% - Accent6 2 4 3 3 4" xfId="23787"/>
    <cellStyle name="40% - Accent6 2 4 3 4" xfId="23788"/>
    <cellStyle name="40% - Accent6 2 4 3 4 2" xfId="23789"/>
    <cellStyle name="40% - Accent6 2 4 3 4 2 2" xfId="23790"/>
    <cellStyle name="40% - Accent6 2 4 3 4 2 3" xfId="54705"/>
    <cellStyle name="40% - Accent6 2 4 3 4 3" xfId="23791"/>
    <cellStyle name="40% - Accent6 2 4 3 4 4" xfId="23792"/>
    <cellStyle name="40% - Accent6 2 4 3 5" xfId="23793"/>
    <cellStyle name="40% - Accent6 2 4 3 5 2" xfId="23794"/>
    <cellStyle name="40% - Accent6 2 4 3 5 3" xfId="54706"/>
    <cellStyle name="40% - Accent6 2 4 3 6" xfId="23795"/>
    <cellStyle name="40% - Accent6 2 4 3 7" xfId="23796"/>
    <cellStyle name="40% - Accent6 2 4 4" xfId="23797"/>
    <cellStyle name="40% - Accent6 2 4 4 2" xfId="23798"/>
    <cellStyle name="40% - Accent6 2 4 4 2 2" xfId="23799"/>
    <cellStyle name="40% - Accent6 2 4 4 2 2 2" xfId="23800"/>
    <cellStyle name="40% - Accent6 2 4 4 2 2 3" xfId="54707"/>
    <cellStyle name="40% - Accent6 2 4 4 2 3" xfId="23801"/>
    <cellStyle name="40% - Accent6 2 4 4 2 4" xfId="23802"/>
    <cellStyle name="40% - Accent6 2 4 4 3" xfId="23803"/>
    <cellStyle name="40% - Accent6 2 4 4 3 2" xfId="23804"/>
    <cellStyle name="40% - Accent6 2 4 4 3 2 2" xfId="23805"/>
    <cellStyle name="40% - Accent6 2 4 4 3 2 3" xfId="54708"/>
    <cellStyle name="40% - Accent6 2 4 4 3 3" xfId="23806"/>
    <cellStyle name="40% - Accent6 2 4 4 3 4" xfId="23807"/>
    <cellStyle name="40% - Accent6 2 4 4 4" xfId="23808"/>
    <cellStyle name="40% - Accent6 2 4 4 4 2" xfId="23809"/>
    <cellStyle name="40% - Accent6 2 4 4 4 3" xfId="54709"/>
    <cellStyle name="40% - Accent6 2 4 4 5" xfId="23810"/>
    <cellStyle name="40% - Accent6 2 4 4 6" xfId="23811"/>
    <cellStyle name="40% - Accent6 2 4 5" xfId="23812"/>
    <cellStyle name="40% - Accent6 2 4 5 2" xfId="23813"/>
    <cellStyle name="40% - Accent6 2 4 5 2 2" xfId="23814"/>
    <cellStyle name="40% - Accent6 2 4 5 2 2 2" xfId="23815"/>
    <cellStyle name="40% - Accent6 2 4 5 2 2 3" xfId="54710"/>
    <cellStyle name="40% - Accent6 2 4 5 2 3" xfId="23816"/>
    <cellStyle name="40% - Accent6 2 4 5 2 4" xfId="23817"/>
    <cellStyle name="40% - Accent6 2 4 5 3" xfId="23818"/>
    <cellStyle name="40% - Accent6 2 4 5 3 2" xfId="23819"/>
    <cellStyle name="40% - Accent6 2 4 5 3 3" xfId="54711"/>
    <cellStyle name="40% - Accent6 2 4 5 4" xfId="23820"/>
    <cellStyle name="40% - Accent6 2 4 5 5" xfId="23821"/>
    <cellStyle name="40% - Accent6 2 4 6" xfId="23822"/>
    <cellStyle name="40% - Accent6 2 4 6 2" xfId="23823"/>
    <cellStyle name="40% - Accent6 2 4 6 2 2" xfId="23824"/>
    <cellStyle name="40% - Accent6 2 4 6 2 3" xfId="54712"/>
    <cellStyle name="40% - Accent6 2 4 6 3" xfId="23825"/>
    <cellStyle name="40% - Accent6 2 4 6 4" xfId="23826"/>
    <cellStyle name="40% - Accent6 2 4 7" xfId="23827"/>
    <cellStyle name="40% - Accent6 2 4 7 2" xfId="23828"/>
    <cellStyle name="40% - Accent6 2 4 7 2 2" xfId="23829"/>
    <cellStyle name="40% - Accent6 2 4 7 2 3" xfId="54713"/>
    <cellStyle name="40% - Accent6 2 4 7 3" xfId="23830"/>
    <cellStyle name="40% - Accent6 2 4 7 4" xfId="23831"/>
    <cellStyle name="40% - Accent6 2 4 8" xfId="23832"/>
    <cellStyle name="40% - Accent6 2 4 8 2" xfId="23833"/>
    <cellStyle name="40% - Accent6 2 4 8 3" xfId="54714"/>
    <cellStyle name="40% - Accent6 2 4 9" xfId="23834"/>
    <cellStyle name="40% - Accent6 2 5" xfId="23835"/>
    <cellStyle name="40% - Accent6 2 5 10" xfId="23836"/>
    <cellStyle name="40% - Accent6 2 5 2" xfId="23837"/>
    <cellStyle name="40% - Accent6 2 5 2 2" xfId="23838"/>
    <cellStyle name="40% - Accent6 2 5 2 2 2" xfId="23839"/>
    <cellStyle name="40% - Accent6 2 5 2 2 2 2" xfId="23840"/>
    <cellStyle name="40% - Accent6 2 5 2 2 2 2 2" xfId="23841"/>
    <cellStyle name="40% - Accent6 2 5 2 2 2 2 2 2" xfId="23842"/>
    <cellStyle name="40% - Accent6 2 5 2 2 2 2 2 3" xfId="54715"/>
    <cellStyle name="40% - Accent6 2 5 2 2 2 2 3" xfId="23843"/>
    <cellStyle name="40% - Accent6 2 5 2 2 2 2 4" xfId="23844"/>
    <cellStyle name="40% - Accent6 2 5 2 2 2 3" xfId="23845"/>
    <cellStyle name="40% - Accent6 2 5 2 2 2 3 2" xfId="23846"/>
    <cellStyle name="40% - Accent6 2 5 2 2 2 3 2 2" xfId="23847"/>
    <cellStyle name="40% - Accent6 2 5 2 2 2 3 2 3" xfId="54716"/>
    <cellStyle name="40% - Accent6 2 5 2 2 2 3 3" xfId="23848"/>
    <cellStyle name="40% - Accent6 2 5 2 2 2 3 4" xfId="23849"/>
    <cellStyle name="40% - Accent6 2 5 2 2 2 4" xfId="23850"/>
    <cellStyle name="40% - Accent6 2 5 2 2 2 4 2" xfId="23851"/>
    <cellStyle name="40% - Accent6 2 5 2 2 2 4 3" xfId="54717"/>
    <cellStyle name="40% - Accent6 2 5 2 2 2 5" xfId="23852"/>
    <cellStyle name="40% - Accent6 2 5 2 2 2 6" xfId="23853"/>
    <cellStyle name="40% - Accent6 2 5 2 2 3" xfId="23854"/>
    <cellStyle name="40% - Accent6 2 5 2 2 3 2" xfId="23855"/>
    <cellStyle name="40% - Accent6 2 5 2 2 3 2 2" xfId="23856"/>
    <cellStyle name="40% - Accent6 2 5 2 2 3 2 3" xfId="54718"/>
    <cellStyle name="40% - Accent6 2 5 2 2 3 3" xfId="23857"/>
    <cellStyle name="40% - Accent6 2 5 2 2 3 4" xfId="23858"/>
    <cellStyle name="40% - Accent6 2 5 2 2 4" xfId="23859"/>
    <cellStyle name="40% - Accent6 2 5 2 2 4 2" xfId="23860"/>
    <cellStyle name="40% - Accent6 2 5 2 2 4 2 2" xfId="23861"/>
    <cellStyle name="40% - Accent6 2 5 2 2 4 2 3" xfId="54719"/>
    <cellStyle name="40% - Accent6 2 5 2 2 4 3" xfId="23862"/>
    <cellStyle name="40% - Accent6 2 5 2 2 4 4" xfId="23863"/>
    <cellStyle name="40% - Accent6 2 5 2 2 5" xfId="23864"/>
    <cellStyle name="40% - Accent6 2 5 2 2 5 2" xfId="23865"/>
    <cellStyle name="40% - Accent6 2 5 2 2 5 3" xfId="54720"/>
    <cellStyle name="40% - Accent6 2 5 2 2 6" xfId="23866"/>
    <cellStyle name="40% - Accent6 2 5 2 2 7" xfId="23867"/>
    <cellStyle name="40% - Accent6 2 5 2 3" xfId="23868"/>
    <cellStyle name="40% - Accent6 2 5 2 3 2" xfId="23869"/>
    <cellStyle name="40% - Accent6 2 5 2 3 2 2" xfId="23870"/>
    <cellStyle name="40% - Accent6 2 5 2 3 2 2 2" xfId="23871"/>
    <cellStyle name="40% - Accent6 2 5 2 3 2 2 3" xfId="54721"/>
    <cellStyle name="40% - Accent6 2 5 2 3 2 3" xfId="23872"/>
    <cellStyle name="40% - Accent6 2 5 2 3 2 4" xfId="23873"/>
    <cellStyle name="40% - Accent6 2 5 2 3 3" xfId="23874"/>
    <cellStyle name="40% - Accent6 2 5 2 3 3 2" xfId="23875"/>
    <cellStyle name="40% - Accent6 2 5 2 3 3 2 2" xfId="23876"/>
    <cellStyle name="40% - Accent6 2 5 2 3 3 2 3" xfId="54722"/>
    <cellStyle name="40% - Accent6 2 5 2 3 3 3" xfId="23877"/>
    <cellStyle name="40% - Accent6 2 5 2 3 3 4" xfId="23878"/>
    <cellStyle name="40% - Accent6 2 5 2 3 4" xfId="23879"/>
    <cellStyle name="40% - Accent6 2 5 2 3 4 2" xfId="23880"/>
    <cellStyle name="40% - Accent6 2 5 2 3 4 3" xfId="54723"/>
    <cellStyle name="40% - Accent6 2 5 2 3 5" xfId="23881"/>
    <cellStyle name="40% - Accent6 2 5 2 3 6" xfId="23882"/>
    <cellStyle name="40% - Accent6 2 5 2 4" xfId="23883"/>
    <cellStyle name="40% - Accent6 2 5 2 4 2" xfId="23884"/>
    <cellStyle name="40% - Accent6 2 5 2 4 2 2" xfId="23885"/>
    <cellStyle name="40% - Accent6 2 5 2 4 2 3" xfId="54724"/>
    <cellStyle name="40% - Accent6 2 5 2 4 3" xfId="23886"/>
    <cellStyle name="40% - Accent6 2 5 2 4 4" xfId="23887"/>
    <cellStyle name="40% - Accent6 2 5 2 5" xfId="23888"/>
    <cellStyle name="40% - Accent6 2 5 2 5 2" xfId="23889"/>
    <cellStyle name="40% - Accent6 2 5 2 5 2 2" xfId="23890"/>
    <cellStyle name="40% - Accent6 2 5 2 5 2 3" xfId="54725"/>
    <cellStyle name="40% - Accent6 2 5 2 5 3" xfId="23891"/>
    <cellStyle name="40% - Accent6 2 5 2 5 4" xfId="23892"/>
    <cellStyle name="40% - Accent6 2 5 2 6" xfId="23893"/>
    <cellStyle name="40% - Accent6 2 5 2 6 2" xfId="23894"/>
    <cellStyle name="40% - Accent6 2 5 2 6 3" xfId="54726"/>
    <cellStyle name="40% - Accent6 2 5 2 7" xfId="23895"/>
    <cellStyle name="40% - Accent6 2 5 2 8" xfId="23896"/>
    <cellStyle name="40% - Accent6 2 5 3" xfId="23897"/>
    <cellStyle name="40% - Accent6 2 5 3 2" xfId="23898"/>
    <cellStyle name="40% - Accent6 2 5 3 2 2" xfId="23899"/>
    <cellStyle name="40% - Accent6 2 5 3 2 2 2" xfId="23900"/>
    <cellStyle name="40% - Accent6 2 5 3 2 2 2 2" xfId="23901"/>
    <cellStyle name="40% - Accent6 2 5 3 2 2 2 3" xfId="54727"/>
    <cellStyle name="40% - Accent6 2 5 3 2 2 3" xfId="23902"/>
    <cellStyle name="40% - Accent6 2 5 3 2 2 4" xfId="23903"/>
    <cellStyle name="40% - Accent6 2 5 3 2 3" xfId="23904"/>
    <cellStyle name="40% - Accent6 2 5 3 2 3 2" xfId="23905"/>
    <cellStyle name="40% - Accent6 2 5 3 2 3 2 2" xfId="23906"/>
    <cellStyle name="40% - Accent6 2 5 3 2 3 2 3" xfId="54728"/>
    <cellStyle name="40% - Accent6 2 5 3 2 3 3" xfId="23907"/>
    <cellStyle name="40% - Accent6 2 5 3 2 3 4" xfId="23908"/>
    <cellStyle name="40% - Accent6 2 5 3 2 4" xfId="23909"/>
    <cellStyle name="40% - Accent6 2 5 3 2 4 2" xfId="23910"/>
    <cellStyle name="40% - Accent6 2 5 3 2 4 3" xfId="54729"/>
    <cellStyle name="40% - Accent6 2 5 3 2 5" xfId="23911"/>
    <cellStyle name="40% - Accent6 2 5 3 2 6" xfId="23912"/>
    <cellStyle name="40% - Accent6 2 5 3 3" xfId="23913"/>
    <cellStyle name="40% - Accent6 2 5 3 3 2" xfId="23914"/>
    <cellStyle name="40% - Accent6 2 5 3 3 2 2" xfId="23915"/>
    <cellStyle name="40% - Accent6 2 5 3 3 2 3" xfId="54730"/>
    <cellStyle name="40% - Accent6 2 5 3 3 3" xfId="23916"/>
    <cellStyle name="40% - Accent6 2 5 3 3 4" xfId="23917"/>
    <cellStyle name="40% - Accent6 2 5 3 4" xfId="23918"/>
    <cellStyle name="40% - Accent6 2 5 3 4 2" xfId="23919"/>
    <cellStyle name="40% - Accent6 2 5 3 4 2 2" xfId="23920"/>
    <cellStyle name="40% - Accent6 2 5 3 4 2 3" xfId="54731"/>
    <cellStyle name="40% - Accent6 2 5 3 4 3" xfId="23921"/>
    <cellStyle name="40% - Accent6 2 5 3 4 4" xfId="23922"/>
    <cellStyle name="40% - Accent6 2 5 3 5" xfId="23923"/>
    <cellStyle name="40% - Accent6 2 5 3 5 2" xfId="23924"/>
    <cellStyle name="40% - Accent6 2 5 3 5 3" xfId="54732"/>
    <cellStyle name="40% - Accent6 2 5 3 6" xfId="23925"/>
    <cellStyle name="40% - Accent6 2 5 3 7" xfId="23926"/>
    <cellStyle name="40% - Accent6 2 5 4" xfId="23927"/>
    <cellStyle name="40% - Accent6 2 5 4 2" xfId="23928"/>
    <cellStyle name="40% - Accent6 2 5 4 2 2" xfId="23929"/>
    <cellStyle name="40% - Accent6 2 5 4 2 2 2" xfId="23930"/>
    <cellStyle name="40% - Accent6 2 5 4 2 2 3" xfId="54733"/>
    <cellStyle name="40% - Accent6 2 5 4 2 3" xfId="23931"/>
    <cellStyle name="40% - Accent6 2 5 4 2 4" xfId="23932"/>
    <cellStyle name="40% - Accent6 2 5 4 3" xfId="23933"/>
    <cellStyle name="40% - Accent6 2 5 4 3 2" xfId="23934"/>
    <cellStyle name="40% - Accent6 2 5 4 3 2 2" xfId="23935"/>
    <cellStyle name="40% - Accent6 2 5 4 3 2 3" xfId="54734"/>
    <cellStyle name="40% - Accent6 2 5 4 3 3" xfId="23936"/>
    <cellStyle name="40% - Accent6 2 5 4 3 4" xfId="23937"/>
    <cellStyle name="40% - Accent6 2 5 4 4" xfId="23938"/>
    <cellStyle name="40% - Accent6 2 5 4 4 2" xfId="23939"/>
    <cellStyle name="40% - Accent6 2 5 4 4 3" xfId="54735"/>
    <cellStyle name="40% - Accent6 2 5 4 5" xfId="23940"/>
    <cellStyle name="40% - Accent6 2 5 4 6" xfId="23941"/>
    <cellStyle name="40% - Accent6 2 5 5" xfId="23942"/>
    <cellStyle name="40% - Accent6 2 5 5 2" xfId="23943"/>
    <cellStyle name="40% - Accent6 2 5 5 2 2" xfId="23944"/>
    <cellStyle name="40% - Accent6 2 5 5 2 2 2" xfId="23945"/>
    <cellStyle name="40% - Accent6 2 5 5 2 2 3" xfId="54736"/>
    <cellStyle name="40% - Accent6 2 5 5 2 3" xfId="23946"/>
    <cellStyle name="40% - Accent6 2 5 5 2 4" xfId="23947"/>
    <cellStyle name="40% - Accent6 2 5 5 3" xfId="23948"/>
    <cellStyle name="40% - Accent6 2 5 5 3 2" xfId="23949"/>
    <cellStyle name="40% - Accent6 2 5 5 3 3" xfId="54737"/>
    <cellStyle name="40% - Accent6 2 5 5 4" xfId="23950"/>
    <cellStyle name="40% - Accent6 2 5 5 5" xfId="23951"/>
    <cellStyle name="40% - Accent6 2 5 6" xfId="23952"/>
    <cellStyle name="40% - Accent6 2 5 6 2" xfId="23953"/>
    <cellStyle name="40% - Accent6 2 5 6 2 2" xfId="23954"/>
    <cellStyle name="40% - Accent6 2 5 6 2 3" xfId="54738"/>
    <cellStyle name="40% - Accent6 2 5 6 3" xfId="23955"/>
    <cellStyle name="40% - Accent6 2 5 6 4" xfId="23956"/>
    <cellStyle name="40% - Accent6 2 5 7" xfId="23957"/>
    <cellStyle name="40% - Accent6 2 5 7 2" xfId="23958"/>
    <cellStyle name="40% - Accent6 2 5 7 2 2" xfId="23959"/>
    <cellStyle name="40% - Accent6 2 5 7 2 3" xfId="54739"/>
    <cellStyle name="40% - Accent6 2 5 7 3" xfId="23960"/>
    <cellStyle name="40% - Accent6 2 5 7 4" xfId="23961"/>
    <cellStyle name="40% - Accent6 2 5 8" xfId="23962"/>
    <cellStyle name="40% - Accent6 2 5 8 2" xfId="23963"/>
    <cellStyle name="40% - Accent6 2 5 8 3" xfId="54740"/>
    <cellStyle name="40% - Accent6 2 5 9" xfId="23964"/>
    <cellStyle name="40% - Accent6 2 6" xfId="23965"/>
    <cellStyle name="40% - Accent6 2 6 10" xfId="23966"/>
    <cellStyle name="40% - Accent6 2 6 2" xfId="23967"/>
    <cellStyle name="40% - Accent6 2 6 2 2" xfId="23968"/>
    <cellStyle name="40% - Accent6 2 6 2 2 2" xfId="23969"/>
    <cellStyle name="40% - Accent6 2 6 2 2 2 2" xfId="23970"/>
    <cellStyle name="40% - Accent6 2 6 2 2 2 2 2" xfId="23971"/>
    <cellStyle name="40% - Accent6 2 6 2 2 2 2 2 2" xfId="23972"/>
    <cellStyle name="40% - Accent6 2 6 2 2 2 2 2 3" xfId="54741"/>
    <cellStyle name="40% - Accent6 2 6 2 2 2 2 3" xfId="23973"/>
    <cellStyle name="40% - Accent6 2 6 2 2 2 2 4" xfId="23974"/>
    <cellStyle name="40% - Accent6 2 6 2 2 2 3" xfId="23975"/>
    <cellStyle name="40% - Accent6 2 6 2 2 2 3 2" xfId="23976"/>
    <cellStyle name="40% - Accent6 2 6 2 2 2 3 2 2" xfId="23977"/>
    <cellStyle name="40% - Accent6 2 6 2 2 2 3 2 3" xfId="54742"/>
    <cellStyle name="40% - Accent6 2 6 2 2 2 3 3" xfId="23978"/>
    <cellStyle name="40% - Accent6 2 6 2 2 2 3 4" xfId="23979"/>
    <cellStyle name="40% - Accent6 2 6 2 2 2 4" xfId="23980"/>
    <cellStyle name="40% - Accent6 2 6 2 2 2 4 2" xfId="23981"/>
    <cellStyle name="40% - Accent6 2 6 2 2 2 4 3" xfId="54743"/>
    <cellStyle name="40% - Accent6 2 6 2 2 2 5" xfId="23982"/>
    <cellStyle name="40% - Accent6 2 6 2 2 2 6" xfId="23983"/>
    <cellStyle name="40% - Accent6 2 6 2 2 3" xfId="23984"/>
    <cellStyle name="40% - Accent6 2 6 2 2 3 2" xfId="23985"/>
    <cellStyle name="40% - Accent6 2 6 2 2 3 2 2" xfId="23986"/>
    <cellStyle name="40% - Accent6 2 6 2 2 3 2 3" xfId="54744"/>
    <cellStyle name="40% - Accent6 2 6 2 2 3 3" xfId="23987"/>
    <cellStyle name="40% - Accent6 2 6 2 2 3 4" xfId="23988"/>
    <cellStyle name="40% - Accent6 2 6 2 2 4" xfId="23989"/>
    <cellStyle name="40% - Accent6 2 6 2 2 4 2" xfId="23990"/>
    <cellStyle name="40% - Accent6 2 6 2 2 4 2 2" xfId="23991"/>
    <cellStyle name="40% - Accent6 2 6 2 2 4 2 3" xfId="54745"/>
    <cellStyle name="40% - Accent6 2 6 2 2 4 3" xfId="23992"/>
    <cellStyle name="40% - Accent6 2 6 2 2 4 4" xfId="23993"/>
    <cellStyle name="40% - Accent6 2 6 2 2 5" xfId="23994"/>
    <cellStyle name="40% - Accent6 2 6 2 2 5 2" xfId="23995"/>
    <cellStyle name="40% - Accent6 2 6 2 2 5 3" xfId="54746"/>
    <cellStyle name="40% - Accent6 2 6 2 2 6" xfId="23996"/>
    <cellStyle name="40% - Accent6 2 6 2 2 7" xfId="23997"/>
    <cellStyle name="40% - Accent6 2 6 2 3" xfId="23998"/>
    <cellStyle name="40% - Accent6 2 6 2 3 2" xfId="23999"/>
    <cellStyle name="40% - Accent6 2 6 2 3 2 2" xfId="24000"/>
    <cellStyle name="40% - Accent6 2 6 2 3 2 2 2" xfId="24001"/>
    <cellStyle name="40% - Accent6 2 6 2 3 2 2 3" xfId="54747"/>
    <cellStyle name="40% - Accent6 2 6 2 3 2 3" xfId="24002"/>
    <cellStyle name="40% - Accent6 2 6 2 3 2 4" xfId="24003"/>
    <cellStyle name="40% - Accent6 2 6 2 3 3" xfId="24004"/>
    <cellStyle name="40% - Accent6 2 6 2 3 3 2" xfId="24005"/>
    <cellStyle name="40% - Accent6 2 6 2 3 3 2 2" xfId="24006"/>
    <cellStyle name="40% - Accent6 2 6 2 3 3 2 3" xfId="54748"/>
    <cellStyle name="40% - Accent6 2 6 2 3 3 3" xfId="24007"/>
    <cellStyle name="40% - Accent6 2 6 2 3 3 4" xfId="24008"/>
    <cellStyle name="40% - Accent6 2 6 2 3 4" xfId="24009"/>
    <cellStyle name="40% - Accent6 2 6 2 3 4 2" xfId="24010"/>
    <cellStyle name="40% - Accent6 2 6 2 3 4 3" xfId="54749"/>
    <cellStyle name="40% - Accent6 2 6 2 3 5" xfId="24011"/>
    <cellStyle name="40% - Accent6 2 6 2 3 6" xfId="24012"/>
    <cellStyle name="40% - Accent6 2 6 2 4" xfId="24013"/>
    <cellStyle name="40% - Accent6 2 6 2 4 2" xfId="24014"/>
    <cellStyle name="40% - Accent6 2 6 2 4 2 2" xfId="24015"/>
    <cellStyle name="40% - Accent6 2 6 2 4 2 3" xfId="54750"/>
    <cellStyle name="40% - Accent6 2 6 2 4 3" xfId="24016"/>
    <cellStyle name="40% - Accent6 2 6 2 4 4" xfId="24017"/>
    <cellStyle name="40% - Accent6 2 6 2 5" xfId="24018"/>
    <cellStyle name="40% - Accent6 2 6 2 5 2" xfId="24019"/>
    <cellStyle name="40% - Accent6 2 6 2 5 2 2" xfId="24020"/>
    <cellStyle name="40% - Accent6 2 6 2 5 2 3" xfId="54751"/>
    <cellStyle name="40% - Accent6 2 6 2 5 3" xfId="24021"/>
    <cellStyle name="40% - Accent6 2 6 2 5 4" xfId="24022"/>
    <cellStyle name="40% - Accent6 2 6 2 6" xfId="24023"/>
    <cellStyle name="40% - Accent6 2 6 2 6 2" xfId="24024"/>
    <cellStyle name="40% - Accent6 2 6 2 6 3" xfId="54752"/>
    <cellStyle name="40% - Accent6 2 6 2 7" xfId="24025"/>
    <cellStyle name="40% - Accent6 2 6 2 8" xfId="24026"/>
    <cellStyle name="40% - Accent6 2 6 3" xfId="24027"/>
    <cellStyle name="40% - Accent6 2 6 3 2" xfId="24028"/>
    <cellStyle name="40% - Accent6 2 6 3 2 2" xfId="24029"/>
    <cellStyle name="40% - Accent6 2 6 3 2 2 2" xfId="24030"/>
    <cellStyle name="40% - Accent6 2 6 3 2 2 2 2" xfId="24031"/>
    <cellStyle name="40% - Accent6 2 6 3 2 2 2 3" xfId="54753"/>
    <cellStyle name="40% - Accent6 2 6 3 2 2 3" xfId="24032"/>
    <cellStyle name="40% - Accent6 2 6 3 2 2 4" xfId="24033"/>
    <cellStyle name="40% - Accent6 2 6 3 2 3" xfId="24034"/>
    <cellStyle name="40% - Accent6 2 6 3 2 3 2" xfId="24035"/>
    <cellStyle name="40% - Accent6 2 6 3 2 3 2 2" xfId="24036"/>
    <cellStyle name="40% - Accent6 2 6 3 2 3 2 3" xfId="54754"/>
    <cellStyle name="40% - Accent6 2 6 3 2 3 3" xfId="24037"/>
    <cellStyle name="40% - Accent6 2 6 3 2 3 4" xfId="24038"/>
    <cellStyle name="40% - Accent6 2 6 3 2 4" xfId="24039"/>
    <cellStyle name="40% - Accent6 2 6 3 2 4 2" xfId="24040"/>
    <cellStyle name="40% - Accent6 2 6 3 2 4 3" xfId="54755"/>
    <cellStyle name="40% - Accent6 2 6 3 2 5" xfId="24041"/>
    <cellStyle name="40% - Accent6 2 6 3 2 6" xfId="24042"/>
    <cellStyle name="40% - Accent6 2 6 3 3" xfId="24043"/>
    <cellStyle name="40% - Accent6 2 6 3 3 2" xfId="24044"/>
    <cellStyle name="40% - Accent6 2 6 3 3 2 2" xfId="24045"/>
    <cellStyle name="40% - Accent6 2 6 3 3 2 3" xfId="54756"/>
    <cellStyle name="40% - Accent6 2 6 3 3 3" xfId="24046"/>
    <cellStyle name="40% - Accent6 2 6 3 3 4" xfId="24047"/>
    <cellStyle name="40% - Accent6 2 6 3 4" xfId="24048"/>
    <cellStyle name="40% - Accent6 2 6 3 4 2" xfId="24049"/>
    <cellStyle name="40% - Accent6 2 6 3 4 2 2" xfId="24050"/>
    <cellStyle name="40% - Accent6 2 6 3 4 2 3" xfId="54757"/>
    <cellStyle name="40% - Accent6 2 6 3 4 3" xfId="24051"/>
    <cellStyle name="40% - Accent6 2 6 3 4 4" xfId="24052"/>
    <cellStyle name="40% - Accent6 2 6 3 5" xfId="24053"/>
    <cellStyle name="40% - Accent6 2 6 3 5 2" xfId="24054"/>
    <cellStyle name="40% - Accent6 2 6 3 5 3" xfId="54758"/>
    <cellStyle name="40% - Accent6 2 6 3 6" xfId="24055"/>
    <cellStyle name="40% - Accent6 2 6 3 7" xfId="24056"/>
    <cellStyle name="40% - Accent6 2 6 4" xfId="24057"/>
    <cellStyle name="40% - Accent6 2 6 4 2" xfId="24058"/>
    <cellStyle name="40% - Accent6 2 6 4 2 2" xfId="24059"/>
    <cellStyle name="40% - Accent6 2 6 4 2 2 2" xfId="24060"/>
    <cellStyle name="40% - Accent6 2 6 4 2 2 3" xfId="54759"/>
    <cellStyle name="40% - Accent6 2 6 4 2 3" xfId="24061"/>
    <cellStyle name="40% - Accent6 2 6 4 2 4" xfId="24062"/>
    <cellStyle name="40% - Accent6 2 6 4 3" xfId="24063"/>
    <cellStyle name="40% - Accent6 2 6 4 3 2" xfId="24064"/>
    <cellStyle name="40% - Accent6 2 6 4 3 2 2" xfId="24065"/>
    <cellStyle name="40% - Accent6 2 6 4 3 2 3" xfId="54760"/>
    <cellStyle name="40% - Accent6 2 6 4 3 3" xfId="24066"/>
    <cellStyle name="40% - Accent6 2 6 4 3 4" xfId="24067"/>
    <cellStyle name="40% - Accent6 2 6 4 4" xfId="24068"/>
    <cellStyle name="40% - Accent6 2 6 4 4 2" xfId="24069"/>
    <cellStyle name="40% - Accent6 2 6 4 4 3" xfId="54761"/>
    <cellStyle name="40% - Accent6 2 6 4 5" xfId="24070"/>
    <cellStyle name="40% - Accent6 2 6 4 6" xfId="24071"/>
    <cellStyle name="40% - Accent6 2 6 5" xfId="24072"/>
    <cellStyle name="40% - Accent6 2 6 5 2" xfId="24073"/>
    <cellStyle name="40% - Accent6 2 6 5 2 2" xfId="24074"/>
    <cellStyle name="40% - Accent6 2 6 5 2 2 2" xfId="24075"/>
    <cellStyle name="40% - Accent6 2 6 5 2 2 3" xfId="54762"/>
    <cellStyle name="40% - Accent6 2 6 5 2 3" xfId="24076"/>
    <cellStyle name="40% - Accent6 2 6 5 2 4" xfId="24077"/>
    <cellStyle name="40% - Accent6 2 6 5 3" xfId="24078"/>
    <cellStyle name="40% - Accent6 2 6 5 3 2" xfId="24079"/>
    <cellStyle name="40% - Accent6 2 6 5 3 3" xfId="54763"/>
    <cellStyle name="40% - Accent6 2 6 5 4" xfId="24080"/>
    <cellStyle name="40% - Accent6 2 6 5 5" xfId="24081"/>
    <cellStyle name="40% - Accent6 2 6 6" xfId="24082"/>
    <cellStyle name="40% - Accent6 2 6 6 2" xfId="24083"/>
    <cellStyle name="40% - Accent6 2 6 6 2 2" xfId="24084"/>
    <cellStyle name="40% - Accent6 2 6 6 2 3" xfId="54764"/>
    <cellStyle name="40% - Accent6 2 6 6 3" xfId="24085"/>
    <cellStyle name="40% - Accent6 2 6 6 4" xfId="24086"/>
    <cellStyle name="40% - Accent6 2 6 7" xfId="24087"/>
    <cellStyle name="40% - Accent6 2 6 7 2" xfId="24088"/>
    <cellStyle name="40% - Accent6 2 6 7 2 2" xfId="24089"/>
    <cellStyle name="40% - Accent6 2 6 7 2 3" xfId="54765"/>
    <cellStyle name="40% - Accent6 2 6 7 3" xfId="24090"/>
    <cellStyle name="40% - Accent6 2 6 7 4" xfId="24091"/>
    <cellStyle name="40% - Accent6 2 6 8" xfId="24092"/>
    <cellStyle name="40% - Accent6 2 6 8 2" xfId="24093"/>
    <cellStyle name="40% - Accent6 2 6 8 3" xfId="54766"/>
    <cellStyle name="40% - Accent6 2 6 9" xfId="24094"/>
    <cellStyle name="40% - Accent6 2 7" xfId="24095"/>
    <cellStyle name="40% - Accent6 2 7 2" xfId="24096"/>
    <cellStyle name="40% - Accent6 2 7 2 2" xfId="24097"/>
    <cellStyle name="40% - Accent6 2 7 2 2 2" xfId="24098"/>
    <cellStyle name="40% - Accent6 2 7 2 2 2 2" xfId="24099"/>
    <cellStyle name="40% - Accent6 2 7 2 2 2 2 2" xfId="24100"/>
    <cellStyle name="40% - Accent6 2 7 2 2 2 2 3" xfId="54767"/>
    <cellStyle name="40% - Accent6 2 7 2 2 2 3" xfId="24101"/>
    <cellStyle name="40% - Accent6 2 7 2 2 2 4" xfId="24102"/>
    <cellStyle name="40% - Accent6 2 7 2 2 3" xfId="24103"/>
    <cellStyle name="40% - Accent6 2 7 2 2 3 2" xfId="24104"/>
    <cellStyle name="40% - Accent6 2 7 2 2 3 2 2" xfId="24105"/>
    <cellStyle name="40% - Accent6 2 7 2 2 3 2 3" xfId="54768"/>
    <cellStyle name="40% - Accent6 2 7 2 2 3 3" xfId="24106"/>
    <cellStyle name="40% - Accent6 2 7 2 2 3 4" xfId="24107"/>
    <cellStyle name="40% - Accent6 2 7 2 2 4" xfId="24108"/>
    <cellStyle name="40% - Accent6 2 7 2 2 4 2" xfId="24109"/>
    <cellStyle name="40% - Accent6 2 7 2 2 4 3" xfId="54769"/>
    <cellStyle name="40% - Accent6 2 7 2 2 5" xfId="24110"/>
    <cellStyle name="40% - Accent6 2 7 2 2 6" xfId="24111"/>
    <cellStyle name="40% - Accent6 2 7 2 3" xfId="24112"/>
    <cellStyle name="40% - Accent6 2 7 2 3 2" xfId="24113"/>
    <cellStyle name="40% - Accent6 2 7 2 3 2 2" xfId="24114"/>
    <cellStyle name="40% - Accent6 2 7 2 3 2 3" xfId="54770"/>
    <cellStyle name="40% - Accent6 2 7 2 3 3" xfId="24115"/>
    <cellStyle name="40% - Accent6 2 7 2 3 4" xfId="24116"/>
    <cellStyle name="40% - Accent6 2 7 2 4" xfId="24117"/>
    <cellStyle name="40% - Accent6 2 7 2 4 2" xfId="24118"/>
    <cellStyle name="40% - Accent6 2 7 2 4 2 2" xfId="24119"/>
    <cellStyle name="40% - Accent6 2 7 2 4 2 3" xfId="54771"/>
    <cellStyle name="40% - Accent6 2 7 2 4 3" xfId="24120"/>
    <cellStyle name="40% - Accent6 2 7 2 4 4" xfId="24121"/>
    <cellStyle name="40% - Accent6 2 7 2 5" xfId="24122"/>
    <cellStyle name="40% - Accent6 2 7 2 5 2" xfId="24123"/>
    <cellStyle name="40% - Accent6 2 7 2 5 3" xfId="54772"/>
    <cellStyle name="40% - Accent6 2 7 2 6" xfId="24124"/>
    <cellStyle name="40% - Accent6 2 7 2 7" xfId="24125"/>
    <cellStyle name="40% - Accent6 2 7 3" xfId="24126"/>
    <cellStyle name="40% - Accent6 2 7 3 2" xfId="24127"/>
    <cellStyle name="40% - Accent6 2 7 3 2 2" xfId="24128"/>
    <cellStyle name="40% - Accent6 2 7 3 2 2 2" xfId="24129"/>
    <cellStyle name="40% - Accent6 2 7 3 2 2 3" xfId="54773"/>
    <cellStyle name="40% - Accent6 2 7 3 2 3" xfId="24130"/>
    <cellStyle name="40% - Accent6 2 7 3 2 4" xfId="24131"/>
    <cellStyle name="40% - Accent6 2 7 3 3" xfId="24132"/>
    <cellStyle name="40% - Accent6 2 7 3 3 2" xfId="24133"/>
    <cellStyle name="40% - Accent6 2 7 3 3 2 2" xfId="24134"/>
    <cellStyle name="40% - Accent6 2 7 3 3 2 3" xfId="54774"/>
    <cellStyle name="40% - Accent6 2 7 3 3 3" xfId="24135"/>
    <cellStyle name="40% - Accent6 2 7 3 3 4" xfId="24136"/>
    <cellStyle name="40% - Accent6 2 7 3 4" xfId="24137"/>
    <cellStyle name="40% - Accent6 2 7 3 4 2" xfId="24138"/>
    <cellStyle name="40% - Accent6 2 7 3 4 3" xfId="54775"/>
    <cellStyle name="40% - Accent6 2 7 3 5" xfId="24139"/>
    <cellStyle name="40% - Accent6 2 7 3 6" xfId="24140"/>
    <cellStyle name="40% - Accent6 2 7 4" xfId="24141"/>
    <cellStyle name="40% - Accent6 2 7 4 2" xfId="24142"/>
    <cellStyle name="40% - Accent6 2 7 4 2 2" xfId="24143"/>
    <cellStyle name="40% - Accent6 2 7 4 2 3" xfId="54776"/>
    <cellStyle name="40% - Accent6 2 7 4 3" xfId="24144"/>
    <cellStyle name="40% - Accent6 2 7 4 4" xfId="24145"/>
    <cellStyle name="40% - Accent6 2 7 5" xfId="24146"/>
    <cellStyle name="40% - Accent6 2 7 5 2" xfId="24147"/>
    <cellStyle name="40% - Accent6 2 7 5 2 2" xfId="24148"/>
    <cellStyle name="40% - Accent6 2 7 5 2 3" xfId="54777"/>
    <cellStyle name="40% - Accent6 2 7 5 3" xfId="24149"/>
    <cellStyle name="40% - Accent6 2 7 5 4" xfId="24150"/>
    <cellStyle name="40% - Accent6 2 7 6" xfId="24151"/>
    <cellStyle name="40% - Accent6 2 7 6 2" xfId="24152"/>
    <cellStyle name="40% - Accent6 2 7 6 3" xfId="54778"/>
    <cellStyle name="40% - Accent6 2 7 7" xfId="24153"/>
    <cellStyle name="40% - Accent6 2 7 8" xfId="24154"/>
    <cellStyle name="40% - Accent6 2 8" xfId="24155"/>
    <cellStyle name="40% - Accent6 2 8 2" xfId="24156"/>
    <cellStyle name="40% - Accent6 2 8 2 2" xfId="24157"/>
    <cellStyle name="40% - Accent6 2 8 2 2 2" xfId="24158"/>
    <cellStyle name="40% - Accent6 2 8 2 2 2 2" xfId="24159"/>
    <cellStyle name="40% - Accent6 2 8 2 2 2 3" xfId="54779"/>
    <cellStyle name="40% - Accent6 2 8 2 2 3" xfId="24160"/>
    <cellStyle name="40% - Accent6 2 8 2 2 4" xfId="24161"/>
    <cellStyle name="40% - Accent6 2 8 2 3" xfId="24162"/>
    <cellStyle name="40% - Accent6 2 8 2 3 2" xfId="24163"/>
    <cellStyle name="40% - Accent6 2 8 2 3 2 2" xfId="24164"/>
    <cellStyle name="40% - Accent6 2 8 2 3 2 3" xfId="54780"/>
    <cellStyle name="40% - Accent6 2 8 2 3 3" xfId="24165"/>
    <cellStyle name="40% - Accent6 2 8 2 3 4" xfId="24166"/>
    <cellStyle name="40% - Accent6 2 8 2 4" xfId="24167"/>
    <cellStyle name="40% - Accent6 2 8 2 4 2" xfId="24168"/>
    <cellStyle name="40% - Accent6 2 8 2 4 3" xfId="54781"/>
    <cellStyle name="40% - Accent6 2 8 2 5" xfId="24169"/>
    <cellStyle name="40% - Accent6 2 8 2 6" xfId="24170"/>
    <cellStyle name="40% - Accent6 2 8 3" xfId="24171"/>
    <cellStyle name="40% - Accent6 2 8 3 2" xfId="24172"/>
    <cellStyle name="40% - Accent6 2 8 3 2 2" xfId="24173"/>
    <cellStyle name="40% - Accent6 2 8 3 2 3" xfId="54782"/>
    <cellStyle name="40% - Accent6 2 8 3 3" xfId="24174"/>
    <cellStyle name="40% - Accent6 2 8 3 4" xfId="24175"/>
    <cellStyle name="40% - Accent6 2 8 4" xfId="24176"/>
    <cellStyle name="40% - Accent6 2 8 4 2" xfId="24177"/>
    <cellStyle name="40% - Accent6 2 8 4 2 2" xfId="24178"/>
    <cellStyle name="40% - Accent6 2 8 4 2 3" xfId="54783"/>
    <cellStyle name="40% - Accent6 2 8 4 3" xfId="24179"/>
    <cellStyle name="40% - Accent6 2 8 4 4" xfId="24180"/>
    <cellStyle name="40% - Accent6 2 8 5" xfId="24181"/>
    <cellStyle name="40% - Accent6 2 8 5 2" xfId="24182"/>
    <cellStyle name="40% - Accent6 2 8 5 3" xfId="54784"/>
    <cellStyle name="40% - Accent6 2 8 6" xfId="24183"/>
    <cellStyle name="40% - Accent6 2 8 7" xfId="24184"/>
    <cellStyle name="40% - Accent6 2 9" xfId="24185"/>
    <cellStyle name="40% - Accent6 2 9 2" xfId="24186"/>
    <cellStyle name="40% - Accent6 2 9 2 2" xfId="24187"/>
    <cellStyle name="40% - Accent6 2 9 2 2 2" xfId="24188"/>
    <cellStyle name="40% - Accent6 2 9 2 2 3" xfId="54785"/>
    <cellStyle name="40% - Accent6 2 9 2 3" xfId="24189"/>
    <cellStyle name="40% - Accent6 2 9 2 4" xfId="24190"/>
    <cellStyle name="40% - Accent6 2 9 3" xfId="24191"/>
    <cellStyle name="40% - Accent6 2 9 3 2" xfId="24192"/>
    <cellStyle name="40% - Accent6 2 9 3 2 2" xfId="24193"/>
    <cellStyle name="40% - Accent6 2 9 3 2 3" xfId="54786"/>
    <cellStyle name="40% - Accent6 2 9 3 3" xfId="24194"/>
    <cellStyle name="40% - Accent6 2 9 3 4" xfId="24195"/>
    <cellStyle name="40% - Accent6 2 9 4" xfId="24196"/>
    <cellStyle name="40% - Accent6 2 9 4 2" xfId="24197"/>
    <cellStyle name="40% - Accent6 2 9 4 3" xfId="54787"/>
    <cellStyle name="40% - Accent6 2 9 5" xfId="24198"/>
    <cellStyle name="40% - Accent6 2 9 6" xfId="24199"/>
    <cellStyle name="40% - Accent6 3" xfId="24200"/>
    <cellStyle name="40% - Accent6 3 10" xfId="24201"/>
    <cellStyle name="40% - Accent6 3 11" xfId="24202"/>
    <cellStyle name="40% - Accent6 3 12" xfId="60178"/>
    <cellStyle name="40% - Accent6 3 2" xfId="24203"/>
    <cellStyle name="40% - Accent6 3 2 10" xfId="24204"/>
    <cellStyle name="40% - Accent6 3 2 11" xfId="60361"/>
    <cellStyle name="40% - Accent6 3 2 2" xfId="24205"/>
    <cellStyle name="40% - Accent6 3 2 2 2" xfId="24206"/>
    <cellStyle name="40% - Accent6 3 2 2 2 2" xfId="24207"/>
    <cellStyle name="40% - Accent6 3 2 2 2 2 2" xfId="24208"/>
    <cellStyle name="40% - Accent6 3 2 2 2 2 2 2" xfId="24209"/>
    <cellStyle name="40% - Accent6 3 2 2 2 2 2 2 2" xfId="24210"/>
    <cellStyle name="40% - Accent6 3 2 2 2 2 2 2 3" xfId="54788"/>
    <cellStyle name="40% - Accent6 3 2 2 2 2 2 3" xfId="24211"/>
    <cellStyle name="40% - Accent6 3 2 2 2 2 2 4" xfId="24212"/>
    <cellStyle name="40% - Accent6 3 2 2 2 2 3" xfId="24213"/>
    <cellStyle name="40% - Accent6 3 2 2 2 2 3 2" xfId="24214"/>
    <cellStyle name="40% - Accent6 3 2 2 2 2 3 2 2" xfId="24215"/>
    <cellStyle name="40% - Accent6 3 2 2 2 2 3 2 3" xfId="54789"/>
    <cellStyle name="40% - Accent6 3 2 2 2 2 3 3" xfId="24216"/>
    <cellStyle name="40% - Accent6 3 2 2 2 2 3 4" xfId="24217"/>
    <cellStyle name="40% - Accent6 3 2 2 2 2 4" xfId="24218"/>
    <cellStyle name="40% - Accent6 3 2 2 2 2 4 2" xfId="24219"/>
    <cellStyle name="40% - Accent6 3 2 2 2 2 4 3" xfId="54790"/>
    <cellStyle name="40% - Accent6 3 2 2 2 2 5" xfId="24220"/>
    <cellStyle name="40% - Accent6 3 2 2 2 2 6" xfId="24221"/>
    <cellStyle name="40% - Accent6 3 2 2 2 3" xfId="24222"/>
    <cellStyle name="40% - Accent6 3 2 2 2 3 2" xfId="24223"/>
    <cellStyle name="40% - Accent6 3 2 2 2 3 2 2" xfId="24224"/>
    <cellStyle name="40% - Accent6 3 2 2 2 3 2 3" xfId="54791"/>
    <cellStyle name="40% - Accent6 3 2 2 2 3 3" xfId="24225"/>
    <cellStyle name="40% - Accent6 3 2 2 2 3 4" xfId="24226"/>
    <cellStyle name="40% - Accent6 3 2 2 2 4" xfId="24227"/>
    <cellStyle name="40% - Accent6 3 2 2 2 4 2" xfId="24228"/>
    <cellStyle name="40% - Accent6 3 2 2 2 4 2 2" xfId="24229"/>
    <cellStyle name="40% - Accent6 3 2 2 2 4 2 3" xfId="54792"/>
    <cellStyle name="40% - Accent6 3 2 2 2 4 3" xfId="24230"/>
    <cellStyle name="40% - Accent6 3 2 2 2 4 4" xfId="24231"/>
    <cellStyle name="40% - Accent6 3 2 2 2 5" xfId="24232"/>
    <cellStyle name="40% - Accent6 3 2 2 2 5 2" xfId="24233"/>
    <cellStyle name="40% - Accent6 3 2 2 2 5 3" xfId="54793"/>
    <cellStyle name="40% - Accent6 3 2 2 2 6" xfId="24234"/>
    <cellStyle name="40% - Accent6 3 2 2 2 7" xfId="24235"/>
    <cellStyle name="40% - Accent6 3 2 2 3" xfId="24236"/>
    <cellStyle name="40% - Accent6 3 2 2 3 2" xfId="24237"/>
    <cellStyle name="40% - Accent6 3 2 2 3 2 2" xfId="24238"/>
    <cellStyle name="40% - Accent6 3 2 2 3 2 2 2" xfId="24239"/>
    <cellStyle name="40% - Accent6 3 2 2 3 2 2 3" xfId="54794"/>
    <cellStyle name="40% - Accent6 3 2 2 3 2 3" xfId="24240"/>
    <cellStyle name="40% - Accent6 3 2 2 3 2 4" xfId="24241"/>
    <cellStyle name="40% - Accent6 3 2 2 3 3" xfId="24242"/>
    <cellStyle name="40% - Accent6 3 2 2 3 3 2" xfId="24243"/>
    <cellStyle name="40% - Accent6 3 2 2 3 3 2 2" xfId="24244"/>
    <cellStyle name="40% - Accent6 3 2 2 3 3 2 3" xfId="54795"/>
    <cellStyle name="40% - Accent6 3 2 2 3 3 3" xfId="24245"/>
    <cellStyle name="40% - Accent6 3 2 2 3 3 4" xfId="24246"/>
    <cellStyle name="40% - Accent6 3 2 2 3 4" xfId="24247"/>
    <cellStyle name="40% - Accent6 3 2 2 3 4 2" xfId="24248"/>
    <cellStyle name="40% - Accent6 3 2 2 3 4 3" xfId="54796"/>
    <cellStyle name="40% - Accent6 3 2 2 3 5" xfId="24249"/>
    <cellStyle name="40% - Accent6 3 2 2 3 6" xfId="24250"/>
    <cellStyle name="40% - Accent6 3 2 2 4" xfId="24251"/>
    <cellStyle name="40% - Accent6 3 2 2 4 2" xfId="24252"/>
    <cellStyle name="40% - Accent6 3 2 2 4 2 2" xfId="24253"/>
    <cellStyle name="40% - Accent6 3 2 2 4 2 3" xfId="54797"/>
    <cellStyle name="40% - Accent6 3 2 2 4 3" xfId="24254"/>
    <cellStyle name="40% - Accent6 3 2 2 4 4" xfId="24255"/>
    <cellStyle name="40% - Accent6 3 2 2 5" xfId="24256"/>
    <cellStyle name="40% - Accent6 3 2 2 5 2" xfId="24257"/>
    <cellStyle name="40% - Accent6 3 2 2 5 2 2" xfId="24258"/>
    <cellStyle name="40% - Accent6 3 2 2 5 2 3" xfId="54798"/>
    <cellStyle name="40% - Accent6 3 2 2 5 3" xfId="24259"/>
    <cellStyle name="40% - Accent6 3 2 2 5 4" xfId="24260"/>
    <cellStyle name="40% - Accent6 3 2 2 6" xfId="24261"/>
    <cellStyle name="40% - Accent6 3 2 2 6 2" xfId="24262"/>
    <cellStyle name="40% - Accent6 3 2 2 6 3" xfId="54799"/>
    <cellStyle name="40% - Accent6 3 2 2 7" xfId="24263"/>
    <cellStyle name="40% - Accent6 3 2 2 8" xfId="24264"/>
    <cellStyle name="40% - Accent6 3 2 2 9" xfId="60729"/>
    <cellStyle name="40% - Accent6 3 2 3" xfId="24265"/>
    <cellStyle name="40% - Accent6 3 2 3 2" xfId="24266"/>
    <cellStyle name="40% - Accent6 3 2 3 2 2" xfId="24267"/>
    <cellStyle name="40% - Accent6 3 2 3 2 2 2" xfId="24268"/>
    <cellStyle name="40% - Accent6 3 2 3 2 2 2 2" xfId="24269"/>
    <cellStyle name="40% - Accent6 3 2 3 2 2 2 3" xfId="54800"/>
    <cellStyle name="40% - Accent6 3 2 3 2 2 3" xfId="24270"/>
    <cellStyle name="40% - Accent6 3 2 3 2 2 4" xfId="24271"/>
    <cellStyle name="40% - Accent6 3 2 3 2 3" xfId="24272"/>
    <cellStyle name="40% - Accent6 3 2 3 2 3 2" xfId="24273"/>
    <cellStyle name="40% - Accent6 3 2 3 2 3 2 2" xfId="24274"/>
    <cellStyle name="40% - Accent6 3 2 3 2 3 2 3" xfId="54801"/>
    <cellStyle name="40% - Accent6 3 2 3 2 3 3" xfId="24275"/>
    <cellStyle name="40% - Accent6 3 2 3 2 3 4" xfId="24276"/>
    <cellStyle name="40% - Accent6 3 2 3 2 4" xfId="24277"/>
    <cellStyle name="40% - Accent6 3 2 3 2 4 2" xfId="24278"/>
    <cellStyle name="40% - Accent6 3 2 3 2 4 3" xfId="54802"/>
    <cellStyle name="40% - Accent6 3 2 3 2 5" xfId="24279"/>
    <cellStyle name="40% - Accent6 3 2 3 2 6" xfId="24280"/>
    <cellStyle name="40% - Accent6 3 2 3 3" xfId="24281"/>
    <cellStyle name="40% - Accent6 3 2 3 3 2" xfId="24282"/>
    <cellStyle name="40% - Accent6 3 2 3 3 2 2" xfId="24283"/>
    <cellStyle name="40% - Accent6 3 2 3 3 2 3" xfId="54803"/>
    <cellStyle name="40% - Accent6 3 2 3 3 3" xfId="24284"/>
    <cellStyle name="40% - Accent6 3 2 3 3 4" xfId="24285"/>
    <cellStyle name="40% - Accent6 3 2 3 4" xfId="24286"/>
    <cellStyle name="40% - Accent6 3 2 3 4 2" xfId="24287"/>
    <cellStyle name="40% - Accent6 3 2 3 4 2 2" xfId="24288"/>
    <cellStyle name="40% - Accent6 3 2 3 4 2 3" xfId="54804"/>
    <cellStyle name="40% - Accent6 3 2 3 4 3" xfId="24289"/>
    <cellStyle name="40% - Accent6 3 2 3 4 4" xfId="24290"/>
    <cellStyle name="40% - Accent6 3 2 3 5" xfId="24291"/>
    <cellStyle name="40% - Accent6 3 2 3 5 2" xfId="24292"/>
    <cellStyle name="40% - Accent6 3 2 3 5 3" xfId="54805"/>
    <cellStyle name="40% - Accent6 3 2 3 6" xfId="24293"/>
    <cellStyle name="40% - Accent6 3 2 3 7" xfId="24294"/>
    <cellStyle name="40% - Accent6 3 2 4" xfId="24295"/>
    <cellStyle name="40% - Accent6 3 2 4 2" xfId="24296"/>
    <cellStyle name="40% - Accent6 3 2 4 2 2" xfId="24297"/>
    <cellStyle name="40% - Accent6 3 2 4 2 2 2" xfId="24298"/>
    <cellStyle name="40% - Accent6 3 2 4 2 2 3" xfId="54806"/>
    <cellStyle name="40% - Accent6 3 2 4 2 3" xfId="24299"/>
    <cellStyle name="40% - Accent6 3 2 4 2 4" xfId="24300"/>
    <cellStyle name="40% - Accent6 3 2 4 3" xfId="24301"/>
    <cellStyle name="40% - Accent6 3 2 4 3 2" xfId="24302"/>
    <cellStyle name="40% - Accent6 3 2 4 3 2 2" xfId="24303"/>
    <cellStyle name="40% - Accent6 3 2 4 3 2 3" xfId="54807"/>
    <cellStyle name="40% - Accent6 3 2 4 3 3" xfId="24304"/>
    <cellStyle name="40% - Accent6 3 2 4 3 4" xfId="24305"/>
    <cellStyle name="40% - Accent6 3 2 4 4" xfId="24306"/>
    <cellStyle name="40% - Accent6 3 2 4 4 2" xfId="24307"/>
    <cellStyle name="40% - Accent6 3 2 4 4 3" xfId="54808"/>
    <cellStyle name="40% - Accent6 3 2 4 5" xfId="24308"/>
    <cellStyle name="40% - Accent6 3 2 4 6" xfId="24309"/>
    <cellStyle name="40% - Accent6 3 2 5" xfId="24310"/>
    <cellStyle name="40% - Accent6 3 2 5 2" xfId="24311"/>
    <cellStyle name="40% - Accent6 3 2 5 2 2" xfId="24312"/>
    <cellStyle name="40% - Accent6 3 2 5 2 2 2" xfId="24313"/>
    <cellStyle name="40% - Accent6 3 2 5 2 2 3" xfId="54809"/>
    <cellStyle name="40% - Accent6 3 2 5 2 3" xfId="24314"/>
    <cellStyle name="40% - Accent6 3 2 5 2 4" xfId="24315"/>
    <cellStyle name="40% - Accent6 3 2 5 3" xfId="24316"/>
    <cellStyle name="40% - Accent6 3 2 5 3 2" xfId="24317"/>
    <cellStyle name="40% - Accent6 3 2 5 3 3" xfId="54810"/>
    <cellStyle name="40% - Accent6 3 2 5 4" xfId="24318"/>
    <cellStyle name="40% - Accent6 3 2 5 5" xfId="24319"/>
    <cellStyle name="40% - Accent6 3 2 6" xfId="24320"/>
    <cellStyle name="40% - Accent6 3 2 6 2" xfId="24321"/>
    <cellStyle name="40% - Accent6 3 2 6 2 2" xfId="24322"/>
    <cellStyle name="40% - Accent6 3 2 6 2 3" xfId="54811"/>
    <cellStyle name="40% - Accent6 3 2 6 3" xfId="24323"/>
    <cellStyle name="40% - Accent6 3 2 6 4" xfId="24324"/>
    <cellStyle name="40% - Accent6 3 2 7" xfId="24325"/>
    <cellStyle name="40% - Accent6 3 2 7 2" xfId="24326"/>
    <cellStyle name="40% - Accent6 3 2 7 2 2" xfId="24327"/>
    <cellStyle name="40% - Accent6 3 2 7 2 3" xfId="54812"/>
    <cellStyle name="40% - Accent6 3 2 7 3" xfId="24328"/>
    <cellStyle name="40% - Accent6 3 2 7 4" xfId="24329"/>
    <cellStyle name="40% - Accent6 3 2 8" xfId="24330"/>
    <cellStyle name="40% - Accent6 3 2 8 2" xfId="24331"/>
    <cellStyle name="40% - Accent6 3 2 8 3" xfId="54813"/>
    <cellStyle name="40% - Accent6 3 2 9" xfId="24332"/>
    <cellStyle name="40% - Accent6 3 3" xfId="24333"/>
    <cellStyle name="40% - Accent6 3 3 10" xfId="60546"/>
    <cellStyle name="40% - Accent6 3 3 2" xfId="24334"/>
    <cellStyle name="40% - Accent6 3 3 2 2" xfId="24335"/>
    <cellStyle name="40% - Accent6 3 3 2 2 2" xfId="24336"/>
    <cellStyle name="40% - Accent6 3 3 2 2 2 2" xfId="24337"/>
    <cellStyle name="40% - Accent6 3 3 2 2 2 2 2" xfId="24338"/>
    <cellStyle name="40% - Accent6 3 3 2 2 2 2 3" xfId="54814"/>
    <cellStyle name="40% - Accent6 3 3 2 2 2 3" xfId="24339"/>
    <cellStyle name="40% - Accent6 3 3 2 2 2 4" xfId="24340"/>
    <cellStyle name="40% - Accent6 3 3 2 2 3" xfId="24341"/>
    <cellStyle name="40% - Accent6 3 3 2 2 3 2" xfId="24342"/>
    <cellStyle name="40% - Accent6 3 3 2 2 3 2 2" xfId="24343"/>
    <cellStyle name="40% - Accent6 3 3 2 2 3 2 3" xfId="54815"/>
    <cellStyle name="40% - Accent6 3 3 2 2 3 3" xfId="24344"/>
    <cellStyle name="40% - Accent6 3 3 2 2 3 4" xfId="24345"/>
    <cellStyle name="40% - Accent6 3 3 2 2 4" xfId="24346"/>
    <cellStyle name="40% - Accent6 3 3 2 2 4 2" xfId="24347"/>
    <cellStyle name="40% - Accent6 3 3 2 2 4 3" xfId="54816"/>
    <cellStyle name="40% - Accent6 3 3 2 2 5" xfId="24348"/>
    <cellStyle name="40% - Accent6 3 3 2 2 6" xfId="24349"/>
    <cellStyle name="40% - Accent6 3 3 2 3" xfId="24350"/>
    <cellStyle name="40% - Accent6 3 3 2 3 2" xfId="24351"/>
    <cellStyle name="40% - Accent6 3 3 2 3 2 2" xfId="24352"/>
    <cellStyle name="40% - Accent6 3 3 2 3 2 3" xfId="54817"/>
    <cellStyle name="40% - Accent6 3 3 2 3 3" xfId="24353"/>
    <cellStyle name="40% - Accent6 3 3 2 3 4" xfId="24354"/>
    <cellStyle name="40% - Accent6 3 3 2 4" xfId="24355"/>
    <cellStyle name="40% - Accent6 3 3 2 4 2" xfId="24356"/>
    <cellStyle name="40% - Accent6 3 3 2 4 2 2" xfId="24357"/>
    <cellStyle name="40% - Accent6 3 3 2 4 2 3" xfId="54818"/>
    <cellStyle name="40% - Accent6 3 3 2 4 3" xfId="24358"/>
    <cellStyle name="40% - Accent6 3 3 2 4 4" xfId="24359"/>
    <cellStyle name="40% - Accent6 3 3 2 5" xfId="24360"/>
    <cellStyle name="40% - Accent6 3 3 2 5 2" xfId="24361"/>
    <cellStyle name="40% - Accent6 3 3 2 5 3" xfId="54819"/>
    <cellStyle name="40% - Accent6 3 3 2 6" xfId="24362"/>
    <cellStyle name="40% - Accent6 3 3 2 7" xfId="24363"/>
    <cellStyle name="40% - Accent6 3 3 3" xfId="24364"/>
    <cellStyle name="40% - Accent6 3 3 3 2" xfId="24365"/>
    <cellStyle name="40% - Accent6 3 3 3 2 2" xfId="24366"/>
    <cellStyle name="40% - Accent6 3 3 3 2 2 2" xfId="24367"/>
    <cellStyle name="40% - Accent6 3 3 3 2 2 3" xfId="54820"/>
    <cellStyle name="40% - Accent6 3 3 3 2 3" xfId="24368"/>
    <cellStyle name="40% - Accent6 3 3 3 2 4" xfId="24369"/>
    <cellStyle name="40% - Accent6 3 3 3 3" xfId="24370"/>
    <cellStyle name="40% - Accent6 3 3 3 3 2" xfId="24371"/>
    <cellStyle name="40% - Accent6 3 3 3 3 2 2" xfId="24372"/>
    <cellStyle name="40% - Accent6 3 3 3 3 2 3" xfId="54821"/>
    <cellStyle name="40% - Accent6 3 3 3 3 3" xfId="24373"/>
    <cellStyle name="40% - Accent6 3 3 3 3 4" xfId="24374"/>
    <cellStyle name="40% - Accent6 3 3 3 4" xfId="24375"/>
    <cellStyle name="40% - Accent6 3 3 3 4 2" xfId="24376"/>
    <cellStyle name="40% - Accent6 3 3 3 4 3" xfId="54822"/>
    <cellStyle name="40% - Accent6 3 3 3 5" xfId="24377"/>
    <cellStyle name="40% - Accent6 3 3 3 6" xfId="24378"/>
    <cellStyle name="40% - Accent6 3 3 4" xfId="24379"/>
    <cellStyle name="40% - Accent6 3 3 4 2" xfId="24380"/>
    <cellStyle name="40% - Accent6 3 3 4 2 2" xfId="24381"/>
    <cellStyle name="40% - Accent6 3 3 4 2 2 2" xfId="24382"/>
    <cellStyle name="40% - Accent6 3 3 4 2 2 3" xfId="54823"/>
    <cellStyle name="40% - Accent6 3 3 4 2 3" xfId="24383"/>
    <cellStyle name="40% - Accent6 3 3 4 2 4" xfId="24384"/>
    <cellStyle name="40% - Accent6 3 3 4 3" xfId="24385"/>
    <cellStyle name="40% - Accent6 3 3 4 3 2" xfId="24386"/>
    <cellStyle name="40% - Accent6 3 3 4 3 3" xfId="54824"/>
    <cellStyle name="40% - Accent6 3 3 4 4" xfId="24387"/>
    <cellStyle name="40% - Accent6 3 3 4 5" xfId="24388"/>
    <cellStyle name="40% - Accent6 3 3 5" xfId="24389"/>
    <cellStyle name="40% - Accent6 3 3 5 2" xfId="24390"/>
    <cellStyle name="40% - Accent6 3 3 5 2 2" xfId="24391"/>
    <cellStyle name="40% - Accent6 3 3 5 2 3" xfId="54825"/>
    <cellStyle name="40% - Accent6 3 3 5 3" xfId="24392"/>
    <cellStyle name="40% - Accent6 3 3 5 4" xfId="24393"/>
    <cellStyle name="40% - Accent6 3 3 6" xfId="24394"/>
    <cellStyle name="40% - Accent6 3 3 6 2" xfId="24395"/>
    <cellStyle name="40% - Accent6 3 3 6 2 2" xfId="24396"/>
    <cellStyle name="40% - Accent6 3 3 6 2 3" xfId="54826"/>
    <cellStyle name="40% - Accent6 3 3 6 3" xfId="24397"/>
    <cellStyle name="40% - Accent6 3 3 6 4" xfId="24398"/>
    <cellStyle name="40% - Accent6 3 3 7" xfId="24399"/>
    <cellStyle name="40% - Accent6 3 3 7 2" xfId="24400"/>
    <cellStyle name="40% - Accent6 3 3 7 3" xfId="54827"/>
    <cellStyle name="40% - Accent6 3 3 8" xfId="24401"/>
    <cellStyle name="40% - Accent6 3 3 9" xfId="24402"/>
    <cellStyle name="40% - Accent6 3 4" xfId="24403"/>
    <cellStyle name="40% - Accent6 3 4 2" xfId="24404"/>
    <cellStyle name="40% - Accent6 3 4 2 2" xfId="24405"/>
    <cellStyle name="40% - Accent6 3 4 2 2 2" xfId="24406"/>
    <cellStyle name="40% - Accent6 3 4 2 2 2 2" xfId="24407"/>
    <cellStyle name="40% - Accent6 3 4 2 2 2 3" xfId="54828"/>
    <cellStyle name="40% - Accent6 3 4 2 2 3" xfId="24408"/>
    <cellStyle name="40% - Accent6 3 4 2 2 4" xfId="24409"/>
    <cellStyle name="40% - Accent6 3 4 2 3" xfId="24410"/>
    <cellStyle name="40% - Accent6 3 4 2 3 2" xfId="24411"/>
    <cellStyle name="40% - Accent6 3 4 2 3 2 2" xfId="24412"/>
    <cellStyle name="40% - Accent6 3 4 2 3 2 3" xfId="54829"/>
    <cellStyle name="40% - Accent6 3 4 2 3 3" xfId="24413"/>
    <cellStyle name="40% - Accent6 3 4 2 3 4" xfId="24414"/>
    <cellStyle name="40% - Accent6 3 4 2 4" xfId="24415"/>
    <cellStyle name="40% - Accent6 3 4 2 4 2" xfId="24416"/>
    <cellStyle name="40% - Accent6 3 4 2 4 3" xfId="54830"/>
    <cellStyle name="40% - Accent6 3 4 2 5" xfId="24417"/>
    <cellStyle name="40% - Accent6 3 4 2 6" xfId="24418"/>
    <cellStyle name="40% - Accent6 3 4 3" xfId="24419"/>
    <cellStyle name="40% - Accent6 3 4 3 2" xfId="24420"/>
    <cellStyle name="40% - Accent6 3 4 3 2 2" xfId="24421"/>
    <cellStyle name="40% - Accent6 3 4 3 2 3" xfId="54831"/>
    <cellStyle name="40% - Accent6 3 4 3 3" xfId="24422"/>
    <cellStyle name="40% - Accent6 3 4 3 4" xfId="24423"/>
    <cellStyle name="40% - Accent6 3 4 4" xfId="24424"/>
    <cellStyle name="40% - Accent6 3 4 4 2" xfId="24425"/>
    <cellStyle name="40% - Accent6 3 4 4 2 2" xfId="24426"/>
    <cellStyle name="40% - Accent6 3 4 4 2 3" xfId="54832"/>
    <cellStyle name="40% - Accent6 3 4 4 3" xfId="24427"/>
    <cellStyle name="40% - Accent6 3 4 4 4" xfId="24428"/>
    <cellStyle name="40% - Accent6 3 4 5" xfId="24429"/>
    <cellStyle name="40% - Accent6 3 4 5 2" xfId="24430"/>
    <cellStyle name="40% - Accent6 3 4 5 3" xfId="54833"/>
    <cellStyle name="40% - Accent6 3 4 6" xfId="24431"/>
    <cellStyle name="40% - Accent6 3 4 7" xfId="24432"/>
    <cellStyle name="40% - Accent6 3 5" xfId="24433"/>
    <cellStyle name="40% - Accent6 3 5 2" xfId="24434"/>
    <cellStyle name="40% - Accent6 3 5 2 2" xfId="24435"/>
    <cellStyle name="40% - Accent6 3 5 2 2 2" xfId="24436"/>
    <cellStyle name="40% - Accent6 3 5 2 2 3" xfId="54834"/>
    <cellStyle name="40% - Accent6 3 5 2 3" xfId="24437"/>
    <cellStyle name="40% - Accent6 3 5 2 4" xfId="24438"/>
    <cellStyle name="40% - Accent6 3 5 3" xfId="24439"/>
    <cellStyle name="40% - Accent6 3 5 3 2" xfId="24440"/>
    <cellStyle name="40% - Accent6 3 5 3 2 2" xfId="24441"/>
    <cellStyle name="40% - Accent6 3 5 3 2 3" xfId="54835"/>
    <cellStyle name="40% - Accent6 3 5 3 3" xfId="24442"/>
    <cellStyle name="40% - Accent6 3 5 3 4" xfId="24443"/>
    <cellStyle name="40% - Accent6 3 5 4" xfId="24444"/>
    <cellStyle name="40% - Accent6 3 5 4 2" xfId="24445"/>
    <cellStyle name="40% - Accent6 3 5 4 3" xfId="54836"/>
    <cellStyle name="40% - Accent6 3 5 5" xfId="24446"/>
    <cellStyle name="40% - Accent6 3 5 6" xfId="24447"/>
    <cellStyle name="40% - Accent6 3 6" xfId="24448"/>
    <cellStyle name="40% - Accent6 3 6 2" xfId="24449"/>
    <cellStyle name="40% - Accent6 3 6 2 2" xfId="24450"/>
    <cellStyle name="40% - Accent6 3 6 2 2 2" xfId="24451"/>
    <cellStyle name="40% - Accent6 3 6 2 2 3" xfId="54837"/>
    <cellStyle name="40% - Accent6 3 6 2 3" xfId="24452"/>
    <cellStyle name="40% - Accent6 3 6 2 4" xfId="24453"/>
    <cellStyle name="40% - Accent6 3 6 3" xfId="24454"/>
    <cellStyle name="40% - Accent6 3 6 3 2" xfId="24455"/>
    <cellStyle name="40% - Accent6 3 6 3 3" xfId="54838"/>
    <cellStyle name="40% - Accent6 3 6 4" xfId="24456"/>
    <cellStyle name="40% - Accent6 3 6 5" xfId="24457"/>
    <cellStyle name="40% - Accent6 3 7" xfId="24458"/>
    <cellStyle name="40% - Accent6 3 7 2" xfId="24459"/>
    <cellStyle name="40% - Accent6 3 7 2 2" xfId="24460"/>
    <cellStyle name="40% - Accent6 3 7 2 3" xfId="54839"/>
    <cellStyle name="40% - Accent6 3 7 3" xfId="24461"/>
    <cellStyle name="40% - Accent6 3 7 4" xfId="24462"/>
    <cellStyle name="40% - Accent6 3 8" xfId="24463"/>
    <cellStyle name="40% - Accent6 3 8 2" xfId="24464"/>
    <cellStyle name="40% - Accent6 3 8 2 2" xfId="24465"/>
    <cellStyle name="40% - Accent6 3 8 2 3" xfId="54840"/>
    <cellStyle name="40% - Accent6 3 8 3" xfId="24466"/>
    <cellStyle name="40% - Accent6 3 8 4" xfId="24467"/>
    <cellStyle name="40% - Accent6 3 9" xfId="24468"/>
    <cellStyle name="40% - Accent6 3 9 2" xfId="24469"/>
    <cellStyle name="40% - Accent6 3 9 3" xfId="54841"/>
    <cellStyle name="40% - Accent6 4" xfId="24470"/>
    <cellStyle name="40% - Accent6 4 10" xfId="24471"/>
    <cellStyle name="40% - Accent6 4 11" xfId="24472"/>
    <cellStyle name="40% - Accent6 4 12" xfId="60192"/>
    <cellStyle name="40% - Accent6 4 2" xfId="24473"/>
    <cellStyle name="40% - Accent6 4 2 10" xfId="24474"/>
    <cellStyle name="40% - Accent6 4 2 11" xfId="60375"/>
    <cellStyle name="40% - Accent6 4 2 2" xfId="24475"/>
    <cellStyle name="40% - Accent6 4 2 2 2" xfId="24476"/>
    <cellStyle name="40% - Accent6 4 2 2 2 2" xfId="24477"/>
    <cellStyle name="40% - Accent6 4 2 2 2 2 2" xfId="24478"/>
    <cellStyle name="40% - Accent6 4 2 2 2 2 2 2" xfId="24479"/>
    <cellStyle name="40% - Accent6 4 2 2 2 2 2 2 2" xfId="24480"/>
    <cellStyle name="40% - Accent6 4 2 2 2 2 2 2 3" xfId="54842"/>
    <cellStyle name="40% - Accent6 4 2 2 2 2 2 3" xfId="24481"/>
    <cellStyle name="40% - Accent6 4 2 2 2 2 2 4" xfId="24482"/>
    <cellStyle name="40% - Accent6 4 2 2 2 2 3" xfId="24483"/>
    <cellStyle name="40% - Accent6 4 2 2 2 2 3 2" xfId="24484"/>
    <cellStyle name="40% - Accent6 4 2 2 2 2 3 2 2" xfId="24485"/>
    <cellStyle name="40% - Accent6 4 2 2 2 2 3 2 3" xfId="54843"/>
    <cellStyle name="40% - Accent6 4 2 2 2 2 3 3" xfId="24486"/>
    <cellStyle name="40% - Accent6 4 2 2 2 2 3 4" xfId="24487"/>
    <cellStyle name="40% - Accent6 4 2 2 2 2 4" xfId="24488"/>
    <cellStyle name="40% - Accent6 4 2 2 2 2 4 2" xfId="24489"/>
    <cellStyle name="40% - Accent6 4 2 2 2 2 4 3" xfId="54844"/>
    <cellStyle name="40% - Accent6 4 2 2 2 2 5" xfId="24490"/>
    <cellStyle name="40% - Accent6 4 2 2 2 2 6" xfId="24491"/>
    <cellStyle name="40% - Accent6 4 2 2 2 3" xfId="24492"/>
    <cellStyle name="40% - Accent6 4 2 2 2 3 2" xfId="24493"/>
    <cellStyle name="40% - Accent6 4 2 2 2 3 2 2" xfId="24494"/>
    <cellStyle name="40% - Accent6 4 2 2 2 3 2 3" xfId="54845"/>
    <cellStyle name="40% - Accent6 4 2 2 2 3 3" xfId="24495"/>
    <cellStyle name="40% - Accent6 4 2 2 2 3 4" xfId="24496"/>
    <cellStyle name="40% - Accent6 4 2 2 2 4" xfId="24497"/>
    <cellStyle name="40% - Accent6 4 2 2 2 4 2" xfId="24498"/>
    <cellStyle name="40% - Accent6 4 2 2 2 4 2 2" xfId="24499"/>
    <cellStyle name="40% - Accent6 4 2 2 2 4 2 3" xfId="54846"/>
    <cellStyle name="40% - Accent6 4 2 2 2 4 3" xfId="24500"/>
    <cellStyle name="40% - Accent6 4 2 2 2 4 4" xfId="24501"/>
    <cellStyle name="40% - Accent6 4 2 2 2 5" xfId="24502"/>
    <cellStyle name="40% - Accent6 4 2 2 2 5 2" xfId="24503"/>
    <cellStyle name="40% - Accent6 4 2 2 2 5 3" xfId="54847"/>
    <cellStyle name="40% - Accent6 4 2 2 2 6" xfId="24504"/>
    <cellStyle name="40% - Accent6 4 2 2 2 7" xfId="24505"/>
    <cellStyle name="40% - Accent6 4 2 2 3" xfId="24506"/>
    <cellStyle name="40% - Accent6 4 2 2 3 2" xfId="24507"/>
    <cellStyle name="40% - Accent6 4 2 2 3 2 2" xfId="24508"/>
    <cellStyle name="40% - Accent6 4 2 2 3 2 2 2" xfId="24509"/>
    <cellStyle name="40% - Accent6 4 2 2 3 2 2 3" xfId="54848"/>
    <cellStyle name="40% - Accent6 4 2 2 3 2 3" xfId="24510"/>
    <cellStyle name="40% - Accent6 4 2 2 3 2 4" xfId="24511"/>
    <cellStyle name="40% - Accent6 4 2 2 3 3" xfId="24512"/>
    <cellStyle name="40% - Accent6 4 2 2 3 3 2" xfId="24513"/>
    <cellStyle name="40% - Accent6 4 2 2 3 3 2 2" xfId="24514"/>
    <cellStyle name="40% - Accent6 4 2 2 3 3 2 3" xfId="54849"/>
    <cellStyle name="40% - Accent6 4 2 2 3 3 3" xfId="24515"/>
    <cellStyle name="40% - Accent6 4 2 2 3 3 4" xfId="24516"/>
    <cellStyle name="40% - Accent6 4 2 2 3 4" xfId="24517"/>
    <cellStyle name="40% - Accent6 4 2 2 3 4 2" xfId="24518"/>
    <cellStyle name="40% - Accent6 4 2 2 3 4 3" xfId="54850"/>
    <cellStyle name="40% - Accent6 4 2 2 3 5" xfId="24519"/>
    <cellStyle name="40% - Accent6 4 2 2 3 6" xfId="24520"/>
    <cellStyle name="40% - Accent6 4 2 2 4" xfId="24521"/>
    <cellStyle name="40% - Accent6 4 2 2 4 2" xfId="24522"/>
    <cellStyle name="40% - Accent6 4 2 2 4 2 2" xfId="24523"/>
    <cellStyle name="40% - Accent6 4 2 2 4 2 3" xfId="54851"/>
    <cellStyle name="40% - Accent6 4 2 2 4 3" xfId="24524"/>
    <cellStyle name="40% - Accent6 4 2 2 4 4" xfId="24525"/>
    <cellStyle name="40% - Accent6 4 2 2 5" xfId="24526"/>
    <cellStyle name="40% - Accent6 4 2 2 5 2" xfId="24527"/>
    <cellStyle name="40% - Accent6 4 2 2 5 2 2" xfId="24528"/>
    <cellStyle name="40% - Accent6 4 2 2 5 2 3" xfId="54852"/>
    <cellStyle name="40% - Accent6 4 2 2 5 3" xfId="24529"/>
    <cellStyle name="40% - Accent6 4 2 2 5 4" xfId="24530"/>
    <cellStyle name="40% - Accent6 4 2 2 6" xfId="24531"/>
    <cellStyle name="40% - Accent6 4 2 2 6 2" xfId="24532"/>
    <cellStyle name="40% - Accent6 4 2 2 6 3" xfId="54853"/>
    <cellStyle name="40% - Accent6 4 2 2 7" xfId="24533"/>
    <cellStyle name="40% - Accent6 4 2 2 8" xfId="24534"/>
    <cellStyle name="40% - Accent6 4 2 2 9" xfId="60743"/>
    <cellStyle name="40% - Accent6 4 2 3" xfId="24535"/>
    <cellStyle name="40% - Accent6 4 2 3 2" xfId="24536"/>
    <cellStyle name="40% - Accent6 4 2 3 2 2" xfId="24537"/>
    <cellStyle name="40% - Accent6 4 2 3 2 2 2" xfId="24538"/>
    <cellStyle name="40% - Accent6 4 2 3 2 2 2 2" xfId="24539"/>
    <cellStyle name="40% - Accent6 4 2 3 2 2 2 3" xfId="54854"/>
    <cellStyle name="40% - Accent6 4 2 3 2 2 3" xfId="24540"/>
    <cellStyle name="40% - Accent6 4 2 3 2 2 4" xfId="24541"/>
    <cellStyle name="40% - Accent6 4 2 3 2 3" xfId="24542"/>
    <cellStyle name="40% - Accent6 4 2 3 2 3 2" xfId="24543"/>
    <cellStyle name="40% - Accent6 4 2 3 2 3 2 2" xfId="24544"/>
    <cellStyle name="40% - Accent6 4 2 3 2 3 2 3" xfId="54855"/>
    <cellStyle name="40% - Accent6 4 2 3 2 3 3" xfId="24545"/>
    <cellStyle name="40% - Accent6 4 2 3 2 3 4" xfId="24546"/>
    <cellStyle name="40% - Accent6 4 2 3 2 4" xfId="24547"/>
    <cellStyle name="40% - Accent6 4 2 3 2 4 2" xfId="24548"/>
    <cellStyle name="40% - Accent6 4 2 3 2 4 3" xfId="54856"/>
    <cellStyle name="40% - Accent6 4 2 3 2 5" xfId="24549"/>
    <cellStyle name="40% - Accent6 4 2 3 2 6" xfId="24550"/>
    <cellStyle name="40% - Accent6 4 2 3 3" xfId="24551"/>
    <cellStyle name="40% - Accent6 4 2 3 3 2" xfId="24552"/>
    <cellStyle name="40% - Accent6 4 2 3 3 2 2" xfId="24553"/>
    <cellStyle name="40% - Accent6 4 2 3 3 2 3" xfId="54857"/>
    <cellStyle name="40% - Accent6 4 2 3 3 3" xfId="24554"/>
    <cellStyle name="40% - Accent6 4 2 3 3 4" xfId="24555"/>
    <cellStyle name="40% - Accent6 4 2 3 4" xfId="24556"/>
    <cellStyle name="40% - Accent6 4 2 3 4 2" xfId="24557"/>
    <cellStyle name="40% - Accent6 4 2 3 4 2 2" xfId="24558"/>
    <cellStyle name="40% - Accent6 4 2 3 4 2 3" xfId="54858"/>
    <cellStyle name="40% - Accent6 4 2 3 4 3" xfId="24559"/>
    <cellStyle name="40% - Accent6 4 2 3 4 4" xfId="24560"/>
    <cellStyle name="40% - Accent6 4 2 3 5" xfId="24561"/>
    <cellStyle name="40% - Accent6 4 2 3 5 2" xfId="24562"/>
    <cellStyle name="40% - Accent6 4 2 3 5 3" xfId="54859"/>
    <cellStyle name="40% - Accent6 4 2 3 6" xfId="24563"/>
    <cellStyle name="40% - Accent6 4 2 3 7" xfId="24564"/>
    <cellStyle name="40% - Accent6 4 2 4" xfId="24565"/>
    <cellStyle name="40% - Accent6 4 2 4 2" xfId="24566"/>
    <cellStyle name="40% - Accent6 4 2 4 2 2" xfId="24567"/>
    <cellStyle name="40% - Accent6 4 2 4 2 2 2" xfId="24568"/>
    <cellStyle name="40% - Accent6 4 2 4 2 2 3" xfId="54860"/>
    <cellStyle name="40% - Accent6 4 2 4 2 3" xfId="24569"/>
    <cellStyle name="40% - Accent6 4 2 4 2 4" xfId="24570"/>
    <cellStyle name="40% - Accent6 4 2 4 3" xfId="24571"/>
    <cellStyle name="40% - Accent6 4 2 4 3 2" xfId="24572"/>
    <cellStyle name="40% - Accent6 4 2 4 3 2 2" xfId="24573"/>
    <cellStyle name="40% - Accent6 4 2 4 3 2 3" xfId="54861"/>
    <cellStyle name="40% - Accent6 4 2 4 3 3" xfId="24574"/>
    <cellStyle name="40% - Accent6 4 2 4 3 4" xfId="24575"/>
    <cellStyle name="40% - Accent6 4 2 4 4" xfId="24576"/>
    <cellStyle name="40% - Accent6 4 2 4 4 2" xfId="24577"/>
    <cellStyle name="40% - Accent6 4 2 4 4 3" xfId="54862"/>
    <cellStyle name="40% - Accent6 4 2 4 5" xfId="24578"/>
    <cellStyle name="40% - Accent6 4 2 4 6" xfId="24579"/>
    <cellStyle name="40% - Accent6 4 2 5" xfId="24580"/>
    <cellStyle name="40% - Accent6 4 2 5 2" xfId="24581"/>
    <cellStyle name="40% - Accent6 4 2 5 2 2" xfId="24582"/>
    <cellStyle name="40% - Accent6 4 2 5 2 2 2" xfId="24583"/>
    <cellStyle name="40% - Accent6 4 2 5 2 2 3" xfId="54863"/>
    <cellStyle name="40% - Accent6 4 2 5 2 3" xfId="24584"/>
    <cellStyle name="40% - Accent6 4 2 5 2 4" xfId="24585"/>
    <cellStyle name="40% - Accent6 4 2 5 3" xfId="24586"/>
    <cellStyle name="40% - Accent6 4 2 5 3 2" xfId="24587"/>
    <cellStyle name="40% - Accent6 4 2 5 3 3" xfId="54864"/>
    <cellStyle name="40% - Accent6 4 2 5 4" xfId="24588"/>
    <cellStyle name="40% - Accent6 4 2 5 5" xfId="24589"/>
    <cellStyle name="40% - Accent6 4 2 6" xfId="24590"/>
    <cellStyle name="40% - Accent6 4 2 6 2" xfId="24591"/>
    <cellStyle name="40% - Accent6 4 2 6 2 2" xfId="24592"/>
    <cellStyle name="40% - Accent6 4 2 6 2 3" xfId="54865"/>
    <cellStyle name="40% - Accent6 4 2 6 3" xfId="24593"/>
    <cellStyle name="40% - Accent6 4 2 6 4" xfId="24594"/>
    <cellStyle name="40% - Accent6 4 2 7" xfId="24595"/>
    <cellStyle name="40% - Accent6 4 2 7 2" xfId="24596"/>
    <cellStyle name="40% - Accent6 4 2 7 2 2" xfId="24597"/>
    <cellStyle name="40% - Accent6 4 2 7 2 3" xfId="54866"/>
    <cellStyle name="40% - Accent6 4 2 7 3" xfId="24598"/>
    <cellStyle name="40% - Accent6 4 2 7 4" xfId="24599"/>
    <cellStyle name="40% - Accent6 4 2 8" xfId="24600"/>
    <cellStyle name="40% - Accent6 4 2 8 2" xfId="24601"/>
    <cellStyle name="40% - Accent6 4 2 8 3" xfId="54867"/>
    <cellStyle name="40% - Accent6 4 2 9" xfId="24602"/>
    <cellStyle name="40% - Accent6 4 3" xfId="24603"/>
    <cellStyle name="40% - Accent6 4 3 2" xfId="24604"/>
    <cellStyle name="40% - Accent6 4 3 2 2" xfId="24605"/>
    <cellStyle name="40% - Accent6 4 3 2 2 2" xfId="24606"/>
    <cellStyle name="40% - Accent6 4 3 2 2 2 2" xfId="24607"/>
    <cellStyle name="40% - Accent6 4 3 2 2 2 2 2" xfId="24608"/>
    <cellStyle name="40% - Accent6 4 3 2 2 2 2 3" xfId="54868"/>
    <cellStyle name="40% - Accent6 4 3 2 2 2 3" xfId="24609"/>
    <cellStyle name="40% - Accent6 4 3 2 2 2 4" xfId="24610"/>
    <cellStyle name="40% - Accent6 4 3 2 2 3" xfId="24611"/>
    <cellStyle name="40% - Accent6 4 3 2 2 3 2" xfId="24612"/>
    <cellStyle name="40% - Accent6 4 3 2 2 3 2 2" xfId="24613"/>
    <cellStyle name="40% - Accent6 4 3 2 2 3 2 3" xfId="54869"/>
    <cellStyle name="40% - Accent6 4 3 2 2 3 3" xfId="24614"/>
    <cellStyle name="40% - Accent6 4 3 2 2 3 4" xfId="24615"/>
    <cellStyle name="40% - Accent6 4 3 2 2 4" xfId="24616"/>
    <cellStyle name="40% - Accent6 4 3 2 2 4 2" xfId="24617"/>
    <cellStyle name="40% - Accent6 4 3 2 2 4 3" xfId="54870"/>
    <cellStyle name="40% - Accent6 4 3 2 2 5" xfId="24618"/>
    <cellStyle name="40% - Accent6 4 3 2 2 6" xfId="24619"/>
    <cellStyle name="40% - Accent6 4 3 2 3" xfId="24620"/>
    <cellStyle name="40% - Accent6 4 3 2 3 2" xfId="24621"/>
    <cellStyle name="40% - Accent6 4 3 2 3 2 2" xfId="24622"/>
    <cellStyle name="40% - Accent6 4 3 2 3 2 3" xfId="54871"/>
    <cellStyle name="40% - Accent6 4 3 2 3 3" xfId="24623"/>
    <cellStyle name="40% - Accent6 4 3 2 3 4" xfId="24624"/>
    <cellStyle name="40% - Accent6 4 3 2 4" xfId="24625"/>
    <cellStyle name="40% - Accent6 4 3 2 4 2" xfId="24626"/>
    <cellStyle name="40% - Accent6 4 3 2 4 2 2" xfId="24627"/>
    <cellStyle name="40% - Accent6 4 3 2 4 2 3" xfId="54872"/>
    <cellStyle name="40% - Accent6 4 3 2 4 3" xfId="24628"/>
    <cellStyle name="40% - Accent6 4 3 2 4 4" xfId="24629"/>
    <cellStyle name="40% - Accent6 4 3 2 5" xfId="24630"/>
    <cellStyle name="40% - Accent6 4 3 2 5 2" xfId="24631"/>
    <cellStyle name="40% - Accent6 4 3 2 5 3" xfId="54873"/>
    <cellStyle name="40% - Accent6 4 3 2 6" xfId="24632"/>
    <cellStyle name="40% - Accent6 4 3 2 7" xfId="24633"/>
    <cellStyle name="40% - Accent6 4 3 3" xfId="24634"/>
    <cellStyle name="40% - Accent6 4 3 3 2" xfId="24635"/>
    <cellStyle name="40% - Accent6 4 3 3 2 2" xfId="24636"/>
    <cellStyle name="40% - Accent6 4 3 3 2 2 2" xfId="24637"/>
    <cellStyle name="40% - Accent6 4 3 3 2 2 3" xfId="54874"/>
    <cellStyle name="40% - Accent6 4 3 3 2 3" xfId="24638"/>
    <cellStyle name="40% - Accent6 4 3 3 2 4" xfId="24639"/>
    <cellStyle name="40% - Accent6 4 3 3 3" xfId="24640"/>
    <cellStyle name="40% - Accent6 4 3 3 3 2" xfId="24641"/>
    <cellStyle name="40% - Accent6 4 3 3 3 2 2" xfId="24642"/>
    <cellStyle name="40% - Accent6 4 3 3 3 2 3" xfId="54875"/>
    <cellStyle name="40% - Accent6 4 3 3 3 3" xfId="24643"/>
    <cellStyle name="40% - Accent6 4 3 3 3 4" xfId="24644"/>
    <cellStyle name="40% - Accent6 4 3 3 4" xfId="24645"/>
    <cellStyle name="40% - Accent6 4 3 3 4 2" xfId="24646"/>
    <cellStyle name="40% - Accent6 4 3 3 4 3" xfId="54876"/>
    <cellStyle name="40% - Accent6 4 3 3 5" xfId="24647"/>
    <cellStyle name="40% - Accent6 4 3 3 6" xfId="24648"/>
    <cellStyle name="40% - Accent6 4 3 4" xfId="24649"/>
    <cellStyle name="40% - Accent6 4 3 4 2" xfId="24650"/>
    <cellStyle name="40% - Accent6 4 3 4 2 2" xfId="24651"/>
    <cellStyle name="40% - Accent6 4 3 4 2 3" xfId="54877"/>
    <cellStyle name="40% - Accent6 4 3 4 3" xfId="24652"/>
    <cellStyle name="40% - Accent6 4 3 4 4" xfId="24653"/>
    <cellStyle name="40% - Accent6 4 3 5" xfId="24654"/>
    <cellStyle name="40% - Accent6 4 3 5 2" xfId="24655"/>
    <cellStyle name="40% - Accent6 4 3 5 2 2" xfId="24656"/>
    <cellStyle name="40% - Accent6 4 3 5 2 3" xfId="54878"/>
    <cellStyle name="40% - Accent6 4 3 5 3" xfId="24657"/>
    <cellStyle name="40% - Accent6 4 3 5 4" xfId="24658"/>
    <cellStyle name="40% - Accent6 4 3 6" xfId="24659"/>
    <cellStyle name="40% - Accent6 4 3 6 2" xfId="24660"/>
    <cellStyle name="40% - Accent6 4 3 6 3" xfId="54879"/>
    <cellStyle name="40% - Accent6 4 3 7" xfId="24661"/>
    <cellStyle name="40% - Accent6 4 3 8" xfId="24662"/>
    <cellStyle name="40% - Accent6 4 3 9" xfId="60560"/>
    <cellStyle name="40% - Accent6 4 4" xfId="24663"/>
    <cellStyle name="40% - Accent6 4 4 2" xfId="24664"/>
    <cellStyle name="40% - Accent6 4 4 2 2" xfId="24665"/>
    <cellStyle name="40% - Accent6 4 4 2 2 2" xfId="24666"/>
    <cellStyle name="40% - Accent6 4 4 2 2 2 2" xfId="24667"/>
    <cellStyle name="40% - Accent6 4 4 2 2 2 3" xfId="54880"/>
    <cellStyle name="40% - Accent6 4 4 2 2 3" xfId="24668"/>
    <cellStyle name="40% - Accent6 4 4 2 2 4" xfId="24669"/>
    <cellStyle name="40% - Accent6 4 4 2 3" xfId="24670"/>
    <cellStyle name="40% - Accent6 4 4 2 3 2" xfId="24671"/>
    <cellStyle name="40% - Accent6 4 4 2 3 2 2" xfId="24672"/>
    <cellStyle name="40% - Accent6 4 4 2 3 2 3" xfId="54881"/>
    <cellStyle name="40% - Accent6 4 4 2 3 3" xfId="24673"/>
    <cellStyle name="40% - Accent6 4 4 2 3 4" xfId="24674"/>
    <cellStyle name="40% - Accent6 4 4 2 4" xfId="24675"/>
    <cellStyle name="40% - Accent6 4 4 2 4 2" xfId="24676"/>
    <cellStyle name="40% - Accent6 4 4 2 4 3" xfId="54882"/>
    <cellStyle name="40% - Accent6 4 4 2 5" xfId="24677"/>
    <cellStyle name="40% - Accent6 4 4 2 6" xfId="24678"/>
    <cellStyle name="40% - Accent6 4 4 3" xfId="24679"/>
    <cellStyle name="40% - Accent6 4 4 3 2" xfId="24680"/>
    <cellStyle name="40% - Accent6 4 4 3 2 2" xfId="24681"/>
    <cellStyle name="40% - Accent6 4 4 3 2 3" xfId="54883"/>
    <cellStyle name="40% - Accent6 4 4 3 3" xfId="24682"/>
    <cellStyle name="40% - Accent6 4 4 3 4" xfId="24683"/>
    <cellStyle name="40% - Accent6 4 4 4" xfId="24684"/>
    <cellStyle name="40% - Accent6 4 4 4 2" xfId="24685"/>
    <cellStyle name="40% - Accent6 4 4 4 2 2" xfId="24686"/>
    <cellStyle name="40% - Accent6 4 4 4 2 3" xfId="54884"/>
    <cellStyle name="40% - Accent6 4 4 4 3" xfId="24687"/>
    <cellStyle name="40% - Accent6 4 4 4 4" xfId="24688"/>
    <cellStyle name="40% - Accent6 4 4 5" xfId="24689"/>
    <cellStyle name="40% - Accent6 4 4 5 2" xfId="24690"/>
    <cellStyle name="40% - Accent6 4 4 5 3" xfId="54885"/>
    <cellStyle name="40% - Accent6 4 4 6" xfId="24691"/>
    <cellStyle name="40% - Accent6 4 4 7" xfId="24692"/>
    <cellStyle name="40% - Accent6 4 5" xfId="24693"/>
    <cellStyle name="40% - Accent6 4 5 2" xfId="24694"/>
    <cellStyle name="40% - Accent6 4 5 2 2" xfId="24695"/>
    <cellStyle name="40% - Accent6 4 5 2 2 2" xfId="24696"/>
    <cellStyle name="40% - Accent6 4 5 2 2 3" xfId="54886"/>
    <cellStyle name="40% - Accent6 4 5 2 3" xfId="24697"/>
    <cellStyle name="40% - Accent6 4 5 2 4" xfId="24698"/>
    <cellStyle name="40% - Accent6 4 5 3" xfId="24699"/>
    <cellStyle name="40% - Accent6 4 5 3 2" xfId="24700"/>
    <cellStyle name="40% - Accent6 4 5 3 2 2" xfId="24701"/>
    <cellStyle name="40% - Accent6 4 5 3 2 3" xfId="54887"/>
    <cellStyle name="40% - Accent6 4 5 3 3" xfId="24702"/>
    <cellStyle name="40% - Accent6 4 5 3 4" xfId="24703"/>
    <cellStyle name="40% - Accent6 4 5 4" xfId="24704"/>
    <cellStyle name="40% - Accent6 4 5 4 2" xfId="24705"/>
    <cellStyle name="40% - Accent6 4 5 4 3" xfId="54888"/>
    <cellStyle name="40% - Accent6 4 5 5" xfId="24706"/>
    <cellStyle name="40% - Accent6 4 5 6" xfId="24707"/>
    <cellStyle name="40% - Accent6 4 6" xfId="24708"/>
    <cellStyle name="40% - Accent6 4 6 2" xfId="24709"/>
    <cellStyle name="40% - Accent6 4 6 2 2" xfId="24710"/>
    <cellStyle name="40% - Accent6 4 6 2 2 2" xfId="24711"/>
    <cellStyle name="40% - Accent6 4 6 2 2 3" xfId="54889"/>
    <cellStyle name="40% - Accent6 4 6 2 3" xfId="24712"/>
    <cellStyle name="40% - Accent6 4 6 2 4" xfId="24713"/>
    <cellStyle name="40% - Accent6 4 6 3" xfId="24714"/>
    <cellStyle name="40% - Accent6 4 6 3 2" xfId="24715"/>
    <cellStyle name="40% - Accent6 4 6 3 3" xfId="54890"/>
    <cellStyle name="40% - Accent6 4 6 4" xfId="24716"/>
    <cellStyle name="40% - Accent6 4 6 5" xfId="24717"/>
    <cellStyle name="40% - Accent6 4 7" xfId="24718"/>
    <cellStyle name="40% - Accent6 4 7 2" xfId="24719"/>
    <cellStyle name="40% - Accent6 4 7 2 2" xfId="24720"/>
    <cellStyle name="40% - Accent6 4 7 2 3" xfId="54891"/>
    <cellStyle name="40% - Accent6 4 7 3" xfId="24721"/>
    <cellStyle name="40% - Accent6 4 7 4" xfId="24722"/>
    <cellStyle name="40% - Accent6 4 8" xfId="24723"/>
    <cellStyle name="40% - Accent6 4 8 2" xfId="24724"/>
    <cellStyle name="40% - Accent6 4 8 2 2" xfId="24725"/>
    <cellStyle name="40% - Accent6 4 8 2 3" xfId="54892"/>
    <cellStyle name="40% - Accent6 4 8 3" xfId="24726"/>
    <cellStyle name="40% - Accent6 4 8 4" xfId="24727"/>
    <cellStyle name="40% - Accent6 4 9" xfId="24728"/>
    <cellStyle name="40% - Accent6 4 9 2" xfId="24729"/>
    <cellStyle name="40% - Accent6 4 9 3" xfId="54893"/>
    <cellStyle name="40% - Accent6 5" xfId="24730"/>
    <cellStyle name="40% - Accent6 5 10" xfId="24731"/>
    <cellStyle name="40% - Accent6 5 11" xfId="60206"/>
    <cellStyle name="40% - Accent6 5 2" xfId="24732"/>
    <cellStyle name="40% - Accent6 5 2 2" xfId="24733"/>
    <cellStyle name="40% - Accent6 5 2 2 2" xfId="24734"/>
    <cellStyle name="40% - Accent6 5 2 2 2 2" xfId="24735"/>
    <cellStyle name="40% - Accent6 5 2 2 2 2 2" xfId="24736"/>
    <cellStyle name="40% - Accent6 5 2 2 2 2 2 2" xfId="24737"/>
    <cellStyle name="40% - Accent6 5 2 2 2 2 2 3" xfId="54894"/>
    <cellStyle name="40% - Accent6 5 2 2 2 2 3" xfId="24738"/>
    <cellStyle name="40% - Accent6 5 2 2 2 2 4" xfId="24739"/>
    <cellStyle name="40% - Accent6 5 2 2 2 3" xfId="24740"/>
    <cellStyle name="40% - Accent6 5 2 2 2 3 2" xfId="24741"/>
    <cellStyle name="40% - Accent6 5 2 2 2 3 2 2" xfId="24742"/>
    <cellStyle name="40% - Accent6 5 2 2 2 3 2 3" xfId="54895"/>
    <cellStyle name="40% - Accent6 5 2 2 2 3 3" xfId="24743"/>
    <cellStyle name="40% - Accent6 5 2 2 2 3 4" xfId="24744"/>
    <cellStyle name="40% - Accent6 5 2 2 2 4" xfId="24745"/>
    <cellStyle name="40% - Accent6 5 2 2 2 4 2" xfId="24746"/>
    <cellStyle name="40% - Accent6 5 2 2 2 4 3" xfId="54896"/>
    <cellStyle name="40% - Accent6 5 2 2 2 5" xfId="24747"/>
    <cellStyle name="40% - Accent6 5 2 2 2 6" xfId="24748"/>
    <cellStyle name="40% - Accent6 5 2 2 3" xfId="24749"/>
    <cellStyle name="40% - Accent6 5 2 2 3 2" xfId="24750"/>
    <cellStyle name="40% - Accent6 5 2 2 3 2 2" xfId="24751"/>
    <cellStyle name="40% - Accent6 5 2 2 3 2 3" xfId="54897"/>
    <cellStyle name="40% - Accent6 5 2 2 3 3" xfId="24752"/>
    <cellStyle name="40% - Accent6 5 2 2 3 4" xfId="24753"/>
    <cellStyle name="40% - Accent6 5 2 2 4" xfId="24754"/>
    <cellStyle name="40% - Accent6 5 2 2 4 2" xfId="24755"/>
    <cellStyle name="40% - Accent6 5 2 2 4 2 2" xfId="24756"/>
    <cellStyle name="40% - Accent6 5 2 2 4 2 3" xfId="54898"/>
    <cellStyle name="40% - Accent6 5 2 2 4 3" xfId="24757"/>
    <cellStyle name="40% - Accent6 5 2 2 4 4" xfId="24758"/>
    <cellStyle name="40% - Accent6 5 2 2 5" xfId="24759"/>
    <cellStyle name="40% - Accent6 5 2 2 5 2" xfId="24760"/>
    <cellStyle name="40% - Accent6 5 2 2 5 3" xfId="54899"/>
    <cellStyle name="40% - Accent6 5 2 2 6" xfId="24761"/>
    <cellStyle name="40% - Accent6 5 2 2 7" xfId="24762"/>
    <cellStyle name="40% - Accent6 5 2 2 8" xfId="60757"/>
    <cellStyle name="40% - Accent6 5 2 3" xfId="24763"/>
    <cellStyle name="40% - Accent6 5 2 3 2" xfId="24764"/>
    <cellStyle name="40% - Accent6 5 2 3 2 2" xfId="24765"/>
    <cellStyle name="40% - Accent6 5 2 3 2 2 2" xfId="24766"/>
    <cellStyle name="40% - Accent6 5 2 3 2 2 3" xfId="54900"/>
    <cellStyle name="40% - Accent6 5 2 3 2 3" xfId="24767"/>
    <cellStyle name="40% - Accent6 5 2 3 2 4" xfId="24768"/>
    <cellStyle name="40% - Accent6 5 2 3 3" xfId="24769"/>
    <cellStyle name="40% - Accent6 5 2 3 3 2" xfId="24770"/>
    <cellStyle name="40% - Accent6 5 2 3 3 2 2" xfId="24771"/>
    <cellStyle name="40% - Accent6 5 2 3 3 2 3" xfId="54901"/>
    <cellStyle name="40% - Accent6 5 2 3 3 3" xfId="24772"/>
    <cellStyle name="40% - Accent6 5 2 3 3 4" xfId="24773"/>
    <cellStyle name="40% - Accent6 5 2 3 4" xfId="24774"/>
    <cellStyle name="40% - Accent6 5 2 3 4 2" xfId="24775"/>
    <cellStyle name="40% - Accent6 5 2 3 4 3" xfId="54902"/>
    <cellStyle name="40% - Accent6 5 2 3 5" xfId="24776"/>
    <cellStyle name="40% - Accent6 5 2 3 6" xfId="24777"/>
    <cellStyle name="40% - Accent6 5 2 4" xfId="24778"/>
    <cellStyle name="40% - Accent6 5 2 4 2" xfId="24779"/>
    <cellStyle name="40% - Accent6 5 2 4 2 2" xfId="24780"/>
    <cellStyle name="40% - Accent6 5 2 4 2 3" xfId="54903"/>
    <cellStyle name="40% - Accent6 5 2 4 3" xfId="24781"/>
    <cellStyle name="40% - Accent6 5 2 4 4" xfId="24782"/>
    <cellStyle name="40% - Accent6 5 2 5" xfId="24783"/>
    <cellStyle name="40% - Accent6 5 2 5 2" xfId="24784"/>
    <cellStyle name="40% - Accent6 5 2 5 2 2" xfId="24785"/>
    <cellStyle name="40% - Accent6 5 2 5 2 3" xfId="54904"/>
    <cellStyle name="40% - Accent6 5 2 5 3" xfId="24786"/>
    <cellStyle name="40% - Accent6 5 2 5 4" xfId="24787"/>
    <cellStyle name="40% - Accent6 5 2 6" xfId="24788"/>
    <cellStyle name="40% - Accent6 5 2 6 2" xfId="24789"/>
    <cellStyle name="40% - Accent6 5 2 6 3" xfId="54905"/>
    <cellStyle name="40% - Accent6 5 2 7" xfId="24790"/>
    <cellStyle name="40% - Accent6 5 2 8" xfId="24791"/>
    <cellStyle name="40% - Accent6 5 2 9" xfId="60389"/>
    <cellStyle name="40% - Accent6 5 3" xfId="24792"/>
    <cellStyle name="40% - Accent6 5 3 2" xfId="24793"/>
    <cellStyle name="40% - Accent6 5 3 2 2" xfId="24794"/>
    <cellStyle name="40% - Accent6 5 3 2 2 2" xfId="24795"/>
    <cellStyle name="40% - Accent6 5 3 2 2 2 2" xfId="24796"/>
    <cellStyle name="40% - Accent6 5 3 2 2 2 3" xfId="54906"/>
    <cellStyle name="40% - Accent6 5 3 2 2 3" xfId="24797"/>
    <cellStyle name="40% - Accent6 5 3 2 2 4" xfId="24798"/>
    <cellStyle name="40% - Accent6 5 3 2 3" xfId="24799"/>
    <cellStyle name="40% - Accent6 5 3 2 3 2" xfId="24800"/>
    <cellStyle name="40% - Accent6 5 3 2 3 2 2" xfId="24801"/>
    <cellStyle name="40% - Accent6 5 3 2 3 2 3" xfId="54907"/>
    <cellStyle name="40% - Accent6 5 3 2 3 3" xfId="24802"/>
    <cellStyle name="40% - Accent6 5 3 2 3 4" xfId="24803"/>
    <cellStyle name="40% - Accent6 5 3 2 4" xfId="24804"/>
    <cellStyle name="40% - Accent6 5 3 2 4 2" xfId="24805"/>
    <cellStyle name="40% - Accent6 5 3 2 4 3" xfId="54908"/>
    <cellStyle name="40% - Accent6 5 3 2 5" xfId="24806"/>
    <cellStyle name="40% - Accent6 5 3 2 6" xfId="24807"/>
    <cellStyle name="40% - Accent6 5 3 3" xfId="24808"/>
    <cellStyle name="40% - Accent6 5 3 3 2" xfId="24809"/>
    <cellStyle name="40% - Accent6 5 3 3 2 2" xfId="24810"/>
    <cellStyle name="40% - Accent6 5 3 3 2 3" xfId="54909"/>
    <cellStyle name="40% - Accent6 5 3 3 3" xfId="24811"/>
    <cellStyle name="40% - Accent6 5 3 3 4" xfId="24812"/>
    <cellStyle name="40% - Accent6 5 3 4" xfId="24813"/>
    <cellStyle name="40% - Accent6 5 3 4 2" xfId="24814"/>
    <cellStyle name="40% - Accent6 5 3 4 2 2" xfId="24815"/>
    <cellStyle name="40% - Accent6 5 3 4 2 3" xfId="54910"/>
    <cellStyle name="40% - Accent6 5 3 4 3" xfId="24816"/>
    <cellStyle name="40% - Accent6 5 3 4 4" xfId="24817"/>
    <cellStyle name="40% - Accent6 5 3 5" xfId="24818"/>
    <cellStyle name="40% - Accent6 5 3 5 2" xfId="24819"/>
    <cellStyle name="40% - Accent6 5 3 5 3" xfId="54911"/>
    <cellStyle name="40% - Accent6 5 3 6" xfId="24820"/>
    <cellStyle name="40% - Accent6 5 3 7" xfId="24821"/>
    <cellStyle name="40% - Accent6 5 3 8" xfId="60574"/>
    <cellStyle name="40% - Accent6 5 4" xfId="24822"/>
    <cellStyle name="40% - Accent6 5 4 2" xfId="24823"/>
    <cellStyle name="40% - Accent6 5 4 2 2" xfId="24824"/>
    <cellStyle name="40% - Accent6 5 4 2 2 2" xfId="24825"/>
    <cellStyle name="40% - Accent6 5 4 2 2 3" xfId="54912"/>
    <cellStyle name="40% - Accent6 5 4 2 3" xfId="24826"/>
    <cellStyle name="40% - Accent6 5 4 2 4" xfId="24827"/>
    <cellStyle name="40% - Accent6 5 4 3" xfId="24828"/>
    <cellStyle name="40% - Accent6 5 4 3 2" xfId="24829"/>
    <cellStyle name="40% - Accent6 5 4 3 2 2" xfId="24830"/>
    <cellStyle name="40% - Accent6 5 4 3 2 3" xfId="54913"/>
    <cellStyle name="40% - Accent6 5 4 3 3" xfId="24831"/>
    <cellStyle name="40% - Accent6 5 4 3 4" xfId="24832"/>
    <cellStyle name="40% - Accent6 5 4 4" xfId="24833"/>
    <cellStyle name="40% - Accent6 5 4 4 2" xfId="24834"/>
    <cellStyle name="40% - Accent6 5 4 4 3" xfId="54914"/>
    <cellStyle name="40% - Accent6 5 4 5" xfId="24835"/>
    <cellStyle name="40% - Accent6 5 4 6" xfId="24836"/>
    <cellStyle name="40% - Accent6 5 5" xfId="24837"/>
    <cellStyle name="40% - Accent6 5 5 2" xfId="24838"/>
    <cellStyle name="40% - Accent6 5 5 2 2" xfId="24839"/>
    <cellStyle name="40% - Accent6 5 5 2 2 2" xfId="24840"/>
    <cellStyle name="40% - Accent6 5 5 2 2 3" xfId="54915"/>
    <cellStyle name="40% - Accent6 5 5 2 3" xfId="24841"/>
    <cellStyle name="40% - Accent6 5 5 2 4" xfId="24842"/>
    <cellStyle name="40% - Accent6 5 5 3" xfId="24843"/>
    <cellStyle name="40% - Accent6 5 5 3 2" xfId="24844"/>
    <cellStyle name="40% - Accent6 5 5 3 3" xfId="54916"/>
    <cellStyle name="40% - Accent6 5 5 4" xfId="24845"/>
    <cellStyle name="40% - Accent6 5 5 5" xfId="24846"/>
    <cellStyle name="40% - Accent6 5 6" xfId="24847"/>
    <cellStyle name="40% - Accent6 5 6 2" xfId="24848"/>
    <cellStyle name="40% - Accent6 5 6 2 2" xfId="24849"/>
    <cellStyle name="40% - Accent6 5 6 2 3" xfId="54917"/>
    <cellStyle name="40% - Accent6 5 6 3" xfId="24850"/>
    <cellStyle name="40% - Accent6 5 6 4" xfId="24851"/>
    <cellStyle name="40% - Accent6 5 7" xfId="24852"/>
    <cellStyle name="40% - Accent6 5 7 2" xfId="24853"/>
    <cellStyle name="40% - Accent6 5 7 2 2" xfId="24854"/>
    <cellStyle name="40% - Accent6 5 7 2 3" xfId="54918"/>
    <cellStyle name="40% - Accent6 5 7 3" xfId="24855"/>
    <cellStyle name="40% - Accent6 5 7 4" xfId="24856"/>
    <cellStyle name="40% - Accent6 5 8" xfId="24857"/>
    <cellStyle name="40% - Accent6 5 8 2" xfId="24858"/>
    <cellStyle name="40% - Accent6 5 8 3" xfId="54919"/>
    <cellStyle name="40% - Accent6 5 9" xfId="24859"/>
    <cellStyle name="40% - Accent6 6" xfId="24860"/>
    <cellStyle name="40% - Accent6 6 10" xfId="24861"/>
    <cellStyle name="40% - Accent6 6 11" xfId="60220"/>
    <cellStyle name="40% - Accent6 6 2" xfId="24862"/>
    <cellStyle name="40% - Accent6 6 2 2" xfId="24863"/>
    <cellStyle name="40% - Accent6 6 2 2 2" xfId="24864"/>
    <cellStyle name="40% - Accent6 6 2 2 2 2" xfId="24865"/>
    <cellStyle name="40% - Accent6 6 2 2 2 2 2" xfId="24866"/>
    <cellStyle name="40% - Accent6 6 2 2 2 2 2 2" xfId="24867"/>
    <cellStyle name="40% - Accent6 6 2 2 2 2 2 3" xfId="54920"/>
    <cellStyle name="40% - Accent6 6 2 2 2 2 3" xfId="24868"/>
    <cellStyle name="40% - Accent6 6 2 2 2 2 4" xfId="24869"/>
    <cellStyle name="40% - Accent6 6 2 2 2 3" xfId="24870"/>
    <cellStyle name="40% - Accent6 6 2 2 2 3 2" xfId="24871"/>
    <cellStyle name="40% - Accent6 6 2 2 2 3 2 2" xfId="24872"/>
    <cellStyle name="40% - Accent6 6 2 2 2 3 2 3" xfId="54921"/>
    <cellStyle name="40% - Accent6 6 2 2 2 3 3" xfId="24873"/>
    <cellStyle name="40% - Accent6 6 2 2 2 3 4" xfId="24874"/>
    <cellStyle name="40% - Accent6 6 2 2 2 4" xfId="24875"/>
    <cellStyle name="40% - Accent6 6 2 2 2 4 2" xfId="24876"/>
    <cellStyle name="40% - Accent6 6 2 2 2 4 3" xfId="54922"/>
    <cellStyle name="40% - Accent6 6 2 2 2 5" xfId="24877"/>
    <cellStyle name="40% - Accent6 6 2 2 2 6" xfId="24878"/>
    <cellStyle name="40% - Accent6 6 2 2 3" xfId="24879"/>
    <cellStyle name="40% - Accent6 6 2 2 3 2" xfId="24880"/>
    <cellStyle name="40% - Accent6 6 2 2 3 2 2" xfId="24881"/>
    <cellStyle name="40% - Accent6 6 2 2 3 2 3" xfId="54923"/>
    <cellStyle name="40% - Accent6 6 2 2 3 3" xfId="24882"/>
    <cellStyle name="40% - Accent6 6 2 2 3 4" xfId="24883"/>
    <cellStyle name="40% - Accent6 6 2 2 4" xfId="24884"/>
    <cellStyle name="40% - Accent6 6 2 2 4 2" xfId="24885"/>
    <cellStyle name="40% - Accent6 6 2 2 4 2 2" xfId="24886"/>
    <cellStyle name="40% - Accent6 6 2 2 4 2 3" xfId="54924"/>
    <cellStyle name="40% - Accent6 6 2 2 4 3" xfId="24887"/>
    <cellStyle name="40% - Accent6 6 2 2 4 4" xfId="24888"/>
    <cellStyle name="40% - Accent6 6 2 2 5" xfId="24889"/>
    <cellStyle name="40% - Accent6 6 2 2 5 2" xfId="24890"/>
    <cellStyle name="40% - Accent6 6 2 2 5 3" xfId="54925"/>
    <cellStyle name="40% - Accent6 6 2 2 6" xfId="24891"/>
    <cellStyle name="40% - Accent6 6 2 2 7" xfId="24892"/>
    <cellStyle name="40% - Accent6 6 2 2 8" xfId="60771"/>
    <cellStyle name="40% - Accent6 6 2 3" xfId="24893"/>
    <cellStyle name="40% - Accent6 6 2 3 2" xfId="24894"/>
    <cellStyle name="40% - Accent6 6 2 3 2 2" xfId="24895"/>
    <cellStyle name="40% - Accent6 6 2 3 2 2 2" xfId="24896"/>
    <cellStyle name="40% - Accent6 6 2 3 2 2 3" xfId="54926"/>
    <cellStyle name="40% - Accent6 6 2 3 2 3" xfId="24897"/>
    <cellStyle name="40% - Accent6 6 2 3 2 4" xfId="24898"/>
    <cellStyle name="40% - Accent6 6 2 3 3" xfId="24899"/>
    <cellStyle name="40% - Accent6 6 2 3 3 2" xfId="24900"/>
    <cellStyle name="40% - Accent6 6 2 3 3 2 2" xfId="24901"/>
    <cellStyle name="40% - Accent6 6 2 3 3 2 3" xfId="54927"/>
    <cellStyle name="40% - Accent6 6 2 3 3 3" xfId="24902"/>
    <cellStyle name="40% - Accent6 6 2 3 3 4" xfId="24903"/>
    <cellStyle name="40% - Accent6 6 2 3 4" xfId="24904"/>
    <cellStyle name="40% - Accent6 6 2 3 4 2" xfId="24905"/>
    <cellStyle name="40% - Accent6 6 2 3 4 3" xfId="54928"/>
    <cellStyle name="40% - Accent6 6 2 3 5" xfId="24906"/>
    <cellStyle name="40% - Accent6 6 2 3 6" xfId="24907"/>
    <cellStyle name="40% - Accent6 6 2 4" xfId="24908"/>
    <cellStyle name="40% - Accent6 6 2 4 2" xfId="24909"/>
    <cellStyle name="40% - Accent6 6 2 4 2 2" xfId="24910"/>
    <cellStyle name="40% - Accent6 6 2 4 2 3" xfId="54929"/>
    <cellStyle name="40% - Accent6 6 2 4 3" xfId="24911"/>
    <cellStyle name="40% - Accent6 6 2 4 4" xfId="24912"/>
    <cellStyle name="40% - Accent6 6 2 5" xfId="24913"/>
    <cellStyle name="40% - Accent6 6 2 5 2" xfId="24914"/>
    <cellStyle name="40% - Accent6 6 2 5 2 2" xfId="24915"/>
    <cellStyle name="40% - Accent6 6 2 5 2 3" xfId="54930"/>
    <cellStyle name="40% - Accent6 6 2 5 3" xfId="24916"/>
    <cellStyle name="40% - Accent6 6 2 5 4" xfId="24917"/>
    <cellStyle name="40% - Accent6 6 2 6" xfId="24918"/>
    <cellStyle name="40% - Accent6 6 2 6 2" xfId="24919"/>
    <cellStyle name="40% - Accent6 6 2 6 3" xfId="54931"/>
    <cellStyle name="40% - Accent6 6 2 7" xfId="24920"/>
    <cellStyle name="40% - Accent6 6 2 8" xfId="24921"/>
    <cellStyle name="40% - Accent6 6 2 9" xfId="60403"/>
    <cellStyle name="40% - Accent6 6 3" xfId="24922"/>
    <cellStyle name="40% - Accent6 6 3 2" xfId="24923"/>
    <cellStyle name="40% - Accent6 6 3 2 2" xfId="24924"/>
    <cellStyle name="40% - Accent6 6 3 2 2 2" xfId="24925"/>
    <cellStyle name="40% - Accent6 6 3 2 2 2 2" xfId="24926"/>
    <cellStyle name="40% - Accent6 6 3 2 2 2 3" xfId="54932"/>
    <cellStyle name="40% - Accent6 6 3 2 2 3" xfId="24927"/>
    <cellStyle name="40% - Accent6 6 3 2 2 4" xfId="24928"/>
    <cellStyle name="40% - Accent6 6 3 2 3" xfId="24929"/>
    <cellStyle name="40% - Accent6 6 3 2 3 2" xfId="24930"/>
    <cellStyle name="40% - Accent6 6 3 2 3 2 2" xfId="24931"/>
    <cellStyle name="40% - Accent6 6 3 2 3 2 3" xfId="54933"/>
    <cellStyle name="40% - Accent6 6 3 2 3 3" xfId="24932"/>
    <cellStyle name="40% - Accent6 6 3 2 3 4" xfId="24933"/>
    <cellStyle name="40% - Accent6 6 3 2 4" xfId="24934"/>
    <cellStyle name="40% - Accent6 6 3 2 4 2" xfId="24935"/>
    <cellStyle name="40% - Accent6 6 3 2 4 3" xfId="54934"/>
    <cellStyle name="40% - Accent6 6 3 2 5" xfId="24936"/>
    <cellStyle name="40% - Accent6 6 3 2 6" xfId="24937"/>
    <cellStyle name="40% - Accent6 6 3 3" xfId="24938"/>
    <cellStyle name="40% - Accent6 6 3 3 2" xfId="24939"/>
    <cellStyle name="40% - Accent6 6 3 3 2 2" xfId="24940"/>
    <cellStyle name="40% - Accent6 6 3 3 2 3" xfId="54935"/>
    <cellStyle name="40% - Accent6 6 3 3 3" xfId="24941"/>
    <cellStyle name="40% - Accent6 6 3 3 4" xfId="24942"/>
    <cellStyle name="40% - Accent6 6 3 4" xfId="24943"/>
    <cellStyle name="40% - Accent6 6 3 4 2" xfId="24944"/>
    <cellStyle name="40% - Accent6 6 3 4 2 2" xfId="24945"/>
    <cellStyle name="40% - Accent6 6 3 4 2 3" xfId="54936"/>
    <cellStyle name="40% - Accent6 6 3 4 3" xfId="24946"/>
    <cellStyle name="40% - Accent6 6 3 4 4" xfId="24947"/>
    <cellStyle name="40% - Accent6 6 3 5" xfId="24948"/>
    <cellStyle name="40% - Accent6 6 3 5 2" xfId="24949"/>
    <cellStyle name="40% - Accent6 6 3 5 3" xfId="54937"/>
    <cellStyle name="40% - Accent6 6 3 6" xfId="24950"/>
    <cellStyle name="40% - Accent6 6 3 7" xfId="24951"/>
    <cellStyle name="40% - Accent6 6 3 8" xfId="60588"/>
    <cellStyle name="40% - Accent6 6 4" xfId="24952"/>
    <cellStyle name="40% - Accent6 6 4 2" xfId="24953"/>
    <cellStyle name="40% - Accent6 6 4 2 2" xfId="24954"/>
    <cellStyle name="40% - Accent6 6 4 2 2 2" xfId="24955"/>
    <cellStyle name="40% - Accent6 6 4 2 2 3" xfId="54938"/>
    <cellStyle name="40% - Accent6 6 4 2 3" xfId="24956"/>
    <cellStyle name="40% - Accent6 6 4 2 4" xfId="24957"/>
    <cellStyle name="40% - Accent6 6 4 3" xfId="24958"/>
    <cellStyle name="40% - Accent6 6 4 3 2" xfId="24959"/>
    <cellStyle name="40% - Accent6 6 4 3 2 2" xfId="24960"/>
    <cellStyle name="40% - Accent6 6 4 3 2 3" xfId="54939"/>
    <cellStyle name="40% - Accent6 6 4 3 3" xfId="24961"/>
    <cellStyle name="40% - Accent6 6 4 3 4" xfId="24962"/>
    <cellStyle name="40% - Accent6 6 4 4" xfId="24963"/>
    <cellStyle name="40% - Accent6 6 4 4 2" xfId="24964"/>
    <cellStyle name="40% - Accent6 6 4 4 3" xfId="54940"/>
    <cellStyle name="40% - Accent6 6 4 5" xfId="24965"/>
    <cellStyle name="40% - Accent6 6 4 6" xfId="24966"/>
    <cellStyle name="40% - Accent6 6 5" xfId="24967"/>
    <cellStyle name="40% - Accent6 6 5 2" xfId="24968"/>
    <cellStyle name="40% - Accent6 6 5 2 2" xfId="24969"/>
    <cellStyle name="40% - Accent6 6 5 2 2 2" xfId="24970"/>
    <cellStyle name="40% - Accent6 6 5 2 2 3" xfId="54941"/>
    <cellStyle name="40% - Accent6 6 5 2 3" xfId="24971"/>
    <cellStyle name="40% - Accent6 6 5 2 4" xfId="24972"/>
    <cellStyle name="40% - Accent6 6 5 3" xfId="24973"/>
    <cellStyle name="40% - Accent6 6 5 3 2" xfId="24974"/>
    <cellStyle name="40% - Accent6 6 5 3 3" xfId="54942"/>
    <cellStyle name="40% - Accent6 6 5 4" xfId="24975"/>
    <cellStyle name="40% - Accent6 6 5 5" xfId="24976"/>
    <cellStyle name="40% - Accent6 6 6" xfId="24977"/>
    <cellStyle name="40% - Accent6 6 6 2" xfId="24978"/>
    <cellStyle name="40% - Accent6 6 6 2 2" xfId="24979"/>
    <cellStyle name="40% - Accent6 6 6 2 3" xfId="54943"/>
    <cellStyle name="40% - Accent6 6 6 3" xfId="24980"/>
    <cellStyle name="40% - Accent6 6 6 4" xfId="24981"/>
    <cellStyle name="40% - Accent6 6 7" xfId="24982"/>
    <cellStyle name="40% - Accent6 6 7 2" xfId="24983"/>
    <cellStyle name="40% - Accent6 6 7 2 2" xfId="24984"/>
    <cellStyle name="40% - Accent6 6 7 2 3" xfId="54944"/>
    <cellStyle name="40% - Accent6 6 7 3" xfId="24985"/>
    <cellStyle name="40% - Accent6 6 7 4" xfId="24986"/>
    <cellStyle name="40% - Accent6 6 8" xfId="24987"/>
    <cellStyle name="40% - Accent6 6 8 2" xfId="24988"/>
    <cellStyle name="40% - Accent6 6 8 3" xfId="54945"/>
    <cellStyle name="40% - Accent6 6 9" xfId="24989"/>
    <cellStyle name="40% - Accent6 7" xfId="24990"/>
    <cellStyle name="40% - Accent6 7 10" xfId="24991"/>
    <cellStyle name="40% - Accent6 7 11" xfId="60234"/>
    <cellStyle name="40% - Accent6 7 2" xfId="24992"/>
    <cellStyle name="40% - Accent6 7 2 2" xfId="24993"/>
    <cellStyle name="40% - Accent6 7 2 2 2" xfId="24994"/>
    <cellStyle name="40% - Accent6 7 2 2 2 2" xfId="24995"/>
    <cellStyle name="40% - Accent6 7 2 2 2 2 2" xfId="24996"/>
    <cellStyle name="40% - Accent6 7 2 2 2 2 2 2" xfId="24997"/>
    <cellStyle name="40% - Accent6 7 2 2 2 2 2 3" xfId="54946"/>
    <cellStyle name="40% - Accent6 7 2 2 2 2 3" xfId="24998"/>
    <cellStyle name="40% - Accent6 7 2 2 2 2 4" xfId="24999"/>
    <cellStyle name="40% - Accent6 7 2 2 2 3" xfId="25000"/>
    <cellStyle name="40% - Accent6 7 2 2 2 3 2" xfId="25001"/>
    <cellStyle name="40% - Accent6 7 2 2 2 3 2 2" xfId="25002"/>
    <cellStyle name="40% - Accent6 7 2 2 2 3 2 3" xfId="54947"/>
    <cellStyle name="40% - Accent6 7 2 2 2 3 3" xfId="25003"/>
    <cellStyle name="40% - Accent6 7 2 2 2 3 4" xfId="25004"/>
    <cellStyle name="40% - Accent6 7 2 2 2 4" xfId="25005"/>
    <cellStyle name="40% - Accent6 7 2 2 2 4 2" xfId="25006"/>
    <cellStyle name="40% - Accent6 7 2 2 2 4 3" xfId="54948"/>
    <cellStyle name="40% - Accent6 7 2 2 2 5" xfId="25007"/>
    <cellStyle name="40% - Accent6 7 2 2 2 6" xfId="25008"/>
    <cellStyle name="40% - Accent6 7 2 2 3" xfId="25009"/>
    <cellStyle name="40% - Accent6 7 2 2 3 2" xfId="25010"/>
    <cellStyle name="40% - Accent6 7 2 2 3 2 2" xfId="25011"/>
    <cellStyle name="40% - Accent6 7 2 2 3 2 3" xfId="54949"/>
    <cellStyle name="40% - Accent6 7 2 2 3 3" xfId="25012"/>
    <cellStyle name="40% - Accent6 7 2 2 3 4" xfId="25013"/>
    <cellStyle name="40% - Accent6 7 2 2 4" xfId="25014"/>
    <cellStyle name="40% - Accent6 7 2 2 4 2" xfId="25015"/>
    <cellStyle name="40% - Accent6 7 2 2 4 2 2" xfId="25016"/>
    <cellStyle name="40% - Accent6 7 2 2 4 2 3" xfId="54950"/>
    <cellStyle name="40% - Accent6 7 2 2 4 3" xfId="25017"/>
    <cellStyle name="40% - Accent6 7 2 2 4 4" xfId="25018"/>
    <cellStyle name="40% - Accent6 7 2 2 5" xfId="25019"/>
    <cellStyle name="40% - Accent6 7 2 2 5 2" xfId="25020"/>
    <cellStyle name="40% - Accent6 7 2 2 5 3" xfId="54951"/>
    <cellStyle name="40% - Accent6 7 2 2 6" xfId="25021"/>
    <cellStyle name="40% - Accent6 7 2 2 7" xfId="25022"/>
    <cellStyle name="40% - Accent6 7 2 2 8" xfId="60785"/>
    <cellStyle name="40% - Accent6 7 2 3" xfId="25023"/>
    <cellStyle name="40% - Accent6 7 2 3 2" xfId="25024"/>
    <cellStyle name="40% - Accent6 7 2 3 2 2" xfId="25025"/>
    <cellStyle name="40% - Accent6 7 2 3 2 2 2" xfId="25026"/>
    <cellStyle name="40% - Accent6 7 2 3 2 2 3" xfId="54952"/>
    <cellStyle name="40% - Accent6 7 2 3 2 3" xfId="25027"/>
    <cellStyle name="40% - Accent6 7 2 3 2 4" xfId="25028"/>
    <cellStyle name="40% - Accent6 7 2 3 3" xfId="25029"/>
    <cellStyle name="40% - Accent6 7 2 3 3 2" xfId="25030"/>
    <cellStyle name="40% - Accent6 7 2 3 3 2 2" xfId="25031"/>
    <cellStyle name="40% - Accent6 7 2 3 3 2 3" xfId="54953"/>
    <cellStyle name="40% - Accent6 7 2 3 3 3" xfId="25032"/>
    <cellStyle name="40% - Accent6 7 2 3 3 4" xfId="25033"/>
    <cellStyle name="40% - Accent6 7 2 3 4" xfId="25034"/>
    <cellStyle name="40% - Accent6 7 2 3 4 2" xfId="25035"/>
    <cellStyle name="40% - Accent6 7 2 3 4 3" xfId="54954"/>
    <cellStyle name="40% - Accent6 7 2 3 5" xfId="25036"/>
    <cellStyle name="40% - Accent6 7 2 3 6" xfId="25037"/>
    <cellStyle name="40% - Accent6 7 2 4" xfId="25038"/>
    <cellStyle name="40% - Accent6 7 2 4 2" xfId="25039"/>
    <cellStyle name="40% - Accent6 7 2 4 2 2" xfId="25040"/>
    <cellStyle name="40% - Accent6 7 2 4 2 3" xfId="54955"/>
    <cellStyle name="40% - Accent6 7 2 4 3" xfId="25041"/>
    <cellStyle name="40% - Accent6 7 2 4 4" xfId="25042"/>
    <cellStyle name="40% - Accent6 7 2 5" xfId="25043"/>
    <cellStyle name="40% - Accent6 7 2 5 2" xfId="25044"/>
    <cellStyle name="40% - Accent6 7 2 5 2 2" xfId="25045"/>
    <cellStyle name="40% - Accent6 7 2 5 2 3" xfId="54956"/>
    <cellStyle name="40% - Accent6 7 2 5 3" xfId="25046"/>
    <cellStyle name="40% - Accent6 7 2 5 4" xfId="25047"/>
    <cellStyle name="40% - Accent6 7 2 6" xfId="25048"/>
    <cellStyle name="40% - Accent6 7 2 6 2" xfId="25049"/>
    <cellStyle name="40% - Accent6 7 2 6 3" xfId="54957"/>
    <cellStyle name="40% - Accent6 7 2 7" xfId="25050"/>
    <cellStyle name="40% - Accent6 7 2 8" xfId="25051"/>
    <cellStyle name="40% - Accent6 7 2 9" xfId="60417"/>
    <cellStyle name="40% - Accent6 7 3" xfId="25052"/>
    <cellStyle name="40% - Accent6 7 3 2" xfId="25053"/>
    <cellStyle name="40% - Accent6 7 3 2 2" xfId="25054"/>
    <cellStyle name="40% - Accent6 7 3 2 2 2" xfId="25055"/>
    <cellStyle name="40% - Accent6 7 3 2 2 2 2" xfId="25056"/>
    <cellStyle name="40% - Accent6 7 3 2 2 2 3" xfId="54958"/>
    <cellStyle name="40% - Accent6 7 3 2 2 3" xfId="25057"/>
    <cellStyle name="40% - Accent6 7 3 2 2 4" xfId="25058"/>
    <cellStyle name="40% - Accent6 7 3 2 3" xfId="25059"/>
    <cellStyle name="40% - Accent6 7 3 2 3 2" xfId="25060"/>
    <cellStyle name="40% - Accent6 7 3 2 3 2 2" xfId="25061"/>
    <cellStyle name="40% - Accent6 7 3 2 3 2 3" xfId="54959"/>
    <cellStyle name="40% - Accent6 7 3 2 3 3" xfId="25062"/>
    <cellStyle name="40% - Accent6 7 3 2 3 4" xfId="25063"/>
    <cellStyle name="40% - Accent6 7 3 2 4" xfId="25064"/>
    <cellStyle name="40% - Accent6 7 3 2 4 2" xfId="25065"/>
    <cellStyle name="40% - Accent6 7 3 2 4 3" xfId="54960"/>
    <cellStyle name="40% - Accent6 7 3 2 5" xfId="25066"/>
    <cellStyle name="40% - Accent6 7 3 2 6" xfId="25067"/>
    <cellStyle name="40% - Accent6 7 3 3" xfId="25068"/>
    <cellStyle name="40% - Accent6 7 3 3 2" xfId="25069"/>
    <cellStyle name="40% - Accent6 7 3 3 2 2" xfId="25070"/>
    <cellStyle name="40% - Accent6 7 3 3 2 3" xfId="54961"/>
    <cellStyle name="40% - Accent6 7 3 3 3" xfId="25071"/>
    <cellStyle name="40% - Accent6 7 3 3 4" xfId="25072"/>
    <cellStyle name="40% - Accent6 7 3 4" xfId="25073"/>
    <cellStyle name="40% - Accent6 7 3 4 2" xfId="25074"/>
    <cellStyle name="40% - Accent6 7 3 4 2 2" xfId="25075"/>
    <cellStyle name="40% - Accent6 7 3 4 2 3" xfId="54962"/>
    <cellStyle name="40% - Accent6 7 3 4 3" xfId="25076"/>
    <cellStyle name="40% - Accent6 7 3 4 4" xfId="25077"/>
    <cellStyle name="40% - Accent6 7 3 5" xfId="25078"/>
    <cellStyle name="40% - Accent6 7 3 5 2" xfId="25079"/>
    <cellStyle name="40% - Accent6 7 3 5 3" xfId="54963"/>
    <cellStyle name="40% - Accent6 7 3 6" xfId="25080"/>
    <cellStyle name="40% - Accent6 7 3 7" xfId="25081"/>
    <cellStyle name="40% - Accent6 7 3 8" xfId="60602"/>
    <cellStyle name="40% - Accent6 7 4" xfId="25082"/>
    <cellStyle name="40% - Accent6 7 4 2" xfId="25083"/>
    <cellStyle name="40% - Accent6 7 4 2 2" xfId="25084"/>
    <cellStyle name="40% - Accent6 7 4 2 2 2" xfId="25085"/>
    <cellStyle name="40% - Accent6 7 4 2 2 3" xfId="54964"/>
    <cellStyle name="40% - Accent6 7 4 2 3" xfId="25086"/>
    <cellStyle name="40% - Accent6 7 4 2 4" xfId="25087"/>
    <cellStyle name="40% - Accent6 7 4 3" xfId="25088"/>
    <cellStyle name="40% - Accent6 7 4 3 2" xfId="25089"/>
    <cellStyle name="40% - Accent6 7 4 3 2 2" xfId="25090"/>
    <cellStyle name="40% - Accent6 7 4 3 2 3" xfId="54965"/>
    <cellStyle name="40% - Accent6 7 4 3 3" xfId="25091"/>
    <cellStyle name="40% - Accent6 7 4 3 4" xfId="25092"/>
    <cellStyle name="40% - Accent6 7 4 4" xfId="25093"/>
    <cellStyle name="40% - Accent6 7 4 4 2" xfId="25094"/>
    <cellStyle name="40% - Accent6 7 4 4 3" xfId="54966"/>
    <cellStyle name="40% - Accent6 7 4 5" xfId="25095"/>
    <cellStyle name="40% - Accent6 7 4 6" xfId="25096"/>
    <cellStyle name="40% - Accent6 7 5" xfId="25097"/>
    <cellStyle name="40% - Accent6 7 5 2" xfId="25098"/>
    <cellStyle name="40% - Accent6 7 5 2 2" xfId="25099"/>
    <cellStyle name="40% - Accent6 7 5 2 2 2" xfId="25100"/>
    <cellStyle name="40% - Accent6 7 5 2 2 3" xfId="54967"/>
    <cellStyle name="40% - Accent6 7 5 2 3" xfId="25101"/>
    <cellStyle name="40% - Accent6 7 5 2 4" xfId="25102"/>
    <cellStyle name="40% - Accent6 7 5 3" xfId="25103"/>
    <cellStyle name="40% - Accent6 7 5 3 2" xfId="25104"/>
    <cellStyle name="40% - Accent6 7 5 3 3" xfId="54968"/>
    <cellStyle name="40% - Accent6 7 5 4" xfId="25105"/>
    <cellStyle name="40% - Accent6 7 5 5" xfId="25106"/>
    <cellStyle name="40% - Accent6 7 6" xfId="25107"/>
    <cellStyle name="40% - Accent6 7 6 2" xfId="25108"/>
    <cellStyle name="40% - Accent6 7 6 2 2" xfId="25109"/>
    <cellStyle name="40% - Accent6 7 6 2 3" xfId="54969"/>
    <cellStyle name="40% - Accent6 7 6 3" xfId="25110"/>
    <cellStyle name="40% - Accent6 7 6 4" xfId="25111"/>
    <cellStyle name="40% - Accent6 7 7" xfId="25112"/>
    <cellStyle name="40% - Accent6 7 7 2" xfId="25113"/>
    <cellStyle name="40% - Accent6 7 7 2 2" xfId="25114"/>
    <cellStyle name="40% - Accent6 7 7 2 3" xfId="54970"/>
    <cellStyle name="40% - Accent6 7 7 3" xfId="25115"/>
    <cellStyle name="40% - Accent6 7 7 4" xfId="25116"/>
    <cellStyle name="40% - Accent6 7 8" xfId="25117"/>
    <cellStyle name="40% - Accent6 7 8 2" xfId="25118"/>
    <cellStyle name="40% - Accent6 7 8 3" xfId="54971"/>
    <cellStyle name="40% - Accent6 7 9" xfId="25119"/>
    <cellStyle name="40% - Accent6 8" xfId="25120"/>
    <cellStyle name="40% - Accent6 8 2" xfId="25121"/>
    <cellStyle name="40% - Accent6 8 2 2" xfId="25122"/>
    <cellStyle name="40% - Accent6 8 2 2 2" xfId="25123"/>
    <cellStyle name="40% - Accent6 8 2 2 2 2" xfId="25124"/>
    <cellStyle name="40% - Accent6 8 2 2 2 2 2" xfId="25125"/>
    <cellStyle name="40% - Accent6 8 2 2 2 2 3" xfId="54972"/>
    <cellStyle name="40% - Accent6 8 2 2 2 3" xfId="25126"/>
    <cellStyle name="40% - Accent6 8 2 2 2 4" xfId="25127"/>
    <cellStyle name="40% - Accent6 8 2 2 3" xfId="25128"/>
    <cellStyle name="40% - Accent6 8 2 2 3 2" xfId="25129"/>
    <cellStyle name="40% - Accent6 8 2 2 3 2 2" xfId="25130"/>
    <cellStyle name="40% - Accent6 8 2 2 3 2 3" xfId="54973"/>
    <cellStyle name="40% - Accent6 8 2 2 3 3" xfId="25131"/>
    <cellStyle name="40% - Accent6 8 2 2 3 4" xfId="25132"/>
    <cellStyle name="40% - Accent6 8 2 2 4" xfId="25133"/>
    <cellStyle name="40% - Accent6 8 2 2 4 2" xfId="25134"/>
    <cellStyle name="40% - Accent6 8 2 2 4 3" xfId="54974"/>
    <cellStyle name="40% - Accent6 8 2 2 5" xfId="25135"/>
    <cellStyle name="40% - Accent6 8 2 2 6" xfId="25136"/>
    <cellStyle name="40% - Accent6 8 2 2 7" xfId="60799"/>
    <cellStyle name="40% - Accent6 8 2 3" xfId="25137"/>
    <cellStyle name="40% - Accent6 8 2 3 2" xfId="25138"/>
    <cellStyle name="40% - Accent6 8 2 3 2 2" xfId="25139"/>
    <cellStyle name="40% - Accent6 8 2 3 2 3" xfId="54975"/>
    <cellStyle name="40% - Accent6 8 2 3 3" xfId="25140"/>
    <cellStyle name="40% - Accent6 8 2 3 4" xfId="25141"/>
    <cellStyle name="40% - Accent6 8 2 4" xfId="25142"/>
    <cellStyle name="40% - Accent6 8 2 4 2" xfId="25143"/>
    <cellStyle name="40% - Accent6 8 2 4 2 2" xfId="25144"/>
    <cellStyle name="40% - Accent6 8 2 4 2 3" xfId="54976"/>
    <cellStyle name="40% - Accent6 8 2 4 3" xfId="25145"/>
    <cellStyle name="40% - Accent6 8 2 4 4" xfId="25146"/>
    <cellStyle name="40% - Accent6 8 2 5" xfId="25147"/>
    <cellStyle name="40% - Accent6 8 2 5 2" xfId="25148"/>
    <cellStyle name="40% - Accent6 8 2 5 3" xfId="54977"/>
    <cellStyle name="40% - Accent6 8 2 6" xfId="25149"/>
    <cellStyle name="40% - Accent6 8 2 7" xfId="25150"/>
    <cellStyle name="40% - Accent6 8 2 8" xfId="60431"/>
    <cellStyle name="40% - Accent6 8 3" xfId="25151"/>
    <cellStyle name="40% - Accent6 8 3 2" xfId="25152"/>
    <cellStyle name="40% - Accent6 8 3 2 2" xfId="25153"/>
    <cellStyle name="40% - Accent6 8 3 2 2 2" xfId="25154"/>
    <cellStyle name="40% - Accent6 8 3 2 2 3" xfId="54978"/>
    <cellStyle name="40% - Accent6 8 3 2 3" xfId="25155"/>
    <cellStyle name="40% - Accent6 8 3 2 4" xfId="25156"/>
    <cellStyle name="40% - Accent6 8 3 3" xfId="25157"/>
    <cellStyle name="40% - Accent6 8 3 3 2" xfId="25158"/>
    <cellStyle name="40% - Accent6 8 3 3 2 2" xfId="25159"/>
    <cellStyle name="40% - Accent6 8 3 3 2 3" xfId="54979"/>
    <cellStyle name="40% - Accent6 8 3 3 3" xfId="25160"/>
    <cellStyle name="40% - Accent6 8 3 3 4" xfId="25161"/>
    <cellStyle name="40% - Accent6 8 3 4" xfId="25162"/>
    <cellStyle name="40% - Accent6 8 3 4 2" xfId="25163"/>
    <cellStyle name="40% - Accent6 8 3 4 3" xfId="54980"/>
    <cellStyle name="40% - Accent6 8 3 5" xfId="25164"/>
    <cellStyle name="40% - Accent6 8 3 6" xfId="25165"/>
    <cellStyle name="40% - Accent6 8 3 7" xfId="60616"/>
    <cellStyle name="40% - Accent6 8 4" xfId="25166"/>
    <cellStyle name="40% - Accent6 8 4 2" xfId="25167"/>
    <cellStyle name="40% - Accent6 8 4 2 2" xfId="25168"/>
    <cellStyle name="40% - Accent6 8 4 2 3" xfId="54981"/>
    <cellStyle name="40% - Accent6 8 4 3" xfId="25169"/>
    <cellStyle name="40% - Accent6 8 4 4" xfId="25170"/>
    <cellStyle name="40% - Accent6 8 5" xfId="25171"/>
    <cellStyle name="40% - Accent6 8 5 2" xfId="25172"/>
    <cellStyle name="40% - Accent6 8 5 2 2" xfId="25173"/>
    <cellStyle name="40% - Accent6 8 5 2 3" xfId="54982"/>
    <cellStyle name="40% - Accent6 8 5 3" xfId="25174"/>
    <cellStyle name="40% - Accent6 8 5 4" xfId="25175"/>
    <cellStyle name="40% - Accent6 8 6" xfId="25176"/>
    <cellStyle name="40% - Accent6 8 6 2" xfId="25177"/>
    <cellStyle name="40% - Accent6 8 6 3" xfId="54983"/>
    <cellStyle name="40% - Accent6 8 7" xfId="25178"/>
    <cellStyle name="40% - Accent6 8 8" xfId="25179"/>
    <cellStyle name="40% - Accent6 8 9" xfId="60248"/>
    <cellStyle name="40% - Accent6 9" xfId="25180"/>
    <cellStyle name="40% - Accent6 9 2" xfId="25181"/>
    <cellStyle name="40% - Accent6 9 2 2" xfId="25182"/>
    <cellStyle name="40% - Accent6 9 2 2 2" xfId="25183"/>
    <cellStyle name="40% - Accent6 9 2 2 2 2" xfId="25184"/>
    <cellStyle name="40% - Accent6 9 2 2 2 3" xfId="54984"/>
    <cellStyle name="40% - Accent6 9 2 2 3" xfId="25185"/>
    <cellStyle name="40% - Accent6 9 2 2 4" xfId="25186"/>
    <cellStyle name="40% - Accent6 9 2 2 5" xfId="60813"/>
    <cellStyle name="40% - Accent6 9 2 3" xfId="25187"/>
    <cellStyle name="40% - Accent6 9 2 3 2" xfId="25188"/>
    <cellStyle name="40% - Accent6 9 2 3 2 2" xfId="25189"/>
    <cellStyle name="40% - Accent6 9 2 3 2 3" xfId="54985"/>
    <cellStyle name="40% - Accent6 9 2 3 3" xfId="25190"/>
    <cellStyle name="40% - Accent6 9 2 3 4" xfId="25191"/>
    <cellStyle name="40% - Accent6 9 2 4" xfId="25192"/>
    <cellStyle name="40% - Accent6 9 2 4 2" xfId="25193"/>
    <cellStyle name="40% - Accent6 9 2 4 3" xfId="54986"/>
    <cellStyle name="40% - Accent6 9 2 5" xfId="25194"/>
    <cellStyle name="40% - Accent6 9 2 6" xfId="25195"/>
    <cellStyle name="40% - Accent6 9 2 7" xfId="60445"/>
    <cellStyle name="40% - Accent6 9 3" xfId="25196"/>
    <cellStyle name="40% - Accent6 9 3 2" xfId="25197"/>
    <cellStyle name="40% - Accent6 9 3 2 2" xfId="25198"/>
    <cellStyle name="40% - Accent6 9 3 2 3" xfId="54987"/>
    <cellStyle name="40% - Accent6 9 3 3" xfId="25199"/>
    <cellStyle name="40% - Accent6 9 3 4" xfId="25200"/>
    <cellStyle name="40% - Accent6 9 3 5" xfId="60630"/>
    <cellStyle name="40% - Accent6 9 4" xfId="25201"/>
    <cellStyle name="40% - Accent6 9 4 2" xfId="25202"/>
    <cellStyle name="40% - Accent6 9 4 2 2" xfId="25203"/>
    <cellStyle name="40% - Accent6 9 4 2 3" xfId="54988"/>
    <cellStyle name="40% - Accent6 9 4 3" xfId="25204"/>
    <cellStyle name="40% - Accent6 9 4 4" xfId="25205"/>
    <cellStyle name="40% - Accent6 9 5" xfId="25206"/>
    <cellStyle name="40% - Accent6 9 5 2" xfId="25207"/>
    <cellStyle name="40% - Accent6 9 5 3" xfId="54989"/>
    <cellStyle name="40% - Accent6 9 6" xfId="25208"/>
    <cellStyle name="40% - Accent6 9 7" xfId="25209"/>
    <cellStyle name="40% - Accent6 9 8" xfId="60262"/>
    <cellStyle name="60% - Accent1 2" xfId="60127"/>
    <cellStyle name="60% - Accent2 2" xfId="60131"/>
    <cellStyle name="60% - Accent3 2" xfId="60135"/>
    <cellStyle name="60% - Accent4 2" xfId="60139"/>
    <cellStyle name="60% - Accent5 2" xfId="60143"/>
    <cellStyle name="60% - Accent6 2" xfId="60147"/>
    <cellStyle name="Accent1 2" xfId="60124"/>
    <cellStyle name="Accent2 2" xfId="60128"/>
    <cellStyle name="Accent3 2" xfId="60132"/>
    <cellStyle name="Accent4 2" xfId="60136"/>
    <cellStyle name="Accent5 2" xfId="60140"/>
    <cellStyle name="Accent6 2" xfId="60144"/>
    <cellStyle name="Bad 2" xfId="60114"/>
    <cellStyle name="C00A" xfId="60006"/>
    <cellStyle name="C00B" xfId="60007"/>
    <cellStyle name="C00L" xfId="60008"/>
    <cellStyle name="C01A" xfId="60009"/>
    <cellStyle name="C01B" xfId="60010"/>
    <cellStyle name="C01H" xfId="60011"/>
    <cellStyle name="C01L" xfId="60012"/>
    <cellStyle name="C02A" xfId="60013"/>
    <cellStyle name="C02B" xfId="60014"/>
    <cellStyle name="C02H" xfId="60015"/>
    <cellStyle name="C02L" xfId="60016"/>
    <cellStyle name="C03A" xfId="60017"/>
    <cellStyle name="C03B" xfId="60018"/>
    <cellStyle name="C03H" xfId="60019"/>
    <cellStyle name="C03L" xfId="60020"/>
    <cellStyle name="C04A" xfId="60021"/>
    <cellStyle name="C04B" xfId="60022"/>
    <cellStyle name="C04H" xfId="60023"/>
    <cellStyle name="C04L" xfId="60024"/>
    <cellStyle name="C05A" xfId="60025"/>
    <cellStyle name="C05B" xfId="60026"/>
    <cellStyle name="C05H" xfId="60027"/>
    <cellStyle name="C05L" xfId="60028"/>
    <cellStyle name="C06A" xfId="60029"/>
    <cellStyle name="C06B" xfId="60030"/>
    <cellStyle name="C06H" xfId="60031"/>
    <cellStyle name="C06L" xfId="60032"/>
    <cellStyle name="C07A" xfId="60033"/>
    <cellStyle name="C07B" xfId="60034"/>
    <cellStyle name="C07H" xfId="60035"/>
    <cellStyle name="C07L" xfId="60036"/>
    <cellStyle name="Calculation 2" xfId="60118"/>
    <cellStyle name="Check Cell 2" xfId="60120"/>
    <cellStyle name="Comma" xfId="60076" builtinId="3"/>
    <cellStyle name="Comma 10" xfId="25210"/>
    <cellStyle name="Comma 10 2" xfId="25211"/>
    <cellStyle name="Comma 10 2 2" xfId="25212"/>
    <cellStyle name="Comma 10 2 2 2" xfId="25213"/>
    <cellStyle name="Comma 10 2 2 3" xfId="54990"/>
    <cellStyle name="Comma 10 2 3" xfId="25214"/>
    <cellStyle name="Comma 10 2 4" xfId="25215"/>
    <cellStyle name="Comma 10 3" xfId="25216"/>
    <cellStyle name="Comma 10 3 2" xfId="25217"/>
    <cellStyle name="Comma 10 3 2 2" xfId="25218"/>
    <cellStyle name="Comma 10 3 2 3" xfId="54991"/>
    <cellStyle name="Comma 10 3 3" xfId="25219"/>
    <cellStyle name="Comma 10 3 4" xfId="25220"/>
    <cellStyle name="Comma 10 4" xfId="25221"/>
    <cellStyle name="Comma 10 4 2" xfId="25222"/>
    <cellStyle name="Comma 10 4 3" xfId="54992"/>
    <cellStyle name="Comma 10 5" xfId="25223"/>
    <cellStyle name="Comma 10 6" xfId="25224"/>
    <cellStyle name="Comma 11" xfId="25225"/>
    <cellStyle name="Comma 11 2" xfId="25226"/>
    <cellStyle name="Comma 11 2 2" xfId="25227"/>
    <cellStyle name="Comma 11 2 3" xfId="54993"/>
    <cellStyle name="Comma 11 3" xfId="25228"/>
    <cellStyle name="Comma 11 4" xfId="25229"/>
    <cellStyle name="Comma 12" xfId="25230"/>
    <cellStyle name="Comma 12 2" xfId="25231"/>
    <cellStyle name="Comma 12 3" xfId="54994"/>
    <cellStyle name="Comma 13" xfId="54995"/>
    <cellStyle name="Comma 13 2" xfId="54996"/>
    <cellStyle name="Comma 14" xfId="54997"/>
    <cellStyle name="Comma 15" xfId="54998"/>
    <cellStyle name="Comma 16" xfId="59956"/>
    <cellStyle name="Comma 17" xfId="59991"/>
    <cellStyle name="Comma 18" xfId="60071"/>
    <cellStyle name="Comma 2" xfId="25232"/>
    <cellStyle name="Comma 2 2" xfId="60078"/>
    <cellStyle name="Comma 2 2 2" xfId="60079"/>
    <cellStyle name="Comma 2 3" xfId="60080"/>
    <cellStyle name="Comma 2 4" xfId="60081"/>
    <cellStyle name="Comma 2 5" xfId="60082"/>
    <cellStyle name="Comma 2 6" xfId="60083"/>
    <cellStyle name="Comma 2 7" xfId="60095"/>
    <cellStyle name="Comma 3" xfId="25233"/>
    <cellStyle name="Comma 3 2" xfId="25234"/>
    <cellStyle name="Comma 3 2 2" xfId="25235"/>
    <cellStyle name="Comma 3 3" xfId="25236"/>
    <cellStyle name="Comma 3 3 2" xfId="25237"/>
    <cellStyle name="Comma 3 3 3" xfId="25238"/>
    <cellStyle name="Comma 3 3 4" xfId="54999"/>
    <cellStyle name="Comma 3 4" xfId="55000"/>
    <cellStyle name="Comma 3 5" xfId="55001"/>
    <cellStyle name="Comma 4" xfId="25239"/>
    <cellStyle name="Comma 4 2" xfId="25240"/>
    <cellStyle name="Comma 4 3" xfId="25241"/>
    <cellStyle name="Comma 4 3 2" xfId="25242"/>
    <cellStyle name="Comma 4 3 3" xfId="25243"/>
    <cellStyle name="Comma 4 3 4" xfId="55002"/>
    <cellStyle name="Comma 4 4" xfId="55003"/>
    <cellStyle name="Comma 4 5" xfId="55004"/>
    <cellStyle name="Comma 4 6" xfId="60077"/>
    <cellStyle name="Comma 5" xfId="25244"/>
    <cellStyle name="Comma 5 10" xfId="25245"/>
    <cellStyle name="Comma 5 10 2" xfId="25246"/>
    <cellStyle name="Comma 5 10 2 2" xfId="25247"/>
    <cellStyle name="Comma 5 10 2 2 2" xfId="25248"/>
    <cellStyle name="Comma 5 10 2 2 3" xfId="55005"/>
    <cellStyle name="Comma 5 10 2 3" xfId="25249"/>
    <cellStyle name="Comma 5 10 2 4" xfId="25250"/>
    <cellStyle name="Comma 5 10 3" xfId="25251"/>
    <cellStyle name="Comma 5 10 3 2" xfId="25252"/>
    <cellStyle name="Comma 5 10 3 3" xfId="55006"/>
    <cellStyle name="Comma 5 10 4" xfId="25253"/>
    <cellStyle name="Comma 5 10 5" xfId="25254"/>
    <cellStyle name="Comma 5 11" xfId="25255"/>
    <cellStyle name="Comma 5 11 2" xfId="25256"/>
    <cellStyle name="Comma 5 11 2 2" xfId="25257"/>
    <cellStyle name="Comma 5 11 2 3" xfId="55007"/>
    <cellStyle name="Comma 5 11 3" xfId="25258"/>
    <cellStyle name="Comma 5 11 4" xfId="25259"/>
    <cellStyle name="Comma 5 12" xfId="25260"/>
    <cellStyle name="Comma 5 12 2" xfId="25261"/>
    <cellStyle name="Comma 5 12 2 2" xfId="25262"/>
    <cellStyle name="Comma 5 12 2 3" xfId="55008"/>
    <cellStyle name="Comma 5 12 3" xfId="25263"/>
    <cellStyle name="Comma 5 12 4" xfId="25264"/>
    <cellStyle name="Comma 5 13" xfId="25265"/>
    <cellStyle name="Comma 5 13 2" xfId="25266"/>
    <cellStyle name="Comma 5 13 3" xfId="55009"/>
    <cellStyle name="Comma 5 14" xfId="25267"/>
    <cellStyle name="Comma 5 15" xfId="25268"/>
    <cellStyle name="Comma 5 2" xfId="25269"/>
    <cellStyle name="Comma 5 2 10" xfId="25270"/>
    <cellStyle name="Comma 5 2 11" xfId="25271"/>
    <cellStyle name="Comma 5 2 2" xfId="25272"/>
    <cellStyle name="Comma 5 2 2 10" xfId="25273"/>
    <cellStyle name="Comma 5 2 2 2" xfId="25274"/>
    <cellStyle name="Comma 5 2 2 2 2" xfId="25275"/>
    <cellStyle name="Comma 5 2 2 2 2 2" xfId="25276"/>
    <cellStyle name="Comma 5 2 2 2 2 2 2" xfId="25277"/>
    <cellStyle name="Comma 5 2 2 2 2 2 2 2" xfId="25278"/>
    <cellStyle name="Comma 5 2 2 2 2 2 2 2 2" xfId="25279"/>
    <cellStyle name="Comma 5 2 2 2 2 2 2 2 3" xfId="55010"/>
    <cellStyle name="Comma 5 2 2 2 2 2 2 3" xfId="25280"/>
    <cellStyle name="Comma 5 2 2 2 2 2 2 4" xfId="25281"/>
    <cellStyle name="Comma 5 2 2 2 2 2 3" xfId="25282"/>
    <cellStyle name="Comma 5 2 2 2 2 2 3 2" xfId="25283"/>
    <cellStyle name="Comma 5 2 2 2 2 2 3 2 2" xfId="25284"/>
    <cellStyle name="Comma 5 2 2 2 2 2 3 2 3" xfId="55011"/>
    <cellStyle name="Comma 5 2 2 2 2 2 3 3" xfId="25285"/>
    <cellStyle name="Comma 5 2 2 2 2 2 3 4" xfId="25286"/>
    <cellStyle name="Comma 5 2 2 2 2 2 4" xfId="25287"/>
    <cellStyle name="Comma 5 2 2 2 2 2 4 2" xfId="25288"/>
    <cellStyle name="Comma 5 2 2 2 2 2 4 3" xfId="55012"/>
    <cellStyle name="Comma 5 2 2 2 2 2 5" xfId="25289"/>
    <cellStyle name="Comma 5 2 2 2 2 2 6" xfId="25290"/>
    <cellStyle name="Comma 5 2 2 2 2 3" xfId="25291"/>
    <cellStyle name="Comma 5 2 2 2 2 3 2" xfId="25292"/>
    <cellStyle name="Comma 5 2 2 2 2 3 2 2" xfId="25293"/>
    <cellStyle name="Comma 5 2 2 2 2 3 2 3" xfId="55013"/>
    <cellStyle name="Comma 5 2 2 2 2 3 3" xfId="25294"/>
    <cellStyle name="Comma 5 2 2 2 2 3 4" xfId="25295"/>
    <cellStyle name="Comma 5 2 2 2 2 4" xfId="25296"/>
    <cellStyle name="Comma 5 2 2 2 2 4 2" xfId="25297"/>
    <cellStyle name="Comma 5 2 2 2 2 4 2 2" xfId="25298"/>
    <cellStyle name="Comma 5 2 2 2 2 4 2 3" xfId="55014"/>
    <cellStyle name="Comma 5 2 2 2 2 4 3" xfId="25299"/>
    <cellStyle name="Comma 5 2 2 2 2 4 4" xfId="25300"/>
    <cellStyle name="Comma 5 2 2 2 2 5" xfId="25301"/>
    <cellStyle name="Comma 5 2 2 2 2 5 2" xfId="25302"/>
    <cellStyle name="Comma 5 2 2 2 2 5 3" xfId="55015"/>
    <cellStyle name="Comma 5 2 2 2 2 6" xfId="25303"/>
    <cellStyle name="Comma 5 2 2 2 2 7" xfId="25304"/>
    <cellStyle name="Comma 5 2 2 2 3" xfId="25305"/>
    <cellStyle name="Comma 5 2 2 2 3 2" xfId="25306"/>
    <cellStyle name="Comma 5 2 2 2 3 2 2" xfId="25307"/>
    <cellStyle name="Comma 5 2 2 2 3 2 2 2" xfId="25308"/>
    <cellStyle name="Comma 5 2 2 2 3 2 2 3" xfId="55016"/>
    <cellStyle name="Comma 5 2 2 2 3 2 3" xfId="25309"/>
    <cellStyle name="Comma 5 2 2 2 3 2 4" xfId="25310"/>
    <cellStyle name="Comma 5 2 2 2 3 3" xfId="25311"/>
    <cellStyle name="Comma 5 2 2 2 3 3 2" xfId="25312"/>
    <cellStyle name="Comma 5 2 2 2 3 3 2 2" xfId="25313"/>
    <cellStyle name="Comma 5 2 2 2 3 3 2 3" xfId="55017"/>
    <cellStyle name="Comma 5 2 2 2 3 3 3" xfId="25314"/>
    <cellStyle name="Comma 5 2 2 2 3 3 4" xfId="25315"/>
    <cellStyle name="Comma 5 2 2 2 3 4" xfId="25316"/>
    <cellStyle name="Comma 5 2 2 2 3 4 2" xfId="25317"/>
    <cellStyle name="Comma 5 2 2 2 3 4 3" xfId="55018"/>
    <cellStyle name="Comma 5 2 2 2 3 5" xfId="25318"/>
    <cellStyle name="Comma 5 2 2 2 3 6" xfId="25319"/>
    <cellStyle name="Comma 5 2 2 2 4" xfId="25320"/>
    <cellStyle name="Comma 5 2 2 2 4 2" xfId="25321"/>
    <cellStyle name="Comma 5 2 2 2 4 2 2" xfId="25322"/>
    <cellStyle name="Comma 5 2 2 2 4 2 3" xfId="55019"/>
    <cellStyle name="Comma 5 2 2 2 4 3" xfId="25323"/>
    <cellStyle name="Comma 5 2 2 2 4 4" xfId="25324"/>
    <cellStyle name="Comma 5 2 2 2 5" xfId="25325"/>
    <cellStyle name="Comma 5 2 2 2 5 2" xfId="25326"/>
    <cellStyle name="Comma 5 2 2 2 5 2 2" xfId="25327"/>
    <cellStyle name="Comma 5 2 2 2 5 2 3" xfId="55020"/>
    <cellStyle name="Comma 5 2 2 2 5 3" xfId="25328"/>
    <cellStyle name="Comma 5 2 2 2 5 4" xfId="25329"/>
    <cellStyle name="Comma 5 2 2 2 6" xfId="25330"/>
    <cellStyle name="Comma 5 2 2 2 6 2" xfId="25331"/>
    <cellStyle name="Comma 5 2 2 2 6 3" xfId="55021"/>
    <cellStyle name="Comma 5 2 2 2 7" xfId="25332"/>
    <cellStyle name="Comma 5 2 2 2 8" xfId="25333"/>
    <cellStyle name="Comma 5 2 2 3" xfId="25334"/>
    <cellStyle name="Comma 5 2 2 3 2" xfId="25335"/>
    <cellStyle name="Comma 5 2 2 3 2 2" xfId="25336"/>
    <cellStyle name="Comma 5 2 2 3 2 2 2" xfId="25337"/>
    <cellStyle name="Comma 5 2 2 3 2 2 2 2" xfId="25338"/>
    <cellStyle name="Comma 5 2 2 3 2 2 2 3" xfId="55022"/>
    <cellStyle name="Comma 5 2 2 3 2 2 3" xfId="25339"/>
    <cellStyle name="Comma 5 2 2 3 2 2 4" xfId="25340"/>
    <cellStyle name="Comma 5 2 2 3 2 3" xfId="25341"/>
    <cellStyle name="Comma 5 2 2 3 2 3 2" xfId="25342"/>
    <cellStyle name="Comma 5 2 2 3 2 3 2 2" xfId="25343"/>
    <cellStyle name="Comma 5 2 2 3 2 3 2 3" xfId="55023"/>
    <cellStyle name="Comma 5 2 2 3 2 3 3" xfId="25344"/>
    <cellStyle name="Comma 5 2 2 3 2 3 4" xfId="25345"/>
    <cellStyle name="Comma 5 2 2 3 2 4" xfId="25346"/>
    <cellStyle name="Comma 5 2 2 3 2 4 2" xfId="25347"/>
    <cellStyle name="Comma 5 2 2 3 2 4 3" xfId="55024"/>
    <cellStyle name="Comma 5 2 2 3 2 5" xfId="25348"/>
    <cellStyle name="Comma 5 2 2 3 2 6" xfId="25349"/>
    <cellStyle name="Comma 5 2 2 3 3" xfId="25350"/>
    <cellStyle name="Comma 5 2 2 3 3 2" xfId="25351"/>
    <cellStyle name="Comma 5 2 2 3 3 2 2" xfId="25352"/>
    <cellStyle name="Comma 5 2 2 3 3 2 3" xfId="55025"/>
    <cellStyle name="Comma 5 2 2 3 3 3" xfId="25353"/>
    <cellStyle name="Comma 5 2 2 3 3 4" xfId="25354"/>
    <cellStyle name="Comma 5 2 2 3 4" xfId="25355"/>
    <cellStyle name="Comma 5 2 2 3 4 2" xfId="25356"/>
    <cellStyle name="Comma 5 2 2 3 4 2 2" xfId="25357"/>
    <cellStyle name="Comma 5 2 2 3 4 2 3" xfId="55026"/>
    <cellStyle name="Comma 5 2 2 3 4 3" xfId="25358"/>
    <cellStyle name="Comma 5 2 2 3 4 4" xfId="25359"/>
    <cellStyle name="Comma 5 2 2 3 5" xfId="25360"/>
    <cellStyle name="Comma 5 2 2 3 5 2" xfId="25361"/>
    <cellStyle name="Comma 5 2 2 3 5 3" xfId="55027"/>
    <cellStyle name="Comma 5 2 2 3 6" xfId="25362"/>
    <cellStyle name="Comma 5 2 2 3 7" xfId="25363"/>
    <cellStyle name="Comma 5 2 2 4" xfId="25364"/>
    <cellStyle name="Comma 5 2 2 4 2" xfId="25365"/>
    <cellStyle name="Comma 5 2 2 4 2 2" xfId="25366"/>
    <cellStyle name="Comma 5 2 2 4 2 2 2" xfId="25367"/>
    <cellStyle name="Comma 5 2 2 4 2 2 3" xfId="55028"/>
    <cellStyle name="Comma 5 2 2 4 2 3" xfId="25368"/>
    <cellStyle name="Comma 5 2 2 4 2 4" xfId="25369"/>
    <cellStyle name="Comma 5 2 2 4 3" xfId="25370"/>
    <cellStyle name="Comma 5 2 2 4 3 2" xfId="25371"/>
    <cellStyle name="Comma 5 2 2 4 3 2 2" xfId="25372"/>
    <cellStyle name="Comma 5 2 2 4 3 2 3" xfId="55029"/>
    <cellStyle name="Comma 5 2 2 4 3 3" xfId="25373"/>
    <cellStyle name="Comma 5 2 2 4 3 4" xfId="25374"/>
    <cellStyle name="Comma 5 2 2 4 4" xfId="25375"/>
    <cellStyle name="Comma 5 2 2 4 4 2" xfId="25376"/>
    <cellStyle name="Comma 5 2 2 4 4 3" xfId="55030"/>
    <cellStyle name="Comma 5 2 2 4 5" xfId="25377"/>
    <cellStyle name="Comma 5 2 2 4 6" xfId="25378"/>
    <cellStyle name="Comma 5 2 2 5" xfId="25379"/>
    <cellStyle name="Comma 5 2 2 5 2" xfId="25380"/>
    <cellStyle name="Comma 5 2 2 5 2 2" xfId="25381"/>
    <cellStyle name="Comma 5 2 2 5 2 2 2" xfId="25382"/>
    <cellStyle name="Comma 5 2 2 5 2 2 3" xfId="55031"/>
    <cellStyle name="Comma 5 2 2 5 2 3" xfId="25383"/>
    <cellStyle name="Comma 5 2 2 5 2 4" xfId="25384"/>
    <cellStyle name="Comma 5 2 2 5 3" xfId="25385"/>
    <cellStyle name="Comma 5 2 2 5 3 2" xfId="25386"/>
    <cellStyle name="Comma 5 2 2 5 3 3" xfId="55032"/>
    <cellStyle name="Comma 5 2 2 5 4" xfId="25387"/>
    <cellStyle name="Comma 5 2 2 5 5" xfId="25388"/>
    <cellStyle name="Comma 5 2 2 6" xfId="25389"/>
    <cellStyle name="Comma 5 2 2 6 2" xfId="25390"/>
    <cellStyle name="Comma 5 2 2 6 2 2" xfId="25391"/>
    <cellStyle name="Comma 5 2 2 6 2 3" xfId="55033"/>
    <cellStyle name="Comma 5 2 2 6 3" xfId="25392"/>
    <cellStyle name="Comma 5 2 2 6 4" xfId="25393"/>
    <cellStyle name="Comma 5 2 2 7" xfId="25394"/>
    <cellStyle name="Comma 5 2 2 7 2" xfId="25395"/>
    <cellStyle name="Comma 5 2 2 7 2 2" xfId="25396"/>
    <cellStyle name="Comma 5 2 2 7 2 3" xfId="55034"/>
    <cellStyle name="Comma 5 2 2 7 3" xfId="25397"/>
    <cellStyle name="Comma 5 2 2 7 4" xfId="25398"/>
    <cellStyle name="Comma 5 2 2 8" xfId="25399"/>
    <cellStyle name="Comma 5 2 2 8 2" xfId="25400"/>
    <cellStyle name="Comma 5 2 2 8 3" xfId="55035"/>
    <cellStyle name="Comma 5 2 2 9" xfId="25401"/>
    <cellStyle name="Comma 5 2 3" xfId="25402"/>
    <cellStyle name="Comma 5 2 3 2" xfId="25403"/>
    <cellStyle name="Comma 5 2 3 2 2" xfId="25404"/>
    <cellStyle name="Comma 5 2 3 2 2 2" xfId="25405"/>
    <cellStyle name="Comma 5 2 3 2 2 2 2" xfId="25406"/>
    <cellStyle name="Comma 5 2 3 2 2 2 2 2" xfId="25407"/>
    <cellStyle name="Comma 5 2 3 2 2 2 2 3" xfId="55036"/>
    <cellStyle name="Comma 5 2 3 2 2 2 3" xfId="25408"/>
    <cellStyle name="Comma 5 2 3 2 2 2 4" xfId="25409"/>
    <cellStyle name="Comma 5 2 3 2 2 3" xfId="25410"/>
    <cellStyle name="Comma 5 2 3 2 2 3 2" xfId="25411"/>
    <cellStyle name="Comma 5 2 3 2 2 3 2 2" xfId="25412"/>
    <cellStyle name="Comma 5 2 3 2 2 3 2 3" xfId="55037"/>
    <cellStyle name="Comma 5 2 3 2 2 3 3" xfId="25413"/>
    <cellStyle name="Comma 5 2 3 2 2 3 4" xfId="25414"/>
    <cellStyle name="Comma 5 2 3 2 2 4" xfId="25415"/>
    <cellStyle name="Comma 5 2 3 2 2 4 2" xfId="25416"/>
    <cellStyle name="Comma 5 2 3 2 2 4 3" xfId="55038"/>
    <cellStyle name="Comma 5 2 3 2 2 5" xfId="25417"/>
    <cellStyle name="Comma 5 2 3 2 2 6" xfId="25418"/>
    <cellStyle name="Comma 5 2 3 2 3" xfId="25419"/>
    <cellStyle name="Comma 5 2 3 2 3 2" xfId="25420"/>
    <cellStyle name="Comma 5 2 3 2 3 2 2" xfId="25421"/>
    <cellStyle name="Comma 5 2 3 2 3 2 3" xfId="55039"/>
    <cellStyle name="Comma 5 2 3 2 3 3" xfId="25422"/>
    <cellStyle name="Comma 5 2 3 2 3 4" xfId="25423"/>
    <cellStyle name="Comma 5 2 3 2 4" xfId="25424"/>
    <cellStyle name="Comma 5 2 3 2 4 2" xfId="25425"/>
    <cellStyle name="Comma 5 2 3 2 4 2 2" xfId="25426"/>
    <cellStyle name="Comma 5 2 3 2 4 2 3" xfId="55040"/>
    <cellStyle name="Comma 5 2 3 2 4 3" xfId="25427"/>
    <cellStyle name="Comma 5 2 3 2 4 4" xfId="25428"/>
    <cellStyle name="Comma 5 2 3 2 5" xfId="25429"/>
    <cellStyle name="Comma 5 2 3 2 5 2" xfId="25430"/>
    <cellStyle name="Comma 5 2 3 2 5 3" xfId="55041"/>
    <cellStyle name="Comma 5 2 3 2 6" xfId="25431"/>
    <cellStyle name="Comma 5 2 3 2 7" xfId="25432"/>
    <cellStyle name="Comma 5 2 3 3" xfId="25433"/>
    <cellStyle name="Comma 5 2 3 3 2" xfId="25434"/>
    <cellStyle name="Comma 5 2 3 3 2 2" xfId="25435"/>
    <cellStyle name="Comma 5 2 3 3 2 2 2" xfId="25436"/>
    <cellStyle name="Comma 5 2 3 3 2 2 3" xfId="55042"/>
    <cellStyle name="Comma 5 2 3 3 2 3" xfId="25437"/>
    <cellStyle name="Comma 5 2 3 3 2 4" xfId="25438"/>
    <cellStyle name="Comma 5 2 3 3 3" xfId="25439"/>
    <cellStyle name="Comma 5 2 3 3 3 2" xfId="25440"/>
    <cellStyle name="Comma 5 2 3 3 3 2 2" xfId="25441"/>
    <cellStyle name="Comma 5 2 3 3 3 2 3" xfId="55043"/>
    <cellStyle name="Comma 5 2 3 3 3 3" xfId="25442"/>
    <cellStyle name="Comma 5 2 3 3 3 4" xfId="25443"/>
    <cellStyle name="Comma 5 2 3 3 4" xfId="25444"/>
    <cellStyle name="Comma 5 2 3 3 4 2" xfId="25445"/>
    <cellStyle name="Comma 5 2 3 3 4 3" xfId="55044"/>
    <cellStyle name="Comma 5 2 3 3 5" xfId="25446"/>
    <cellStyle name="Comma 5 2 3 3 6" xfId="25447"/>
    <cellStyle name="Comma 5 2 3 4" xfId="25448"/>
    <cellStyle name="Comma 5 2 3 4 2" xfId="25449"/>
    <cellStyle name="Comma 5 2 3 4 2 2" xfId="25450"/>
    <cellStyle name="Comma 5 2 3 4 2 2 2" xfId="25451"/>
    <cellStyle name="Comma 5 2 3 4 2 2 3" xfId="55045"/>
    <cellStyle name="Comma 5 2 3 4 2 3" xfId="25452"/>
    <cellStyle name="Comma 5 2 3 4 2 4" xfId="25453"/>
    <cellStyle name="Comma 5 2 3 4 3" xfId="25454"/>
    <cellStyle name="Comma 5 2 3 4 3 2" xfId="25455"/>
    <cellStyle name="Comma 5 2 3 4 3 3" xfId="55046"/>
    <cellStyle name="Comma 5 2 3 4 4" xfId="25456"/>
    <cellStyle name="Comma 5 2 3 4 5" xfId="25457"/>
    <cellStyle name="Comma 5 2 3 5" xfId="25458"/>
    <cellStyle name="Comma 5 2 3 5 2" xfId="25459"/>
    <cellStyle name="Comma 5 2 3 5 2 2" xfId="25460"/>
    <cellStyle name="Comma 5 2 3 5 2 3" xfId="55047"/>
    <cellStyle name="Comma 5 2 3 5 3" xfId="25461"/>
    <cellStyle name="Comma 5 2 3 5 4" xfId="25462"/>
    <cellStyle name="Comma 5 2 3 6" xfId="25463"/>
    <cellStyle name="Comma 5 2 3 6 2" xfId="25464"/>
    <cellStyle name="Comma 5 2 3 6 2 2" xfId="25465"/>
    <cellStyle name="Comma 5 2 3 6 2 3" xfId="55048"/>
    <cellStyle name="Comma 5 2 3 6 3" xfId="25466"/>
    <cellStyle name="Comma 5 2 3 6 4" xfId="25467"/>
    <cellStyle name="Comma 5 2 3 7" xfId="25468"/>
    <cellStyle name="Comma 5 2 3 7 2" xfId="25469"/>
    <cellStyle name="Comma 5 2 3 7 3" xfId="55049"/>
    <cellStyle name="Comma 5 2 3 8" xfId="25470"/>
    <cellStyle name="Comma 5 2 3 9" xfId="25471"/>
    <cellStyle name="Comma 5 2 4" xfId="25472"/>
    <cellStyle name="Comma 5 2 4 2" xfId="25473"/>
    <cellStyle name="Comma 5 2 4 2 2" xfId="25474"/>
    <cellStyle name="Comma 5 2 4 2 2 2" xfId="25475"/>
    <cellStyle name="Comma 5 2 4 2 2 2 2" xfId="25476"/>
    <cellStyle name="Comma 5 2 4 2 2 2 3" xfId="55050"/>
    <cellStyle name="Comma 5 2 4 2 2 3" xfId="25477"/>
    <cellStyle name="Comma 5 2 4 2 2 4" xfId="25478"/>
    <cellStyle name="Comma 5 2 4 2 3" xfId="25479"/>
    <cellStyle name="Comma 5 2 4 2 3 2" xfId="25480"/>
    <cellStyle name="Comma 5 2 4 2 3 2 2" xfId="25481"/>
    <cellStyle name="Comma 5 2 4 2 3 2 3" xfId="55051"/>
    <cellStyle name="Comma 5 2 4 2 3 3" xfId="25482"/>
    <cellStyle name="Comma 5 2 4 2 3 4" xfId="25483"/>
    <cellStyle name="Comma 5 2 4 2 4" xfId="25484"/>
    <cellStyle name="Comma 5 2 4 2 4 2" xfId="25485"/>
    <cellStyle name="Comma 5 2 4 2 4 3" xfId="55052"/>
    <cellStyle name="Comma 5 2 4 2 5" xfId="25486"/>
    <cellStyle name="Comma 5 2 4 2 6" xfId="25487"/>
    <cellStyle name="Comma 5 2 4 3" xfId="25488"/>
    <cellStyle name="Comma 5 2 4 3 2" xfId="25489"/>
    <cellStyle name="Comma 5 2 4 3 2 2" xfId="25490"/>
    <cellStyle name="Comma 5 2 4 3 2 3" xfId="55053"/>
    <cellStyle name="Comma 5 2 4 3 3" xfId="25491"/>
    <cellStyle name="Comma 5 2 4 3 4" xfId="25492"/>
    <cellStyle name="Comma 5 2 4 4" xfId="25493"/>
    <cellStyle name="Comma 5 2 4 4 2" xfId="25494"/>
    <cellStyle name="Comma 5 2 4 4 2 2" xfId="25495"/>
    <cellStyle name="Comma 5 2 4 4 2 3" xfId="55054"/>
    <cellStyle name="Comma 5 2 4 4 3" xfId="25496"/>
    <cellStyle name="Comma 5 2 4 4 4" xfId="25497"/>
    <cellStyle name="Comma 5 2 4 5" xfId="25498"/>
    <cellStyle name="Comma 5 2 4 5 2" xfId="25499"/>
    <cellStyle name="Comma 5 2 4 5 3" xfId="55055"/>
    <cellStyle name="Comma 5 2 4 6" xfId="25500"/>
    <cellStyle name="Comma 5 2 4 7" xfId="25501"/>
    <cellStyle name="Comma 5 2 5" xfId="25502"/>
    <cellStyle name="Comma 5 2 5 2" xfId="25503"/>
    <cellStyle name="Comma 5 2 5 2 2" xfId="25504"/>
    <cellStyle name="Comma 5 2 5 2 2 2" xfId="25505"/>
    <cellStyle name="Comma 5 2 5 2 2 3" xfId="55056"/>
    <cellStyle name="Comma 5 2 5 2 3" xfId="25506"/>
    <cellStyle name="Comma 5 2 5 2 4" xfId="25507"/>
    <cellStyle name="Comma 5 2 5 3" xfId="25508"/>
    <cellStyle name="Comma 5 2 5 3 2" xfId="25509"/>
    <cellStyle name="Comma 5 2 5 3 2 2" xfId="25510"/>
    <cellStyle name="Comma 5 2 5 3 2 3" xfId="55057"/>
    <cellStyle name="Comma 5 2 5 3 3" xfId="25511"/>
    <cellStyle name="Comma 5 2 5 3 4" xfId="25512"/>
    <cellStyle name="Comma 5 2 5 4" xfId="25513"/>
    <cellStyle name="Comma 5 2 5 4 2" xfId="25514"/>
    <cellStyle name="Comma 5 2 5 4 3" xfId="55058"/>
    <cellStyle name="Comma 5 2 5 5" xfId="25515"/>
    <cellStyle name="Comma 5 2 5 6" xfId="25516"/>
    <cellStyle name="Comma 5 2 6" xfId="25517"/>
    <cellStyle name="Comma 5 2 6 2" xfId="25518"/>
    <cellStyle name="Comma 5 2 6 2 2" xfId="25519"/>
    <cellStyle name="Comma 5 2 6 2 2 2" xfId="25520"/>
    <cellStyle name="Comma 5 2 6 2 2 3" xfId="55059"/>
    <cellStyle name="Comma 5 2 6 2 3" xfId="25521"/>
    <cellStyle name="Comma 5 2 6 2 4" xfId="25522"/>
    <cellStyle name="Comma 5 2 6 3" xfId="25523"/>
    <cellStyle name="Comma 5 2 6 3 2" xfId="25524"/>
    <cellStyle name="Comma 5 2 6 3 3" xfId="55060"/>
    <cellStyle name="Comma 5 2 6 4" xfId="25525"/>
    <cellStyle name="Comma 5 2 6 5" xfId="25526"/>
    <cellStyle name="Comma 5 2 7" xfId="25527"/>
    <cellStyle name="Comma 5 2 7 2" xfId="25528"/>
    <cellStyle name="Comma 5 2 7 2 2" xfId="25529"/>
    <cellStyle name="Comma 5 2 7 2 3" xfId="55061"/>
    <cellStyle name="Comma 5 2 7 3" xfId="25530"/>
    <cellStyle name="Comma 5 2 7 4" xfId="25531"/>
    <cellStyle name="Comma 5 2 8" xfId="25532"/>
    <cellStyle name="Comma 5 2 8 2" xfId="25533"/>
    <cellStyle name="Comma 5 2 8 2 2" xfId="25534"/>
    <cellStyle name="Comma 5 2 8 2 3" xfId="55062"/>
    <cellStyle name="Comma 5 2 8 3" xfId="25535"/>
    <cellStyle name="Comma 5 2 8 4" xfId="25536"/>
    <cellStyle name="Comma 5 2 9" xfId="25537"/>
    <cellStyle name="Comma 5 2 9 2" xfId="25538"/>
    <cellStyle name="Comma 5 2 9 3" xfId="55063"/>
    <cellStyle name="Comma 5 3" xfId="25539"/>
    <cellStyle name="Comma 5 3 10" xfId="25540"/>
    <cellStyle name="Comma 5 3 11" xfId="25541"/>
    <cellStyle name="Comma 5 3 2" xfId="25542"/>
    <cellStyle name="Comma 5 3 2 10" xfId="25543"/>
    <cellStyle name="Comma 5 3 2 2" xfId="25544"/>
    <cellStyle name="Comma 5 3 2 2 2" xfId="25545"/>
    <cellStyle name="Comma 5 3 2 2 2 2" xfId="25546"/>
    <cellStyle name="Comma 5 3 2 2 2 2 2" xfId="25547"/>
    <cellStyle name="Comma 5 3 2 2 2 2 2 2" xfId="25548"/>
    <cellStyle name="Comma 5 3 2 2 2 2 2 2 2" xfId="25549"/>
    <cellStyle name="Comma 5 3 2 2 2 2 2 2 3" xfId="55064"/>
    <cellStyle name="Comma 5 3 2 2 2 2 2 3" xfId="25550"/>
    <cellStyle name="Comma 5 3 2 2 2 2 2 4" xfId="25551"/>
    <cellStyle name="Comma 5 3 2 2 2 2 3" xfId="25552"/>
    <cellStyle name="Comma 5 3 2 2 2 2 3 2" xfId="25553"/>
    <cellStyle name="Comma 5 3 2 2 2 2 3 2 2" xfId="25554"/>
    <cellStyle name="Comma 5 3 2 2 2 2 3 2 3" xfId="55065"/>
    <cellStyle name="Comma 5 3 2 2 2 2 3 3" xfId="25555"/>
    <cellStyle name="Comma 5 3 2 2 2 2 3 4" xfId="25556"/>
    <cellStyle name="Comma 5 3 2 2 2 2 4" xfId="25557"/>
    <cellStyle name="Comma 5 3 2 2 2 2 4 2" xfId="25558"/>
    <cellStyle name="Comma 5 3 2 2 2 2 4 3" xfId="55066"/>
    <cellStyle name="Comma 5 3 2 2 2 2 5" xfId="25559"/>
    <cellStyle name="Comma 5 3 2 2 2 2 6" xfId="25560"/>
    <cellStyle name="Comma 5 3 2 2 2 3" xfId="25561"/>
    <cellStyle name="Comma 5 3 2 2 2 3 2" xfId="25562"/>
    <cellStyle name="Comma 5 3 2 2 2 3 2 2" xfId="25563"/>
    <cellStyle name="Comma 5 3 2 2 2 3 2 3" xfId="55067"/>
    <cellStyle name="Comma 5 3 2 2 2 3 3" xfId="25564"/>
    <cellStyle name="Comma 5 3 2 2 2 3 4" xfId="25565"/>
    <cellStyle name="Comma 5 3 2 2 2 4" xfId="25566"/>
    <cellStyle name="Comma 5 3 2 2 2 4 2" xfId="25567"/>
    <cellStyle name="Comma 5 3 2 2 2 4 2 2" xfId="25568"/>
    <cellStyle name="Comma 5 3 2 2 2 4 2 3" xfId="55068"/>
    <cellStyle name="Comma 5 3 2 2 2 4 3" xfId="25569"/>
    <cellStyle name="Comma 5 3 2 2 2 4 4" xfId="25570"/>
    <cellStyle name="Comma 5 3 2 2 2 5" xfId="25571"/>
    <cellStyle name="Comma 5 3 2 2 2 5 2" xfId="25572"/>
    <cellStyle name="Comma 5 3 2 2 2 5 3" xfId="55069"/>
    <cellStyle name="Comma 5 3 2 2 2 6" xfId="25573"/>
    <cellStyle name="Comma 5 3 2 2 2 7" xfId="25574"/>
    <cellStyle name="Comma 5 3 2 2 3" xfId="25575"/>
    <cellStyle name="Comma 5 3 2 2 3 2" xfId="25576"/>
    <cellStyle name="Comma 5 3 2 2 3 2 2" xfId="25577"/>
    <cellStyle name="Comma 5 3 2 2 3 2 2 2" xfId="25578"/>
    <cellStyle name="Comma 5 3 2 2 3 2 2 3" xfId="55070"/>
    <cellStyle name="Comma 5 3 2 2 3 2 3" xfId="25579"/>
    <cellStyle name="Comma 5 3 2 2 3 2 4" xfId="25580"/>
    <cellStyle name="Comma 5 3 2 2 3 3" xfId="25581"/>
    <cellStyle name="Comma 5 3 2 2 3 3 2" xfId="25582"/>
    <cellStyle name="Comma 5 3 2 2 3 3 2 2" xfId="25583"/>
    <cellStyle name="Comma 5 3 2 2 3 3 2 3" xfId="55071"/>
    <cellStyle name="Comma 5 3 2 2 3 3 3" xfId="25584"/>
    <cellStyle name="Comma 5 3 2 2 3 3 4" xfId="25585"/>
    <cellStyle name="Comma 5 3 2 2 3 4" xfId="25586"/>
    <cellStyle name="Comma 5 3 2 2 3 4 2" xfId="25587"/>
    <cellStyle name="Comma 5 3 2 2 3 4 3" xfId="55072"/>
    <cellStyle name="Comma 5 3 2 2 3 5" xfId="25588"/>
    <cellStyle name="Comma 5 3 2 2 3 6" xfId="25589"/>
    <cellStyle name="Comma 5 3 2 2 4" xfId="25590"/>
    <cellStyle name="Comma 5 3 2 2 4 2" xfId="25591"/>
    <cellStyle name="Comma 5 3 2 2 4 2 2" xfId="25592"/>
    <cellStyle name="Comma 5 3 2 2 4 2 3" xfId="55073"/>
    <cellStyle name="Comma 5 3 2 2 4 3" xfId="25593"/>
    <cellStyle name="Comma 5 3 2 2 4 4" xfId="25594"/>
    <cellStyle name="Comma 5 3 2 2 5" xfId="25595"/>
    <cellStyle name="Comma 5 3 2 2 5 2" xfId="25596"/>
    <cellStyle name="Comma 5 3 2 2 5 2 2" xfId="25597"/>
    <cellStyle name="Comma 5 3 2 2 5 2 3" xfId="55074"/>
    <cellStyle name="Comma 5 3 2 2 5 3" xfId="25598"/>
    <cellStyle name="Comma 5 3 2 2 5 4" xfId="25599"/>
    <cellStyle name="Comma 5 3 2 2 6" xfId="25600"/>
    <cellStyle name="Comma 5 3 2 2 6 2" xfId="25601"/>
    <cellStyle name="Comma 5 3 2 2 6 3" xfId="55075"/>
    <cellStyle name="Comma 5 3 2 2 7" xfId="25602"/>
    <cellStyle name="Comma 5 3 2 2 8" xfId="25603"/>
    <cellStyle name="Comma 5 3 2 3" xfId="25604"/>
    <cellStyle name="Comma 5 3 2 3 2" xfId="25605"/>
    <cellStyle name="Comma 5 3 2 3 2 2" xfId="25606"/>
    <cellStyle name="Comma 5 3 2 3 2 2 2" xfId="25607"/>
    <cellStyle name="Comma 5 3 2 3 2 2 2 2" xfId="25608"/>
    <cellStyle name="Comma 5 3 2 3 2 2 2 3" xfId="55076"/>
    <cellStyle name="Comma 5 3 2 3 2 2 3" xfId="25609"/>
    <cellStyle name="Comma 5 3 2 3 2 2 4" xfId="25610"/>
    <cellStyle name="Comma 5 3 2 3 2 3" xfId="25611"/>
    <cellStyle name="Comma 5 3 2 3 2 3 2" xfId="25612"/>
    <cellStyle name="Comma 5 3 2 3 2 3 2 2" xfId="25613"/>
    <cellStyle name="Comma 5 3 2 3 2 3 2 3" xfId="55077"/>
    <cellStyle name="Comma 5 3 2 3 2 3 3" xfId="25614"/>
    <cellStyle name="Comma 5 3 2 3 2 3 4" xfId="25615"/>
    <cellStyle name="Comma 5 3 2 3 2 4" xfId="25616"/>
    <cellStyle name="Comma 5 3 2 3 2 4 2" xfId="25617"/>
    <cellStyle name="Comma 5 3 2 3 2 4 3" xfId="55078"/>
    <cellStyle name="Comma 5 3 2 3 2 5" xfId="25618"/>
    <cellStyle name="Comma 5 3 2 3 2 6" xfId="25619"/>
    <cellStyle name="Comma 5 3 2 3 3" xfId="25620"/>
    <cellStyle name="Comma 5 3 2 3 3 2" xfId="25621"/>
    <cellStyle name="Comma 5 3 2 3 3 2 2" xfId="25622"/>
    <cellStyle name="Comma 5 3 2 3 3 2 3" xfId="55079"/>
    <cellStyle name="Comma 5 3 2 3 3 3" xfId="25623"/>
    <cellStyle name="Comma 5 3 2 3 3 4" xfId="25624"/>
    <cellStyle name="Comma 5 3 2 3 4" xfId="25625"/>
    <cellStyle name="Comma 5 3 2 3 4 2" xfId="25626"/>
    <cellStyle name="Comma 5 3 2 3 4 2 2" xfId="25627"/>
    <cellStyle name="Comma 5 3 2 3 4 2 3" xfId="55080"/>
    <cellStyle name="Comma 5 3 2 3 4 3" xfId="25628"/>
    <cellStyle name="Comma 5 3 2 3 4 4" xfId="25629"/>
    <cellStyle name="Comma 5 3 2 3 5" xfId="25630"/>
    <cellStyle name="Comma 5 3 2 3 5 2" xfId="25631"/>
    <cellStyle name="Comma 5 3 2 3 5 3" xfId="55081"/>
    <cellStyle name="Comma 5 3 2 3 6" xfId="25632"/>
    <cellStyle name="Comma 5 3 2 3 7" xfId="25633"/>
    <cellStyle name="Comma 5 3 2 4" xfId="25634"/>
    <cellStyle name="Comma 5 3 2 4 2" xfId="25635"/>
    <cellStyle name="Comma 5 3 2 4 2 2" xfId="25636"/>
    <cellStyle name="Comma 5 3 2 4 2 2 2" xfId="25637"/>
    <cellStyle name="Comma 5 3 2 4 2 2 3" xfId="55082"/>
    <cellStyle name="Comma 5 3 2 4 2 3" xfId="25638"/>
    <cellStyle name="Comma 5 3 2 4 2 4" xfId="25639"/>
    <cellStyle name="Comma 5 3 2 4 3" xfId="25640"/>
    <cellStyle name="Comma 5 3 2 4 3 2" xfId="25641"/>
    <cellStyle name="Comma 5 3 2 4 3 2 2" xfId="25642"/>
    <cellStyle name="Comma 5 3 2 4 3 2 3" xfId="55083"/>
    <cellStyle name="Comma 5 3 2 4 3 3" xfId="25643"/>
    <cellStyle name="Comma 5 3 2 4 3 4" xfId="25644"/>
    <cellStyle name="Comma 5 3 2 4 4" xfId="25645"/>
    <cellStyle name="Comma 5 3 2 4 4 2" xfId="25646"/>
    <cellStyle name="Comma 5 3 2 4 4 3" xfId="55084"/>
    <cellStyle name="Comma 5 3 2 4 5" xfId="25647"/>
    <cellStyle name="Comma 5 3 2 4 6" xfId="25648"/>
    <cellStyle name="Comma 5 3 2 5" xfId="25649"/>
    <cellStyle name="Comma 5 3 2 5 2" xfId="25650"/>
    <cellStyle name="Comma 5 3 2 5 2 2" xfId="25651"/>
    <cellStyle name="Comma 5 3 2 5 2 2 2" xfId="25652"/>
    <cellStyle name="Comma 5 3 2 5 2 2 3" xfId="55085"/>
    <cellStyle name="Comma 5 3 2 5 2 3" xfId="25653"/>
    <cellStyle name="Comma 5 3 2 5 2 4" xfId="25654"/>
    <cellStyle name="Comma 5 3 2 5 3" xfId="25655"/>
    <cellStyle name="Comma 5 3 2 5 3 2" xfId="25656"/>
    <cellStyle name="Comma 5 3 2 5 3 3" xfId="55086"/>
    <cellStyle name="Comma 5 3 2 5 4" xfId="25657"/>
    <cellStyle name="Comma 5 3 2 5 5" xfId="25658"/>
    <cellStyle name="Comma 5 3 2 6" xfId="25659"/>
    <cellStyle name="Comma 5 3 2 6 2" xfId="25660"/>
    <cellStyle name="Comma 5 3 2 6 2 2" xfId="25661"/>
    <cellStyle name="Comma 5 3 2 6 2 3" xfId="55087"/>
    <cellStyle name="Comma 5 3 2 6 3" xfId="25662"/>
    <cellStyle name="Comma 5 3 2 6 4" xfId="25663"/>
    <cellStyle name="Comma 5 3 2 7" xfId="25664"/>
    <cellStyle name="Comma 5 3 2 7 2" xfId="25665"/>
    <cellStyle name="Comma 5 3 2 7 2 2" xfId="25666"/>
    <cellStyle name="Comma 5 3 2 7 2 3" xfId="55088"/>
    <cellStyle name="Comma 5 3 2 7 3" xfId="25667"/>
    <cellStyle name="Comma 5 3 2 7 4" xfId="25668"/>
    <cellStyle name="Comma 5 3 2 8" xfId="25669"/>
    <cellStyle name="Comma 5 3 2 8 2" xfId="25670"/>
    <cellStyle name="Comma 5 3 2 8 3" xfId="55089"/>
    <cellStyle name="Comma 5 3 2 9" xfId="25671"/>
    <cellStyle name="Comma 5 3 3" xfId="25672"/>
    <cellStyle name="Comma 5 3 3 2" xfId="25673"/>
    <cellStyle name="Comma 5 3 3 2 2" xfId="25674"/>
    <cellStyle name="Comma 5 3 3 2 2 2" xfId="25675"/>
    <cellStyle name="Comma 5 3 3 2 2 2 2" xfId="25676"/>
    <cellStyle name="Comma 5 3 3 2 2 2 2 2" xfId="25677"/>
    <cellStyle name="Comma 5 3 3 2 2 2 2 3" xfId="55090"/>
    <cellStyle name="Comma 5 3 3 2 2 2 3" xfId="25678"/>
    <cellStyle name="Comma 5 3 3 2 2 2 4" xfId="25679"/>
    <cellStyle name="Comma 5 3 3 2 2 3" xfId="25680"/>
    <cellStyle name="Comma 5 3 3 2 2 3 2" xfId="25681"/>
    <cellStyle name="Comma 5 3 3 2 2 3 2 2" xfId="25682"/>
    <cellStyle name="Comma 5 3 3 2 2 3 2 3" xfId="55091"/>
    <cellStyle name="Comma 5 3 3 2 2 3 3" xfId="25683"/>
    <cellStyle name="Comma 5 3 3 2 2 3 4" xfId="25684"/>
    <cellStyle name="Comma 5 3 3 2 2 4" xfId="25685"/>
    <cellStyle name="Comma 5 3 3 2 2 4 2" xfId="25686"/>
    <cellStyle name="Comma 5 3 3 2 2 4 3" xfId="55092"/>
    <cellStyle name="Comma 5 3 3 2 2 5" xfId="25687"/>
    <cellStyle name="Comma 5 3 3 2 2 6" xfId="25688"/>
    <cellStyle name="Comma 5 3 3 2 3" xfId="25689"/>
    <cellStyle name="Comma 5 3 3 2 3 2" xfId="25690"/>
    <cellStyle name="Comma 5 3 3 2 3 2 2" xfId="25691"/>
    <cellStyle name="Comma 5 3 3 2 3 2 3" xfId="55093"/>
    <cellStyle name="Comma 5 3 3 2 3 3" xfId="25692"/>
    <cellStyle name="Comma 5 3 3 2 3 4" xfId="25693"/>
    <cellStyle name="Comma 5 3 3 2 4" xfId="25694"/>
    <cellStyle name="Comma 5 3 3 2 4 2" xfId="25695"/>
    <cellStyle name="Comma 5 3 3 2 4 2 2" xfId="25696"/>
    <cellStyle name="Comma 5 3 3 2 4 2 3" xfId="55094"/>
    <cellStyle name="Comma 5 3 3 2 4 3" xfId="25697"/>
    <cellStyle name="Comma 5 3 3 2 4 4" xfId="25698"/>
    <cellStyle name="Comma 5 3 3 2 5" xfId="25699"/>
    <cellStyle name="Comma 5 3 3 2 5 2" xfId="25700"/>
    <cellStyle name="Comma 5 3 3 2 5 3" xfId="55095"/>
    <cellStyle name="Comma 5 3 3 2 6" xfId="25701"/>
    <cellStyle name="Comma 5 3 3 2 7" xfId="25702"/>
    <cellStyle name="Comma 5 3 3 3" xfId="25703"/>
    <cellStyle name="Comma 5 3 3 3 2" xfId="25704"/>
    <cellStyle name="Comma 5 3 3 3 2 2" xfId="25705"/>
    <cellStyle name="Comma 5 3 3 3 2 2 2" xfId="25706"/>
    <cellStyle name="Comma 5 3 3 3 2 2 3" xfId="55096"/>
    <cellStyle name="Comma 5 3 3 3 2 3" xfId="25707"/>
    <cellStyle name="Comma 5 3 3 3 2 4" xfId="25708"/>
    <cellStyle name="Comma 5 3 3 3 3" xfId="25709"/>
    <cellStyle name="Comma 5 3 3 3 3 2" xfId="25710"/>
    <cellStyle name="Comma 5 3 3 3 3 2 2" xfId="25711"/>
    <cellStyle name="Comma 5 3 3 3 3 2 3" xfId="55097"/>
    <cellStyle name="Comma 5 3 3 3 3 3" xfId="25712"/>
    <cellStyle name="Comma 5 3 3 3 3 4" xfId="25713"/>
    <cellStyle name="Comma 5 3 3 3 4" xfId="25714"/>
    <cellStyle name="Comma 5 3 3 3 4 2" xfId="25715"/>
    <cellStyle name="Comma 5 3 3 3 4 3" xfId="55098"/>
    <cellStyle name="Comma 5 3 3 3 5" xfId="25716"/>
    <cellStyle name="Comma 5 3 3 3 6" xfId="25717"/>
    <cellStyle name="Comma 5 3 3 4" xfId="25718"/>
    <cellStyle name="Comma 5 3 3 4 2" xfId="25719"/>
    <cellStyle name="Comma 5 3 3 4 2 2" xfId="25720"/>
    <cellStyle name="Comma 5 3 3 4 2 3" xfId="55099"/>
    <cellStyle name="Comma 5 3 3 4 3" xfId="25721"/>
    <cellStyle name="Comma 5 3 3 4 4" xfId="25722"/>
    <cellStyle name="Comma 5 3 3 5" xfId="25723"/>
    <cellStyle name="Comma 5 3 3 5 2" xfId="25724"/>
    <cellStyle name="Comma 5 3 3 5 2 2" xfId="25725"/>
    <cellStyle name="Comma 5 3 3 5 2 3" xfId="55100"/>
    <cellStyle name="Comma 5 3 3 5 3" xfId="25726"/>
    <cellStyle name="Comma 5 3 3 5 4" xfId="25727"/>
    <cellStyle name="Comma 5 3 3 6" xfId="25728"/>
    <cellStyle name="Comma 5 3 3 6 2" xfId="25729"/>
    <cellStyle name="Comma 5 3 3 6 3" xfId="55101"/>
    <cellStyle name="Comma 5 3 3 7" xfId="25730"/>
    <cellStyle name="Comma 5 3 3 8" xfId="25731"/>
    <cellStyle name="Comma 5 3 4" xfId="25732"/>
    <cellStyle name="Comma 5 3 4 2" xfId="25733"/>
    <cellStyle name="Comma 5 3 4 2 2" xfId="25734"/>
    <cellStyle name="Comma 5 3 4 2 2 2" xfId="25735"/>
    <cellStyle name="Comma 5 3 4 2 2 2 2" xfId="25736"/>
    <cellStyle name="Comma 5 3 4 2 2 2 3" xfId="55102"/>
    <cellStyle name="Comma 5 3 4 2 2 3" xfId="25737"/>
    <cellStyle name="Comma 5 3 4 2 2 4" xfId="25738"/>
    <cellStyle name="Comma 5 3 4 2 3" xfId="25739"/>
    <cellStyle name="Comma 5 3 4 2 3 2" xfId="25740"/>
    <cellStyle name="Comma 5 3 4 2 3 2 2" xfId="25741"/>
    <cellStyle name="Comma 5 3 4 2 3 2 3" xfId="55103"/>
    <cellStyle name="Comma 5 3 4 2 3 3" xfId="25742"/>
    <cellStyle name="Comma 5 3 4 2 3 4" xfId="25743"/>
    <cellStyle name="Comma 5 3 4 2 4" xfId="25744"/>
    <cellStyle name="Comma 5 3 4 2 4 2" xfId="25745"/>
    <cellStyle name="Comma 5 3 4 2 4 3" xfId="55104"/>
    <cellStyle name="Comma 5 3 4 2 5" xfId="25746"/>
    <cellStyle name="Comma 5 3 4 2 6" xfId="25747"/>
    <cellStyle name="Comma 5 3 4 3" xfId="25748"/>
    <cellStyle name="Comma 5 3 4 3 2" xfId="25749"/>
    <cellStyle name="Comma 5 3 4 3 2 2" xfId="25750"/>
    <cellStyle name="Comma 5 3 4 3 2 3" xfId="55105"/>
    <cellStyle name="Comma 5 3 4 3 3" xfId="25751"/>
    <cellStyle name="Comma 5 3 4 3 4" xfId="25752"/>
    <cellStyle name="Comma 5 3 4 4" xfId="25753"/>
    <cellStyle name="Comma 5 3 4 4 2" xfId="25754"/>
    <cellStyle name="Comma 5 3 4 4 2 2" xfId="25755"/>
    <cellStyle name="Comma 5 3 4 4 2 3" xfId="55106"/>
    <cellStyle name="Comma 5 3 4 4 3" xfId="25756"/>
    <cellStyle name="Comma 5 3 4 4 4" xfId="25757"/>
    <cellStyle name="Comma 5 3 4 5" xfId="25758"/>
    <cellStyle name="Comma 5 3 4 5 2" xfId="25759"/>
    <cellStyle name="Comma 5 3 4 5 3" xfId="55107"/>
    <cellStyle name="Comma 5 3 4 6" xfId="25760"/>
    <cellStyle name="Comma 5 3 4 7" xfId="25761"/>
    <cellStyle name="Comma 5 3 5" xfId="25762"/>
    <cellStyle name="Comma 5 3 5 2" xfId="25763"/>
    <cellStyle name="Comma 5 3 5 2 2" xfId="25764"/>
    <cellStyle name="Comma 5 3 5 2 2 2" xfId="25765"/>
    <cellStyle name="Comma 5 3 5 2 2 3" xfId="55108"/>
    <cellStyle name="Comma 5 3 5 2 3" xfId="25766"/>
    <cellStyle name="Comma 5 3 5 2 4" xfId="25767"/>
    <cellStyle name="Comma 5 3 5 3" xfId="25768"/>
    <cellStyle name="Comma 5 3 5 3 2" xfId="25769"/>
    <cellStyle name="Comma 5 3 5 3 2 2" xfId="25770"/>
    <cellStyle name="Comma 5 3 5 3 2 3" xfId="55109"/>
    <cellStyle name="Comma 5 3 5 3 3" xfId="25771"/>
    <cellStyle name="Comma 5 3 5 3 4" xfId="25772"/>
    <cellStyle name="Comma 5 3 5 4" xfId="25773"/>
    <cellStyle name="Comma 5 3 5 4 2" xfId="25774"/>
    <cellStyle name="Comma 5 3 5 4 3" xfId="55110"/>
    <cellStyle name="Comma 5 3 5 5" xfId="25775"/>
    <cellStyle name="Comma 5 3 5 6" xfId="25776"/>
    <cellStyle name="Comma 5 3 6" xfId="25777"/>
    <cellStyle name="Comma 5 3 6 2" xfId="25778"/>
    <cellStyle name="Comma 5 3 6 2 2" xfId="25779"/>
    <cellStyle name="Comma 5 3 6 2 2 2" xfId="25780"/>
    <cellStyle name="Comma 5 3 6 2 2 3" xfId="55111"/>
    <cellStyle name="Comma 5 3 6 2 3" xfId="25781"/>
    <cellStyle name="Comma 5 3 6 2 4" xfId="25782"/>
    <cellStyle name="Comma 5 3 6 3" xfId="25783"/>
    <cellStyle name="Comma 5 3 6 3 2" xfId="25784"/>
    <cellStyle name="Comma 5 3 6 3 3" xfId="55112"/>
    <cellStyle name="Comma 5 3 6 4" xfId="25785"/>
    <cellStyle name="Comma 5 3 6 5" xfId="25786"/>
    <cellStyle name="Comma 5 3 7" xfId="25787"/>
    <cellStyle name="Comma 5 3 7 2" xfId="25788"/>
    <cellStyle name="Comma 5 3 7 2 2" xfId="25789"/>
    <cellStyle name="Comma 5 3 7 2 3" xfId="55113"/>
    <cellStyle name="Comma 5 3 7 3" xfId="25790"/>
    <cellStyle name="Comma 5 3 7 4" xfId="25791"/>
    <cellStyle name="Comma 5 3 8" xfId="25792"/>
    <cellStyle name="Comma 5 3 8 2" xfId="25793"/>
    <cellStyle name="Comma 5 3 8 2 2" xfId="25794"/>
    <cellStyle name="Comma 5 3 8 2 3" xfId="55114"/>
    <cellStyle name="Comma 5 3 8 3" xfId="25795"/>
    <cellStyle name="Comma 5 3 8 4" xfId="25796"/>
    <cellStyle name="Comma 5 3 9" xfId="25797"/>
    <cellStyle name="Comma 5 3 9 2" xfId="25798"/>
    <cellStyle name="Comma 5 3 9 3" xfId="55115"/>
    <cellStyle name="Comma 5 4" xfId="25799"/>
    <cellStyle name="Comma 5 4 10" xfId="25800"/>
    <cellStyle name="Comma 5 4 2" xfId="25801"/>
    <cellStyle name="Comma 5 4 2 2" xfId="25802"/>
    <cellStyle name="Comma 5 4 2 2 2" xfId="25803"/>
    <cellStyle name="Comma 5 4 2 2 2 2" xfId="25804"/>
    <cellStyle name="Comma 5 4 2 2 2 2 2" xfId="25805"/>
    <cellStyle name="Comma 5 4 2 2 2 2 2 2" xfId="25806"/>
    <cellStyle name="Comma 5 4 2 2 2 2 2 3" xfId="55116"/>
    <cellStyle name="Comma 5 4 2 2 2 2 3" xfId="25807"/>
    <cellStyle name="Comma 5 4 2 2 2 2 4" xfId="25808"/>
    <cellStyle name="Comma 5 4 2 2 2 3" xfId="25809"/>
    <cellStyle name="Comma 5 4 2 2 2 3 2" xfId="25810"/>
    <cellStyle name="Comma 5 4 2 2 2 3 2 2" xfId="25811"/>
    <cellStyle name="Comma 5 4 2 2 2 3 2 3" xfId="55117"/>
    <cellStyle name="Comma 5 4 2 2 2 3 3" xfId="25812"/>
    <cellStyle name="Comma 5 4 2 2 2 3 4" xfId="25813"/>
    <cellStyle name="Comma 5 4 2 2 2 4" xfId="25814"/>
    <cellStyle name="Comma 5 4 2 2 2 4 2" xfId="25815"/>
    <cellStyle name="Comma 5 4 2 2 2 4 3" xfId="55118"/>
    <cellStyle name="Comma 5 4 2 2 2 5" xfId="25816"/>
    <cellStyle name="Comma 5 4 2 2 2 6" xfId="25817"/>
    <cellStyle name="Comma 5 4 2 2 3" xfId="25818"/>
    <cellStyle name="Comma 5 4 2 2 3 2" xfId="25819"/>
    <cellStyle name="Comma 5 4 2 2 3 2 2" xfId="25820"/>
    <cellStyle name="Comma 5 4 2 2 3 2 3" xfId="55119"/>
    <cellStyle name="Comma 5 4 2 2 3 3" xfId="25821"/>
    <cellStyle name="Comma 5 4 2 2 3 4" xfId="25822"/>
    <cellStyle name="Comma 5 4 2 2 4" xfId="25823"/>
    <cellStyle name="Comma 5 4 2 2 4 2" xfId="25824"/>
    <cellStyle name="Comma 5 4 2 2 4 2 2" xfId="25825"/>
    <cellStyle name="Comma 5 4 2 2 4 2 3" xfId="55120"/>
    <cellStyle name="Comma 5 4 2 2 4 3" xfId="25826"/>
    <cellStyle name="Comma 5 4 2 2 4 4" xfId="25827"/>
    <cellStyle name="Comma 5 4 2 2 5" xfId="25828"/>
    <cellStyle name="Comma 5 4 2 2 5 2" xfId="25829"/>
    <cellStyle name="Comma 5 4 2 2 5 3" xfId="55121"/>
    <cellStyle name="Comma 5 4 2 2 6" xfId="25830"/>
    <cellStyle name="Comma 5 4 2 2 7" xfId="25831"/>
    <cellStyle name="Comma 5 4 2 3" xfId="25832"/>
    <cellStyle name="Comma 5 4 2 3 2" xfId="25833"/>
    <cellStyle name="Comma 5 4 2 3 2 2" xfId="25834"/>
    <cellStyle name="Comma 5 4 2 3 2 2 2" xfId="25835"/>
    <cellStyle name="Comma 5 4 2 3 2 2 3" xfId="55122"/>
    <cellStyle name="Comma 5 4 2 3 2 3" xfId="25836"/>
    <cellStyle name="Comma 5 4 2 3 2 4" xfId="25837"/>
    <cellStyle name="Comma 5 4 2 3 3" xfId="25838"/>
    <cellStyle name="Comma 5 4 2 3 3 2" xfId="25839"/>
    <cellStyle name="Comma 5 4 2 3 3 2 2" xfId="25840"/>
    <cellStyle name="Comma 5 4 2 3 3 2 3" xfId="55123"/>
    <cellStyle name="Comma 5 4 2 3 3 3" xfId="25841"/>
    <cellStyle name="Comma 5 4 2 3 3 4" xfId="25842"/>
    <cellStyle name="Comma 5 4 2 3 4" xfId="25843"/>
    <cellStyle name="Comma 5 4 2 3 4 2" xfId="25844"/>
    <cellStyle name="Comma 5 4 2 3 4 3" xfId="55124"/>
    <cellStyle name="Comma 5 4 2 3 5" xfId="25845"/>
    <cellStyle name="Comma 5 4 2 3 6" xfId="25846"/>
    <cellStyle name="Comma 5 4 2 4" xfId="25847"/>
    <cellStyle name="Comma 5 4 2 4 2" xfId="25848"/>
    <cellStyle name="Comma 5 4 2 4 2 2" xfId="25849"/>
    <cellStyle name="Comma 5 4 2 4 2 3" xfId="55125"/>
    <cellStyle name="Comma 5 4 2 4 3" xfId="25850"/>
    <cellStyle name="Comma 5 4 2 4 4" xfId="25851"/>
    <cellStyle name="Comma 5 4 2 5" xfId="25852"/>
    <cellStyle name="Comma 5 4 2 5 2" xfId="25853"/>
    <cellStyle name="Comma 5 4 2 5 2 2" xfId="25854"/>
    <cellStyle name="Comma 5 4 2 5 2 3" xfId="55126"/>
    <cellStyle name="Comma 5 4 2 5 3" xfId="25855"/>
    <cellStyle name="Comma 5 4 2 5 4" xfId="25856"/>
    <cellStyle name="Comma 5 4 2 6" xfId="25857"/>
    <cellStyle name="Comma 5 4 2 6 2" xfId="25858"/>
    <cellStyle name="Comma 5 4 2 6 3" xfId="55127"/>
    <cellStyle name="Comma 5 4 2 7" xfId="25859"/>
    <cellStyle name="Comma 5 4 2 8" xfId="25860"/>
    <cellStyle name="Comma 5 4 3" xfId="25861"/>
    <cellStyle name="Comma 5 4 3 2" xfId="25862"/>
    <cellStyle name="Comma 5 4 3 2 2" xfId="25863"/>
    <cellStyle name="Comma 5 4 3 2 2 2" xfId="25864"/>
    <cellStyle name="Comma 5 4 3 2 2 2 2" xfId="25865"/>
    <cellStyle name="Comma 5 4 3 2 2 2 3" xfId="55128"/>
    <cellStyle name="Comma 5 4 3 2 2 3" xfId="25866"/>
    <cellStyle name="Comma 5 4 3 2 2 4" xfId="25867"/>
    <cellStyle name="Comma 5 4 3 2 3" xfId="25868"/>
    <cellStyle name="Comma 5 4 3 2 3 2" xfId="25869"/>
    <cellStyle name="Comma 5 4 3 2 3 2 2" xfId="25870"/>
    <cellStyle name="Comma 5 4 3 2 3 2 3" xfId="55129"/>
    <cellStyle name="Comma 5 4 3 2 3 3" xfId="25871"/>
    <cellStyle name="Comma 5 4 3 2 3 4" xfId="25872"/>
    <cellStyle name="Comma 5 4 3 2 4" xfId="25873"/>
    <cellStyle name="Comma 5 4 3 2 4 2" xfId="25874"/>
    <cellStyle name="Comma 5 4 3 2 4 3" xfId="55130"/>
    <cellStyle name="Comma 5 4 3 2 5" xfId="25875"/>
    <cellStyle name="Comma 5 4 3 2 6" xfId="25876"/>
    <cellStyle name="Comma 5 4 3 3" xfId="25877"/>
    <cellStyle name="Comma 5 4 3 3 2" xfId="25878"/>
    <cellStyle name="Comma 5 4 3 3 2 2" xfId="25879"/>
    <cellStyle name="Comma 5 4 3 3 2 3" xfId="55131"/>
    <cellStyle name="Comma 5 4 3 3 3" xfId="25880"/>
    <cellStyle name="Comma 5 4 3 3 4" xfId="25881"/>
    <cellStyle name="Comma 5 4 3 4" xfId="25882"/>
    <cellStyle name="Comma 5 4 3 4 2" xfId="25883"/>
    <cellStyle name="Comma 5 4 3 4 2 2" xfId="25884"/>
    <cellStyle name="Comma 5 4 3 4 2 3" xfId="55132"/>
    <cellStyle name="Comma 5 4 3 4 3" xfId="25885"/>
    <cellStyle name="Comma 5 4 3 4 4" xfId="25886"/>
    <cellStyle name="Comma 5 4 3 5" xfId="25887"/>
    <cellStyle name="Comma 5 4 3 5 2" xfId="25888"/>
    <cellStyle name="Comma 5 4 3 5 3" xfId="55133"/>
    <cellStyle name="Comma 5 4 3 6" xfId="25889"/>
    <cellStyle name="Comma 5 4 3 7" xfId="25890"/>
    <cellStyle name="Comma 5 4 4" xfId="25891"/>
    <cellStyle name="Comma 5 4 4 2" xfId="25892"/>
    <cellStyle name="Comma 5 4 4 2 2" xfId="25893"/>
    <cellStyle name="Comma 5 4 4 2 2 2" xfId="25894"/>
    <cellStyle name="Comma 5 4 4 2 2 3" xfId="55134"/>
    <cellStyle name="Comma 5 4 4 2 3" xfId="25895"/>
    <cellStyle name="Comma 5 4 4 2 4" xfId="25896"/>
    <cellStyle name="Comma 5 4 4 3" xfId="25897"/>
    <cellStyle name="Comma 5 4 4 3 2" xfId="25898"/>
    <cellStyle name="Comma 5 4 4 3 2 2" xfId="25899"/>
    <cellStyle name="Comma 5 4 4 3 2 3" xfId="55135"/>
    <cellStyle name="Comma 5 4 4 3 3" xfId="25900"/>
    <cellStyle name="Comma 5 4 4 3 4" xfId="25901"/>
    <cellStyle name="Comma 5 4 4 4" xfId="25902"/>
    <cellStyle name="Comma 5 4 4 4 2" xfId="25903"/>
    <cellStyle name="Comma 5 4 4 4 3" xfId="55136"/>
    <cellStyle name="Comma 5 4 4 5" xfId="25904"/>
    <cellStyle name="Comma 5 4 4 6" xfId="25905"/>
    <cellStyle name="Comma 5 4 5" xfId="25906"/>
    <cellStyle name="Comma 5 4 5 2" xfId="25907"/>
    <cellStyle name="Comma 5 4 5 2 2" xfId="25908"/>
    <cellStyle name="Comma 5 4 5 2 2 2" xfId="25909"/>
    <cellStyle name="Comma 5 4 5 2 2 3" xfId="55137"/>
    <cellStyle name="Comma 5 4 5 2 3" xfId="25910"/>
    <cellStyle name="Comma 5 4 5 2 4" xfId="25911"/>
    <cellStyle name="Comma 5 4 5 3" xfId="25912"/>
    <cellStyle name="Comma 5 4 5 3 2" xfId="25913"/>
    <cellStyle name="Comma 5 4 5 3 3" xfId="55138"/>
    <cellStyle name="Comma 5 4 5 4" xfId="25914"/>
    <cellStyle name="Comma 5 4 5 5" xfId="25915"/>
    <cellStyle name="Comma 5 4 6" xfId="25916"/>
    <cellStyle name="Comma 5 4 6 2" xfId="25917"/>
    <cellStyle name="Comma 5 4 6 2 2" xfId="25918"/>
    <cellStyle name="Comma 5 4 6 2 3" xfId="55139"/>
    <cellStyle name="Comma 5 4 6 3" xfId="25919"/>
    <cellStyle name="Comma 5 4 6 4" xfId="25920"/>
    <cellStyle name="Comma 5 4 7" xfId="25921"/>
    <cellStyle name="Comma 5 4 7 2" xfId="25922"/>
    <cellStyle name="Comma 5 4 7 2 2" xfId="25923"/>
    <cellStyle name="Comma 5 4 7 2 3" xfId="55140"/>
    <cellStyle name="Comma 5 4 7 3" xfId="25924"/>
    <cellStyle name="Comma 5 4 7 4" xfId="25925"/>
    <cellStyle name="Comma 5 4 8" xfId="25926"/>
    <cellStyle name="Comma 5 4 8 2" xfId="25927"/>
    <cellStyle name="Comma 5 4 8 3" xfId="55141"/>
    <cellStyle name="Comma 5 4 9" xfId="25928"/>
    <cellStyle name="Comma 5 5" xfId="25929"/>
    <cellStyle name="Comma 5 5 10" xfId="25930"/>
    <cellStyle name="Comma 5 5 2" xfId="25931"/>
    <cellStyle name="Comma 5 5 2 2" xfId="25932"/>
    <cellStyle name="Comma 5 5 2 2 2" xfId="25933"/>
    <cellStyle name="Comma 5 5 2 2 2 2" xfId="25934"/>
    <cellStyle name="Comma 5 5 2 2 2 2 2" xfId="25935"/>
    <cellStyle name="Comma 5 5 2 2 2 2 2 2" xfId="25936"/>
    <cellStyle name="Comma 5 5 2 2 2 2 2 3" xfId="55142"/>
    <cellStyle name="Comma 5 5 2 2 2 2 3" xfId="25937"/>
    <cellStyle name="Comma 5 5 2 2 2 2 4" xfId="25938"/>
    <cellStyle name="Comma 5 5 2 2 2 3" xfId="25939"/>
    <cellStyle name="Comma 5 5 2 2 2 3 2" xfId="25940"/>
    <cellStyle name="Comma 5 5 2 2 2 3 2 2" xfId="25941"/>
    <cellStyle name="Comma 5 5 2 2 2 3 2 3" xfId="55143"/>
    <cellStyle name="Comma 5 5 2 2 2 3 3" xfId="25942"/>
    <cellStyle name="Comma 5 5 2 2 2 3 4" xfId="25943"/>
    <cellStyle name="Comma 5 5 2 2 2 4" xfId="25944"/>
    <cellStyle name="Comma 5 5 2 2 2 4 2" xfId="25945"/>
    <cellStyle name="Comma 5 5 2 2 2 4 3" xfId="55144"/>
    <cellStyle name="Comma 5 5 2 2 2 5" xfId="25946"/>
    <cellStyle name="Comma 5 5 2 2 2 6" xfId="25947"/>
    <cellStyle name="Comma 5 5 2 2 3" xfId="25948"/>
    <cellStyle name="Comma 5 5 2 2 3 2" xfId="25949"/>
    <cellStyle name="Comma 5 5 2 2 3 2 2" xfId="25950"/>
    <cellStyle name="Comma 5 5 2 2 3 2 3" xfId="55145"/>
    <cellStyle name="Comma 5 5 2 2 3 3" xfId="25951"/>
    <cellStyle name="Comma 5 5 2 2 3 4" xfId="25952"/>
    <cellStyle name="Comma 5 5 2 2 4" xfId="25953"/>
    <cellStyle name="Comma 5 5 2 2 4 2" xfId="25954"/>
    <cellStyle name="Comma 5 5 2 2 4 2 2" xfId="25955"/>
    <cellStyle name="Comma 5 5 2 2 4 2 3" xfId="55146"/>
    <cellStyle name="Comma 5 5 2 2 4 3" xfId="25956"/>
    <cellStyle name="Comma 5 5 2 2 4 4" xfId="25957"/>
    <cellStyle name="Comma 5 5 2 2 5" xfId="25958"/>
    <cellStyle name="Comma 5 5 2 2 5 2" xfId="25959"/>
    <cellStyle name="Comma 5 5 2 2 5 3" xfId="55147"/>
    <cellStyle name="Comma 5 5 2 2 6" xfId="25960"/>
    <cellStyle name="Comma 5 5 2 2 7" xfId="25961"/>
    <cellStyle name="Comma 5 5 2 3" xfId="25962"/>
    <cellStyle name="Comma 5 5 2 3 2" xfId="25963"/>
    <cellStyle name="Comma 5 5 2 3 2 2" xfId="25964"/>
    <cellStyle name="Comma 5 5 2 3 2 2 2" xfId="25965"/>
    <cellStyle name="Comma 5 5 2 3 2 2 3" xfId="55148"/>
    <cellStyle name="Comma 5 5 2 3 2 3" xfId="25966"/>
    <cellStyle name="Comma 5 5 2 3 2 4" xfId="25967"/>
    <cellStyle name="Comma 5 5 2 3 3" xfId="25968"/>
    <cellStyle name="Comma 5 5 2 3 3 2" xfId="25969"/>
    <cellStyle name="Comma 5 5 2 3 3 2 2" xfId="25970"/>
    <cellStyle name="Comma 5 5 2 3 3 2 3" xfId="55149"/>
    <cellStyle name="Comma 5 5 2 3 3 3" xfId="25971"/>
    <cellStyle name="Comma 5 5 2 3 3 4" xfId="25972"/>
    <cellStyle name="Comma 5 5 2 3 4" xfId="25973"/>
    <cellStyle name="Comma 5 5 2 3 4 2" xfId="25974"/>
    <cellStyle name="Comma 5 5 2 3 4 3" xfId="55150"/>
    <cellStyle name="Comma 5 5 2 3 5" xfId="25975"/>
    <cellStyle name="Comma 5 5 2 3 6" xfId="25976"/>
    <cellStyle name="Comma 5 5 2 4" xfId="25977"/>
    <cellStyle name="Comma 5 5 2 4 2" xfId="25978"/>
    <cellStyle name="Comma 5 5 2 4 2 2" xfId="25979"/>
    <cellStyle name="Comma 5 5 2 4 2 3" xfId="55151"/>
    <cellStyle name="Comma 5 5 2 4 3" xfId="25980"/>
    <cellStyle name="Comma 5 5 2 4 4" xfId="25981"/>
    <cellStyle name="Comma 5 5 2 5" xfId="25982"/>
    <cellStyle name="Comma 5 5 2 5 2" xfId="25983"/>
    <cellStyle name="Comma 5 5 2 5 2 2" xfId="25984"/>
    <cellStyle name="Comma 5 5 2 5 2 3" xfId="55152"/>
    <cellStyle name="Comma 5 5 2 5 3" xfId="25985"/>
    <cellStyle name="Comma 5 5 2 5 4" xfId="25986"/>
    <cellStyle name="Comma 5 5 2 6" xfId="25987"/>
    <cellStyle name="Comma 5 5 2 6 2" xfId="25988"/>
    <cellStyle name="Comma 5 5 2 6 3" xfId="55153"/>
    <cellStyle name="Comma 5 5 2 7" xfId="25989"/>
    <cellStyle name="Comma 5 5 2 8" xfId="25990"/>
    <cellStyle name="Comma 5 5 3" xfId="25991"/>
    <cellStyle name="Comma 5 5 3 2" xfId="25992"/>
    <cellStyle name="Comma 5 5 3 2 2" xfId="25993"/>
    <cellStyle name="Comma 5 5 3 2 2 2" xfId="25994"/>
    <cellStyle name="Comma 5 5 3 2 2 2 2" xfId="25995"/>
    <cellStyle name="Comma 5 5 3 2 2 2 3" xfId="55154"/>
    <cellStyle name="Comma 5 5 3 2 2 3" xfId="25996"/>
    <cellStyle name="Comma 5 5 3 2 2 4" xfId="25997"/>
    <cellStyle name="Comma 5 5 3 2 3" xfId="25998"/>
    <cellStyle name="Comma 5 5 3 2 3 2" xfId="25999"/>
    <cellStyle name="Comma 5 5 3 2 3 2 2" xfId="26000"/>
    <cellStyle name="Comma 5 5 3 2 3 2 3" xfId="55155"/>
    <cellStyle name="Comma 5 5 3 2 3 3" xfId="26001"/>
    <cellStyle name="Comma 5 5 3 2 3 4" xfId="26002"/>
    <cellStyle name="Comma 5 5 3 2 4" xfId="26003"/>
    <cellStyle name="Comma 5 5 3 2 4 2" xfId="26004"/>
    <cellStyle name="Comma 5 5 3 2 4 3" xfId="55156"/>
    <cellStyle name="Comma 5 5 3 2 5" xfId="26005"/>
    <cellStyle name="Comma 5 5 3 2 6" xfId="26006"/>
    <cellStyle name="Comma 5 5 3 3" xfId="26007"/>
    <cellStyle name="Comma 5 5 3 3 2" xfId="26008"/>
    <cellStyle name="Comma 5 5 3 3 2 2" xfId="26009"/>
    <cellStyle name="Comma 5 5 3 3 2 3" xfId="55157"/>
    <cellStyle name="Comma 5 5 3 3 3" xfId="26010"/>
    <cellStyle name="Comma 5 5 3 3 4" xfId="26011"/>
    <cellStyle name="Comma 5 5 3 4" xfId="26012"/>
    <cellStyle name="Comma 5 5 3 4 2" xfId="26013"/>
    <cellStyle name="Comma 5 5 3 4 2 2" xfId="26014"/>
    <cellStyle name="Comma 5 5 3 4 2 3" xfId="55158"/>
    <cellStyle name="Comma 5 5 3 4 3" xfId="26015"/>
    <cellStyle name="Comma 5 5 3 4 4" xfId="26016"/>
    <cellStyle name="Comma 5 5 3 5" xfId="26017"/>
    <cellStyle name="Comma 5 5 3 5 2" xfId="26018"/>
    <cellStyle name="Comma 5 5 3 5 3" xfId="55159"/>
    <cellStyle name="Comma 5 5 3 6" xfId="26019"/>
    <cellStyle name="Comma 5 5 3 7" xfId="26020"/>
    <cellStyle name="Comma 5 5 4" xfId="26021"/>
    <cellStyle name="Comma 5 5 4 2" xfId="26022"/>
    <cellStyle name="Comma 5 5 4 2 2" xfId="26023"/>
    <cellStyle name="Comma 5 5 4 2 2 2" xfId="26024"/>
    <cellStyle name="Comma 5 5 4 2 2 3" xfId="55160"/>
    <cellStyle name="Comma 5 5 4 2 3" xfId="26025"/>
    <cellStyle name="Comma 5 5 4 2 4" xfId="26026"/>
    <cellStyle name="Comma 5 5 4 3" xfId="26027"/>
    <cellStyle name="Comma 5 5 4 3 2" xfId="26028"/>
    <cellStyle name="Comma 5 5 4 3 2 2" xfId="26029"/>
    <cellStyle name="Comma 5 5 4 3 2 3" xfId="55161"/>
    <cellStyle name="Comma 5 5 4 3 3" xfId="26030"/>
    <cellStyle name="Comma 5 5 4 3 4" xfId="26031"/>
    <cellStyle name="Comma 5 5 4 4" xfId="26032"/>
    <cellStyle name="Comma 5 5 4 4 2" xfId="26033"/>
    <cellStyle name="Comma 5 5 4 4 3" xfId="55162"/>
    <cellStyle name="Comma 5 5 4 5" xfId="26034"/>
    <cellStyle name="Comma 5 5 4 6" xfId="26035"/>
    <cellStyle name="Comma 5 5 5" xfId="26036"/>
    <cellStyle name="Comma 5 5 5 2" xfId="26037"/>
    <cellStyle name="Comma 5 5 5 2 2" xfId="26038"/>
    <cellStyle name="Comma 5 5 5 2 2 2" xfId="26039"/>
    <cellStyle name="Comma 5 5 5 2 2 3" xfId="55163"/>
    <cellStyle name="Comma 5 5 5 2 3" xfId="26040"/>
    <cellStyle name="Comma 5 5 5 2 4" xfId="26041"/>
    <cellStyle name="Comma 5 5 5 3" xfId="26042"/>
    <cellStyle name="Comma 5 5 5 3 2" xfId="26043"/>
    <cellStyle name="Comma 5 5 5 3 3" xfId="55164"/>
    <cellStyle name="Comma 5 5 5 4" xfId="26044"/>
    <cellStyle name="Comma 5 5 5 5" xfId="26045"/>
    <cellStyle name="Comma 5 5 6" xfId="26046"/>
    <cellStyle name="Comma 5 5 6 2" xfId="26047"/>
    <cellStyle name="Comma 5 5 6 2 2" xfId="26048"/>
    <cellStyle name="Comma 5 5 6 2 3" xfId="55165"/>
    <cellStyle name="Comma 5 5 6 3" xfId="26049"/>
    <cellStyle name="Comma 5 5 6 4" xfId="26050"/>
    <cellStyle name="Comma 5 5 7" xfId="26051"/>
    <cellStyle name="Comma 5 5 7 2" xfId="26052"/>
    <cellStyle name="Comma 5 5 7 2 2" xfId="26053"/>
    <cellStyle name="Comma 5 5 7 2 3" xfId="55166"/>
    <cellStyle name="Comma 5 5 7 3" xfId="26054"/>
    <cellStyle name="Comma 5 5 7 4" xfId="26055"/>
    <cellStyle name="Comma 5 5 8" xfId="26056"/>
    <cellStyle name="Comma 5 5 8 2" xfId="26057"/>
    <cellStyle name="Comma 5 5 8 3" xfId="55167"/>
    <cellStyle name="Comma 5 5 9" xfId="26058"/>
    <cellStyle name="Comma 5 6" xfId="26059"/>
    <cellStyle name="Comma 5 6 10" xfId="26060"/>
    <cellStyle name="Comma 5 6 2" xfId="26061"/>
    <cellStyle name="Comma 5 6 2 2" xfId="26062"/>
    <cellStyle name="Comma 5 6 2 2 2" xfId="26063"/>
    <cellStyle name="Comma 5 6 2 2 2 2" xfId="26064"/>
    <cellStyle name="Comma 5 6 2 2 2 2 2" xfId="26065"/>
    <cellStyle name="Comma 5 6 2 2 2 2 2 2" xfId="26066"/>
    <cellStyle name="Comma 5 6 2 2 2 2 2 3" xfId="55168"/>
    <cellStyle name="Comma 5 6 2 2 2 2 3" xfId="26067"/>
    <cellStyle name="Comma 5 6 2 2 2 2 4" xfId="26068"/>
    <cellStyle name="Comma 5 6 2 2 2 3" xfId="26069"/>
    <cellStyle name="Comma 5 6 2 2 2 3 2" xfId="26070"/>
    <cellStyle name="Comma 5 6 2 2 2 3 2 2" xfId="26071"/>
    <cellStyle name="Comma 5 6 2 2 2 3 2 3" xfId="55169"/>
    <cellStyle name="Comma 5 6 2 2 2 3 3" xfId="26072"/>
    <cellStyle name="Comma 5 6 2 2 2 3 4" xfId="26073"/>
    <cellStyle name="Comma 5 6 2 2 2 4" xfId="26074"/>
    <cellStyle name="Comma 5 6 2 2 2 4 2" xfId="26075"/>
    <cellStyle name="Comma 5 6 2 2 2 4 3" xfId="55170"/>
    <cellStyle name="Comma 5 6 2 2 2 5" xfId="26076"/>
    <cellStyle name="Comma 5 6 2 2 2 6" xfId="26077"/>
    <cellStyle name="Comma 5 6 2 2 3" xfId="26078"/>
    <cellStyle name="Comma 5 6 2 2 3 2" xfId="26079"/>
    <cellStyle name="Comma 5 6 2 2 3 2 2" xfId="26080"/>
    <cellStyle name="Comma 5 6 2 2 3 2 3" xfId="55171"/>
    <cellStyle name="Comma 5 6 2 2 3 3" xfId="26081"/>
    <cellStyle name="Comma 5 6 2 2 3 4" xfId="26082"/>
    <cellStyle name="Comma 5 6 2 2 4" xfId="26083"/>
    <cellStyle name="Comma 5 6 2 2 4 2" xfId="26084"/>
    <cellStyle name="Comma 5 6 2 2 4 2 2" xfId="26085"/>
    <cellStyle name="Comma 5 6 2 2 4 2 3" xfId="55172"/>
    <cellStyle name="Comma 5 6 2 2 4 3" xfId="26086"/>
    <cellStyle name="Comma 5 6 2 2 4 4" xfId="26087"/>
    <cellStyle name="Comma 5 6 2 2 5" xfId="26088"/>
    <cellStyle name="Comma 5 6 2 2 5 2" xfId="26089"/>
    <cellStyle name="Comma 5 6 2 2 5 3" xfId="55173"/>
    <cellStyle name="Comma 5 6 2 2 6" xfId="26090"/>
    <cellStyle name="Comma 5 6 2 2 7" xfId="26091"/>
    <cellStyle name="Comma 5 6 2 3" xfId="26092"/>
    <cellStyle name="Comma 5 6 2 3 2" xfId="26093"/>
    <cellStyle name="Comma 5 6 2 3 2 2" xfId="26094"/>
    <cellStyle name="Comma 5 6 2 3 2 2 2" xfId="26095"/>
    <cellStyle name="Comma 5 6 2 3 2 2 3" xfId="55174"/>
    <cellStyle name="Comma 5 6 2 3 2 3" xfId="26096"/>
    <cellStyle name="Comma 5 6 2 3 2 4" xfId="26097"/>
    <cellStyle name="Comma 5 6 2 3 3" xfId="26098"/>
    <cellStyle name="Comma 5 6 2 3 3 2" xfId="26099"/>
    <cellStyle name="Comma 5 6 2 3 3 2 2" xfId="26100"/>
    <cellStyle name="Comma 5 6 2 3 3 2 3" xfId="55175"/>
    <cellStyle name="Comma 5 6 2 3 3 3" xfId="26101"/>
    <cellStyle name="Comma 5 6 2 3 3 4" xfId="26102"/>
    <cellStyle name="Comma 5 6 2 3 4" xfId="26103"/>
    <cellStyle name="Comma 5 6 2 3 4 2" xfId="26104"/>
    <cellStyle name="Comma 5 6 2 3 4 3" xfId="55176"/>
    <cellStyle name="Comma 5 6 2 3 5" xfId="26105"/>
    <cellStyle name="Comma 5 6 2 3 6" xfId="26106"/>
    <cellStyle name="Comma 5 6 2 4" xfId="26107"/>
    <cellStyle name="Comma 5 6 2 4 2" xfId="26108"/>
    <cellStyle name="Comma 5 6 2 4 2 2" xfId="26109"/>
    <cellStyle name="Comma 5 6 2 4 2 3" xfId="55177"/>
    <cellStyle name="Comma 5 6 2 4 3" xfId="26110"/>
    <cellStyle name="Comma 5 6 2 4 4" xfId="26111"/>
    <cellStyle name="Comma 5 6 2 5" xfId="26112"/>
    <cellStyle name="Comma 5 6 2 5 2" xfId="26113"/>
    <cellStyle name="Comma 5 6 2 5 2 2" xfId="26114"/>
    <cellStyle name="Comma 5 6 2 5 2 3" xfId="55178"/>
    <cellStyle name="Comma 5 6 2 5 3" xfId="26115"/>
    <cellStyle name="Comma 5 6 2 5 4" xfId="26116"/>
    <cellStyle name="Comma 5 6 2 6" xfId="26117"/>
    <cellStyle name="Comma 5 6 2 6 2" xfId="26118"/>
    <cellStyle name="Comma 5 6 2 6 3" xfId="55179"/>
    <cellStyle name="Comma 5 6 2 7" xfId="26119"/>
    <cellStyle name="Comma 5 6 2 8" xfId="26120"/>
    <cellStyle name="Comma 5 6 3" xfId="26121"/>
    <cellStyle name="Comma 5 6 3 2" xfId="26122"/>
    <cellStyle name="Comma 5 6 3 2 2" xfId="26123"/>
    <cellStyle name="Comma 5 6 3 2 2 2" xfId="26124"/>
    <cellStyle name="Comma 5 6 3 2 2 2 2" xfId="26125"/>
    <cellStyle name="Comma 5 6 3 2 2 2 3" xfId="55180"/>
    <cellStyle name="Comma 5 6 3 2 2 3" xfId="26126"/>
    <cellStyle name="Comma 5 6 3 2 2 4" xfId="26127"/>
    <cellStyle name="Comma 5 6 3 2 3" xfId="26128"/>
    <cellStyle name="Comma 5 6 3 2 3 2" xfId="26129"/>
    <cellStyle name="Comma 5 6 3 2 3 2 2" xfId="26130"/>
    <cellStyle name="Comma 5 6 3 2 3 2 3" xfId="55181"/>
    <cellStyle name="Comma 5 6 3 2 3 3" xfId="26131"/>
    <cellStyle name="Comma 5 6 3 2 3 4" xfId="26132"/>
    <cellStyle name="Comma 5 6 3 2 4" xfId="26133"/>
    <cellStyle name="Comma 5 6 3 2 4 2" xfId="26134"/>
    <cellStyle name="Comma 5 6 3 2 4 3" xfId="55182"/>
    <cellStyle name="Comma 5 6 3 2 5" xfId="26135"/>
    <cellStyle name="Comma 5 6 3 2 6" xfId="26136"/>
    <cellStyle name="Comma 5 6 3 3" xfId="26137"/>
    <cellStyle name="Comma 5 6 3 3 2" xfId="26138"/>
    <cellStyle name="Comma 5 6 3 3 2 2" xfId="26139"/>
    <cellStyle name="Comma 5 6 3 3 2 3" xfId="55183"/>
    <cellStyle name="Comma 5 6 3 3 3" xfId="26140"/>
    <cellStyle name="Comma 5 6 3 3 4" xfId="26141"/>
    <cellStyle name="Comma 5 6 3 4" xfId="26142"/>
    <cellStyle name="Comma 5 6 3 4 2" xfId="26143"/>
    <cellStyle name="Comma 5 6 3 4 2 2" xfId="26144"/>
    <cellStyle name="Comma 5 6 3 4 2 3" xfId="55184"/>
    <cellStyle name="Comma 5 6 3 4 3" xfId="26145"/>
    <cellStyle name="Comma 5 6 3 4 4" xfId="26146"/>
    <cellStyle name="Comma 5 6 3 5" xfId="26147"/>
    <cellStyle name="Comma 5 6 3 5 2" xfId="26148"/>
    <cellStyle name="Comma 5 6 3 5 3" xfId="55185"/>
    <cellStyle name="Comma 5 6 3 6" xfId="26149"/>
    <cellStyle name="Comma 5 6 3 7" xfId="26150"/>
    <cellStyle name="Comma 5 6 4" xfId="26151"/>
    <cellStyle name="Comma 5 6 4 2" xfId="26152"/>
    <cellStyle name="Comma 5 6 4 2 2" xfId="26153"/>
    <cellStyle name="Comma 5 6 4 2 2 2" xfId="26154"/>
    <cellStyle name="Comma 5 6 4 2 2 3" xfId="55186"/>
    <cellStyle name="Comma 5 6 4 2 3" xfId="26155"/>
    <cellStyle name="Comma 5 6 4 2 4" xfId="26156"/>
    <cellStyle name="Comma 5 6 4 3" xfId="26157"/>
    <cellStyle name="Comma 5 6 4 3 2" xfId="26158"/>
    <cellStyle name="Comma 5 6 4 3 2 2" xfId="26159"/>
    <cellStyle name="Comma 5 6 4 3 2 3" xfId="55187"/>
    <cellStyle name="Comma 5 6 4 3 3" xfId="26160"/>
    <cellStyle name="Comma 5 6 4 3 4" xfId="26161"/>
    <cellStyle name="Comma 5 6 4 4" xfId="26162"/>
    <cellStyle name="Comma 5 6 4 4 2" xfId="26163"/>
    <cellStyle name="Comma 5 6 4 4 3" xfId="55188"/>
    <cellStyle name="Comma 5 6 4 5" xfId="26164"/>
    <cellStyle name="Comma 5 6 4 6" xfId="26165"/>
    <cellStyle name="Comma 5 6 5" xfId="26166"/>
    <cellStyle name="Comma 5 6 5 2" xfId="26167"/>
    <cellStyle name="Comma 5 6 5 2 2" xfId="26168"/>
    <cellStyle name="Comma 5 6 5 2 2 2" xfId="26169"/>
    <cellStyle name="Comma 5 6 5 2 2 3" xfId="55189"/>
    <cellStyle name="Comma 5 6 5 2 3" xfId="26170"/>
    <cellStyle name="Comma 5 6 5 2 4" xfId="26171"/>
    <cellStyle name="Comma 5 6 5 3" xfId="26172"/>
    <cellStyle name="Comma 5 6 5 3 2" xfId="26173"/>
    <cellStyle name="Comma 5 6 5 3 3" xfId="55190"/>
    <cellStyle name="Comma 5 6 5 4" xfId="26174"/>
    <cellStyle name="Comma 5 6 5 5" xfId="26175"/>
    <cellStyle name="Comma 5 6 6" xfId="26176"/>
    <cellStyle name="Comma 5 6 6 2" xfId="26177"/>
    <cellStyle name="Comma 5 6 6 2 2" xfId="26178"/>
    <cellStyle name="Comma 5 6 6 2 3" xfId="55191"/>
    <cellStyle name="Comma 5 6 6 3" xfId="26179"/>
    <cellStyle name="Comma 5 6 6 4" xfId="26180"/>
    <cellStyle name="Comma 5 6 7" xfId="26181"/>
    <cellStyle name="Comma 5 6 7 2" xfId="26182"/>
    <cellStyle name="Comma 5 6 7 2 2" xfId="26183"/>
    <cellStyle name="Comma 5 6 7 2 3" xfId="55192"/>
    <cellStyle name="Comma 5 6 7 3" xfId="26184"/>
    <cellStyle name="Comma 5 6 7 4" xfId="26185"/>
    <cellStyle name="Comma 5 6 8" xfId="26186"/>
    <cellStyle name="Comma 5 6 8 2" xfId="26187"/>
    <cellStyle name="Comma 5 6 8 3" xfId="55193"/>
    <cellStyle name="Comma 5 6 9" xfId="26188"/>
    <cellStyle name="Comma 5 7" xfId="26189"/>
    <cellStyle name="Comma 5 7 2" xfId="26190"/>
    <cellStyle name="Comma 5 7 2 2" xfId="26191"/>
    <cellStyle name="Comma 5 7 2 2 2" xfId="26192"/>
    <cellStyle name="Comma 5 7 2 2 2 2" xfId="26193"/>
    <cellStyle name="Comma 5 7 2 2 2 2 2" xfId="26194"/>
    <cellStyle name="Comma 5 7 2 2 2 2 3" xfId="55194"/>
    <cellStyle name="Comma 5 7 2 2 2 3" xfId="26195"/>
    <cellStyle name="Comma 5 7 2 2 2 4" xfId="26196"/>
    <cellStyle name="Comma 5 7 2 2 3" xfId="26197"/>
    <cellStyle name="Comma 5 7 2 2 3 2" xfId="26198"/>
    <cellStyle name="Comma 5 7 2 2 3 2 2" xfId="26199"/>
    <cellStyle name="Comma 5 7 2 2 3 2 3" xfId="55195"/>
    <cellStyle name="Comma 5 7 2 2 3 3" xfId="26200"/>
    <cellStyle name="Comma 5 7 2 2 3 4" xfId="26201"/>
    <cellStyle name="Comma 5 7 2 2 4" xfId="26202"/>
    <cellStyle name="Comma 5 7 2 2 4 2" xfId="26203"/>
    <cellStyle name="Comma 5 7 2 2 4 3" xfId="55196"/>
    <cellStyle name="Comma 5 7 2 2 5" xfId="26204"/>
    <cellStyle name="Comma 5 7 2 2 6" xfId="26205"/>
    <cellStyle name="Comma 5 7 2 3" xfId="26206"/>
    <cellStyle name="Comma 5 7 2 3 2" xfId="26207"/>
    <cellStyle name="Comma 5 7 2 3 2 2" xfId="26208"/>
    <cellStyle name="Comma 5 7 2 3 2 3" xfId="55197"/>
    <cellStyle name="Comma 5 7 2 3 3" xfId="26209"/>
    <cellStyle name="Comma 5 7 2 3 4" xfId="26210"/>
    <cellStyle name="Comma 5 7 2 4" xfId="26211"/>
    <cellStyle name="Comma 5 7 2 4 2" xfId="26212"/>
    <cellStyle name="Comma 5 7 2 4 2 2" xfId="26213"/>
    <cellStyle name="Comma 5 7 2 4 2 3" xfId="55198"/>
    <cellStyle name="Comma 5 7 2 4 3" xfId="26214"/>
    <cellStyle name="Comma 5 7 2 4 4" xfId="26215"/>
    <cellStyle name="Comma 5 7 2 5" xfId="26216"/>
    <cellStyle name="Comma 5 7 2 5 2" xfId="26217"/>
    <cellStyle name="Comma 5 7 2 5 3" xfId="55199"/>
    <cellStyle name="Comma 5 7 2 6" xfId="26218"/>
    <cellStyle name="Comma 5 7 2 7" xfId="26219"/>
    <cellStyle name="Comma 5 7 3" xfId="26220"/>
    <cellStyle name="Comma 5 7 3 2" xfId="26221"/>
    <cellStyle name="Comma 5 7 3 2 2" xfId="26222"/>
    <cellStyle name="Comma 5 7 3 2 2 2" xfId="26223"/>
    <cellStyle name="Comma 5 7 3 2 2 3" xfId="55200"/>
    <cellStyle name="Comma 5 7 3 2 3" xfId="26224"/>
    <cellStyle name="Comma 5 7 3 2 4" xfId="26225"/>
    <cellStyle name="Comma 5 7 3 3" xfId="26226"/>
    <cellStyle name="Comma 5 7 3 3 2" xfId="26227"/>
    <cellStyle name="Comma 5 7 3 3 2 2" xfId="26228"/>
    <cellStyle name="Comma 5 7 3 3 2 3" xfId="55201"/>
    <cellStyle name="Comma 5 7 3 3 3" xfId="26229"/>
    <cellStyle name="Comma 5 7 3 3 4" xfId="26230"/>
    <cellStyle name="Comma 5 7 3 4" xfId="26231"/>
    <cellStyle name="Comma 5 7 3 4 2" xfId="26232"/>
    <cellStyle name="Comma 5 7 3 4 3" xfId="55202"/>
    <cellStyle name="Comma 5 7 3 5" xfId="26233"/>
    <cellStyle name="Comma 5 7 3 6" xfId="26234"/>
    <cellStyle name="Comma 5 7 4" xfId="26235"/>
    <cellStyle name="Comma 5 7 4 2" xfId="26236"/>
    <cellStyle name="Comma 5 7 4 2 2" xfId="26237"/>
    <cellStyle name="Comma 5 7 4 2 3" xfId="55203"/>
    <cellStyle name="Comma 5 7 4 3" xfId="26238"/>
    <cellStyle name="Comma 5 7 4 4" xfId="26239"/>
    <cellStyle name="Comma 5 7 5" xfId="26240"/>
    <cellStyle name="Comma 5 7 5 2" xfId="26241"/>
    <cellStyle name="Comma 5 7 5 2 2" xfId="26242"/>
    <cellStyle name="Comma 5 7 5 2 3" xfId="55204"/>
    <cellStyle name="Comma 5 7 5 3" xfId="26243"/>
    <cellStyle name="Comma 5 7 5 4" xfId="26244"/>
    <cellStyle name="Comma 5 7 6" xfId="26245"/>
    <cellStyle name="Comma 5 7 6 2" xfId="26246"/>
    <cellStyle name="Comma 5 7 6 3" xfId="55205"/>
    <cellStyle name="Comma 5 7 7" xfId="26247"/>
    <cellStyle name="Comma 5 7 8" xfId="26248"/>
    <cellStyle name="Comma 5 8" xfId="26249"/>
    <cellStyle name="Comma 5 8 2" xfId="26250"/>
    <cellStyle name="Comma 5 8 2 2" xfId="26251"/>
    <cellStyle name="Comma 5 8 2 2 2" xfId="26252"/>
    <cellStyle name="Comma 5 8 2 2 2 2" xfId="26253"/>
    <cellStyle name="Comma 5 8 2 2 2 3" xfId="55206"/>
    <cellStyle name="Comma 5 8 2 2 3" xfId="26254"/>
    <cellStyle name="Comma 5 8 2 2 4" xfId="26255"/>
    <cellStyle name="Comma 5 8 2 3" xfId="26256"/>
    <cellStyle name="Comma 5 8 2 3 2" xfId="26257"/>
    <cellStyle name="Comma 5 8 2 3 2 2" xfId="26258"/>
    <cellStyle name="Comma 5 8 2 3 2 3" xfId="55207"/>
    <cellStyle name="Comma 5 8 2 3 3" xfId="26259"/>
    <cellStyle name="Comma 5 8 2 3 4" xfId="26260"/>
    <cellStyle name="Comma 5 8 2 4" xfId="26261"/>
    <cellStyle name="Comma 5 8 2 4 2" xfId="26262"/>
    <cellStyle name="Comma 5 8 2 4 3" xfId="55208"/>
    <cellStyle name="Comma 5 8 2 5" xfId="26263"/>
    <cellStyle name="Comma 5 8 2 6" xfId="26264"/>
    <cellStyle name="Comma 5 8 3" xfId="26265"/>
    <cellStyle name="Comma 5 8 3 2" xfId="26266"/>
    <cellStyle name="Comma 5 8 3 2 2" xfId="26267"/>
    <cellStyle name="Comma 5 8 3 2 3" xfId="55209"/>
    <cellStyle name="Comma 5 8 3 3" xfId="26268"/>
    <cellStyle name="Comma 5 8 3 4" xfId="26269"/>
    <cellStyle name="Comma 5 8 4" xfId="26270"/>
    <cellStyle name="Comma 5 8 4 2" xfId="26271"/>
    <cellStyle name="Comma 5 8 4 2 2" xfId="26272"/>
    <cellStyle name="Comma 5 8 4 2 3" xfId="55210"/>
    <cellStyle name="Comma 5 8 4 3" xfId="26273"/>
    <cellStyle name="Comma 5 8 4 4" xfId="26274"/>
    <cellStyle name="Comma 5 8 5" xfId="26275"/>
    <cellStyle name="Comma 5 8 5 2" xfId="26276"/>
    <cellStyle name="Comma 5 8 5 3" xfId="55211"/>
    <cellStyle name="Comma 5 8 6" xfId="26277"/>
    <cellStyle name="Comma 5 8 7" xfId="26278"/>
    <cellStyle name="Comma 5 9" xfId="26279"/>
    <cellStyle name="Comma 5 9 2" xfId="26280"/>
    <cellStyle name="Comma 5 9 2 2" xfId="26281"/>
    <cellStyle name="Comma 5 9 2 2 2" xfId="26282"/>
    <cellStyle name="Comma 5 9 2 2 3" xfId="55212"/>
    <cellStyle name="Comma 5 9 2 3" xfId="26283"/>
    <cellStyle name="Comma 5 9 2 4" xfId="26284"/>
    <cellStyle name="Comma 5 9 3" xfId="26285"/>
    <cellStyle name="Comma 5 9 3 2" xfId="26286"/>
    <cellStyle name="Comma 5 9 3 2 2" xfId="26287"/>
    <cellStyle name="Comma 5 9 3 2 3" xfId="55213"/>
    <cellStyle name="Comma 5 9 3 3" xfId="26288"/>
    <cellStyle name="Comma 5 9 3 4" xfId="26289"/>
    <cellStyle name="Comma 5 9 4" xfId="26290"/>
    <cellStyle name="Comma 5 9 4 2" xfId="26291"/>
    <cellStyle name="Comma 5 9 4 3" xfId="55214"/>
    <cellStyle name="Comma 5 9 5" xfId="26292"/>
    <cellStyle name="Comma 5 9 6" xfId="26293"/>
    <cellStyle name="Comma 6" xfId="26294"/>
    <cellStyle name="Comma 6 10" xfId="26295"/>
    <cellStyle name="Comma 6 11" xfId="26296"/>
    <cellStyle name="Comma 6 2" xfId="26297"/>
    <cellStyle name="Comma 6 2 10" xfId="26298"/>
    <cellStyle name="Comma 6 2 2" xfId="26299"/>
    <cellStyle name="Comma 6 2 2 2" xfId="26300"/>
    <cellStyle name="Comma 6 2 2 2 2" xfId="26301"/>
    <cellStyle name="Comma 6 2 2 2 2 2" xfId="26302"/>
    <cellStyle name="Comma 6 2 2 2 2 2 2" xfId="26303"/>
    <cellStyle name="Comma 6 2 2 2 2 2 2 2" xfId="26304"/>
    <cellStyle name="Comma 6 2 2 2 2 2 2 3" xfId="55215"/>
    <cellStyle name="Comma 6 2 2 2 2 2 3" xfId="26305"/>
    <cellStyle name="Comma 6 2 2 2 2 2 4" xfId="26306"/>
    <cellStyle name="Comma 6 2 2 2 2 3" xfId="26307"/>
    <cellStyle name="Comma 6 2 2 2 2 3 2" xfId="26308"/>
    <cellStyle name="Comma 6 2 2 2 2 3 2 2" xfId="26309"/>
    <cellStyle name="Comma 6 2 2 2 2 3 2 3" xfId="55216"/>
    <cellStyle name="Comma 6 2 2 2 2 3 3" xfId="26310"/>
    <cellStyle name="Comma 6 2 2 2 2 3 4" xfId="26311"/>
    <cellStyle name="Comma 6 2 2 2 2 4" xfId="26312"/>
    <cellStyle name="Comma 6 2 2 2 2 4 2" xfId="26313"/>
    <cellStyle name="Comma 6 2 2 2 2 4 3" xfId="55217"/>
    <cellStyle name="Comma 6 2 2 2 2 5" xfId="26314"/>
    <cellStyle name="Comma 6 2 2 2 2 6" xfId="26315"/>
    <cellStyle name="Comma 6 2 2 2 3" xfId="26316"/>
    <cellStyle name="Comma 6 2 2 2 3 2" xfId="26317"/>
    <cellStyle name="Comma 6 2 2 2 3 2 2" xfId="26318"/>
    <cellStyle name="Comma 6 2 2 2 3 2 3" xfId="55218"/>
    <cellStyle name="Comma 6 2 2 2 3 3" xfId="26319"/>
    <cellStyle name="Comma 6 2 2 2 3 4" xfId="26320"/>
    <cellStyle name="Comma 6 2 2 2 4" xfId="26321"/>
    <cellStyle name="Comma 6 2 2 2 4 2" xfId="26322"/>
    <cellStyle name="Comma 6 2 2 2 4 2 2" xfId="26323"/>
    <cellStyle name="Comma 6 2 2 2 4 2 3" xfId="55219"/>
    <cellStyle name="Comma 6 2 2 2 4 3" xfId="26324"/>
    <cellStyle name="Comma 6 2 2 2 4 4" xfId="26325"/>
    <cellStyle name="Comma 6 2 2 2 5" xfId="26326"/>
    <cellStyle name="Comma 6 2 2 2 5 2" xfId="26327"/>
    <cellStyle name="Comma 6 2 2 2 5 3" xfId="55220"/>
    <cellStyle name="Comma 6 2 2 2 6" xfId="26328"/>
    <cellStyle name="Comma 6 2 2 2 7" xfId="26329"/>
    <cellStyle name="Comma 6 2 2 3" xfId="26330"/>
    <cellStyle name="Comma 6 2 2 3 2" xfId="26331"/>
    <cellStyle name="Comma 6 2 2 3 2 2" xfId="26332"/>
    <cellStyle name="Comma 6 2 2 3 2 2 2" xfId="26333"/>
    <cellStyle name="Comma 6 2 2 3 2 2 3" xfId="55221"/>
    <cellStyle name="Comma 6 2 2 3 2 3" xfId="26334"/>
    <cellStyle name="Comma 6 2 2 3 2 4" xfId="26335"/>
    <cellStyle name="Comma 6 2 2 3 3" xfId="26336"/>
    <cellStyle name="Comma 6 2 2 3 3 2" xfId="26337"/>
    <cellStyle name="Comma 6 2 2 3 3 2 2" xfId="26338"/>
    <cellStyle name="Comma 6 2 2 3 3 2 3" xfId="55222"/>
    <cellStyle name="Comma 6 2 2 3 3 3" xfId="26339"/>
    <cellStyle name="Comma 6 2 2 3 3 4" xfId="26340"/>
    <cellStyle name="Comma 6 2 2 3 4" xfId="26341"/>
    <cellStyle name="Comma 6 2 2 3 4 2" xfId="26342"/>
    <cellStyle name="Comma 6 2 2 3 4 3" xfId="55223"/>
    <cellStyle name="Comma 6 2 2 3 5" xfId="26343"/>
    <cellStyle name="Comma 6 2 2 3 6" xfId="26344"/>
    <cellStyle name="Comma 6 2 2 4" xfId="26345"/>
    <cellStyle name="Comma 6 2 2 4 2" xfId="26346"/>
    <cellStyle name="Comma 6 2 2 4 2 2" xfId="26347"/>
    <cellStyle name="Comma 6 2 2 4 2 3" xfId="55224"/>
    <cellStyle name="Comma 6 2 2 4 3" xfId="26348"/>
    <cellStyle name="Comma 6 2 2 4 4" xfId="26349"/>
    <cellStyle name="Comma 6 2 2 5" xfId="26350"/>
    <cellStyle name="Comma 6 2 2 5 2" xfId="26351"/>
    <cellStyle name="Comma 6 2 2 5 2 2" xfId="26352"/>
    <cellStyle name="Comma 6 2 2 5 2 3" xfId="55225"/>
    <cellStyle name="Comma 6 2 2 5 3" xfId="26353"/>
    <cellStyle name="Comma 6 2 2 5 4" xfId="26354"/>
    <cellStyle name="Comma 6 2 2 6" xfId="26355"/>
    <cellStyle name="Comma 6 2 2 6 2" xfId="26356"/>
    <cellStyle name="Comma 6 2 2 6 3" xfId="55226"/>
    <cellStyle name="Comma 6 2 2 7" xfId="26357"/>
    <cellStyle name="Comma 6 2 2 8" xfId="26358"/>
    <cellStyle name="Comma 6 2 3" xfId="26359"/>
    <cellStyle name="Comma 6 2 3 2" xfId="26360"/>
    <cellStyle name="Comma 6 2 3 2 2" xfId="26361"/>
    <cellStyle name="Comma 6 2 3 2 2 2" xfId="26362"/>
    <cellStyle name="Comma 6 2 3 2 2 2 2" xfId="26363"/>
    <cellStyle name="Comma 6 2 3 2 2 2 3" xfId="55227"/>
    <cellStyle name="Comma 6 2 3 2 2 3" xfId="26364"/>
    <cellStyle name="Comma 6 2 3 2 2 4" xfId="26365"/>
    <cellStyle name="Comma 6 2 3 2 3" xfId="26366"/>
    <cellStyle name="Comma 6 2 3 2 3 2" xfId="26367"/>
    <cellStyle name="Comma 6 2 3 2 3 2 2" xfId="26368"/>
    <cellStyle name="Comma 6 2 3 2 3 2 3" xfId="55228"/>
    <cellStyle name="Comma 6 2 3 2 3 3" xfId="26369"/>
    <cellStyle name="Comma 6 2 3 2 3 4" xfId="26370"/>
    <cellStyle name="Comma 6 2 3 2 4" xfId="26371"/>
    <cellStyle name="Comma 6 2 3 2 4 2" xfId="26372"/>
    <cellStyle name="Comma 6 2 3 2 4 3" xfId="55229"/>
    <cellStyle name="Comma 6 2 3 2 5" xfId="26373"/>
    <cellStyle name="Comma 6 2 3 2 6" xfId="26374"/>
    <cellStyle name="Comma 6 2 3 3" xfId="26375"/>
    <cellStyle name="Comma 6 2 3 3 2" xfId="26376"/>
    <cellStyle name="Comma 6 2 3 3 2 2" xfId="26377"/>
    <cellStyle name="Comma 6 2 3 3 2 3" xfId="55230"/>
    <cellStyle name="Comma 6 2 3 3 3" xfId="26378"/>
    <cellStyle name="Comma 6 2 3 3 4" xfId="26379"/>
    <cellStyle name="Comma 6 2 3 4" xfId="26380"/>
    <cellStyle name="Comma 6 2 3 4 2" xfId="26381"/>
    <cellStyle name="Comma 6 2 3 4 2 2" xfId="26382"/>
    <cellStyle name="Comma 6 2 3 4 2 3" xfId="55231"/>
    <cellStyle name="Comma 6 2 3 4 3" xfId="26383"/>
    <cellStyle name="Comma 6 2 3 4 4" xfId="26384"/>
    <cellStyle name="Comma 6 2 3 5" xfId="26385"/>
    <cellStyle name="Comma 6 2 3 5 2" xfId="26386"/>
    <cellStyle name="Comma 6 2 3 5 3" xfId="55232"/>
    <cellStyle name="Comma 6 2 3 6" xfId="26387"/>
    <cellStyle name="Comma 6 2 3 7" xfId="26388"/>
    <cellStyle name="Comma 6 2 4" xfId="26389"/>
    <cellStyle name="Comma 6 2 4 2" xfId="26390"/>
    <cellStyle name="Comma 6 2 4 2 2" xfId="26391"/>
    <cellStyle name="Comma 6 2 4 2 2 2" xfId="26392"/>
    <cellStyle name="Comma 6 2 4 2 2 3" xfId="55233"/>
    <cellStyle name="Comma 6 2 4 2 3" xfId="26393"/>
    <cellStyle name="Comma 6 2 4 2 4" xfId="26394"/>
    <cellStyle name="Comma 6 2 4 3" xfId="26395"/>
    <cellStyle name="Comma 6 2 4 3 2" xfId="26396"/>
    <cellStyle name="Comma 6 2 4 3 2 2" xfId="26397"/>
    <cellStyle name="Comma 6 2 4 3 2 3" xfId="55234"/>
    <cellStyle name="Comma 6 2 4 3 3" xfId="26398"/>
    <cellStyle name="Comma 6 2 4 3 4" xfId="26399"/>
    <cellStyle name="Comma 6 2 4 4" xfId="26400"/>
    <cellStyle name="Comma 6 2 4 4 2" xfId="26401"/>
    <cellStyle name="Comma 6 2 4 4 3" xfId="55235"/>
    <cellStyle name="Comma 6 2 4 5" xfId="26402"/>
    <cellStyle name="Comma 6 2 4 6" xfId="26403"/>
    <cellStyle name="Comma 6 2 5" xfId="26404"/>
    <cellStyle name="Comma 6 2 5 2" xfId="26405"/>
    <cellStyle name="Comma 6 2 5 2 2" xfId="26406"/>
    <cellStyle name="Comma 6 2 5 2 2 2" xfId="26407"/>
    <cellStyle name="Comma 6 2 5 2 2 3" xfId="55236"/>
    <cellStyle name="Comma 6 2 5 2 3" xfId="26408"/>
    <cellStyle name="Comma 6 2 5 2 4" xfId="26409"/>
    <cellStyle name="Comma 6 2 5 3" xfId="26410"/>
    <cellStyle name="Comma 6 2 5 3 2" xfId="26411"/>
    <cellStyle name="Comma 6 2 5 3 3" xfId="55237"/>
    <cellStyle name="Comma 6 2 5 4" xfId="26412"/>
    <cellStyle name="Comma 6 2 5 5" xfId="26413"/>
    <cellStyle name="Comma 6 2 6" xfId="26414"/>
    <cellStyle name="Comma 6 2 6 2" xfId="26415"/>
    <cellStyle name="Comma 6 2 6 2 2" xfId="26416"/>
    <cellStyle name="Comma 6 2 6 2 3" xfId="55238"/>
    <cellStyle name="Comma 6 2 6 3" xfId="26417"/>
    <cellStyle name="Comma 6 2 6 4" xfId="26418"/>
    <cellStyle name="Comma 6 2 7" xfId="26419"/>
    <cellStyle name="Comma 6 2 7 2" xfId="26420"/>
    <cellStyle name="Comma 6 2 7 2 2" xfId="26421"/>
    <cellStyle name="Comma 6 2 7 2 3" xfId="55239"/>
    <cellStyle name="Comma 6 2 7 3" xfId="26422"/>
    <cellStyle name="Comma 6 2 7 4" xfId="26423"/>
    <cellStyle name="Comma 6 2 8" xfId="26424"/>
    <cellStyle name="Comma 6 2 8 2" xfId="26425"/>
    <cellStyle name="Comma 6 2 8 3" xfId="55240"/>
    <cellStyle name="Comma 6 2 9" xfId="26426"/>
    <cellStyle name="Comma 6 3" xfId="26427"/>
    <cellStyle name="Comma 6 3 2" xfId="26428"/>
    <cellStyle name="Comma 6 3 2 2" xfId="26429"/>
    <cellStyle name="Comma 6 3 2 2 2" xfId="26430"/>
    <cellStyle name="Comma 6 3 2 2 2 2" xfId="26431"/>
    <cellStyle name="Comma 6 3 2 2 2 2 2" xfId="26432"/>
    <cellStyle name="Comma 6 3 2 2 2 2 3" xfId="55241"/>
    <cellStyle name="Comma 6 3 2 2 2 3" xfId="26433"/>
    <cellStyle name="Comma 6 3 2 2 2 4" xfId="26434"/>
    <cellStyle name="Comma 6 3 2 2 3" xfId="26435"/>
    <cellStyle name="Comma 6 3 2 2 3 2" xfId="26436"/>
    <cellStyle name="Comma 6 3 2 2 3 2 2" xfId="26437"/>
    <cellStyle name="Comma 6 3 2 2 3 2 3" xfId="55242"/>
    <cellStyle name="Comma 6 3 2 2 3 3" xfId="26438"/>
    <cellStyle name="Comma 6 3 2 2 3 4" xfId="26439"/>
    <cellStyle name="Comma 6 3 2 2 4" xfId="26440"/>
    <cellStyle name="Comma 6 3 2 2 4 2" xfId="26441"/>
    <cellStyle name="Comma 6 3 2 2 4 3" xfId="55243"/>
    <cellStyle name="Comma 6 3 2 2 5" xfId="26442"/>
    <cellStyle name="Comma 6 3 2 2 6" xfId="26443"/>
    <cellStyle name="Comma 6 3 2 3" xfId="26444"/>
    <cellStyle name="Comma 6 3 2 3 2" xfId="26445"/>
    <cellStyle name="Comma 6 3 2 3 2 2" xfId="26446"/>
    <cellStyle name="Comma 6 3 2 3 2 3" xfId="55244"/>
    <cellStyle name="Comma 6 3 2 3 3" xfId="26447"/>
    <cellStyle name="Comma 6 3 2 3 4" xfId="26448"/>
    <cellStyle name="Comma 6 3 2 4" xfId="26449"/>
    <cellStyle name="Comma 6 3 2 4 2" xfId="26450"/>
    <cellStyle name="Comma 6 3 2 4 2 2" xfId="26451"/>
    <cellStyle name="Comma 6 3 2 4 2 3" xfId="55245"/>
    <cellStyle name="Comma 6 3 2 4 3" xfId="26452"/>
    <cellStyle name="Comma 6 3 2 4 4" xfId="26453"/>
    <cellStyle name="Comma 6 3 2 5" xfId="26454"/>
    <cellStyle name="Comma 6 3 2 5 2" xfId="26455"/>
    <cellStyle name="Comma 6 3 2 5 3" xfId="55246"/>
    <cellStyle name="Comma 6 3 2 6" xfId="26456"/>
    <cellStyle name="Comma 6 3 2 7" xfId="26457"/>
    <cellStyle name="Comma 6 3 3" xfId="26458"/>
    <cellStyle name="Comma 6 3 3 2" xfId="26459"/>
    <cellStyle name="Comma 6 3 3 2 2" xfId="26460"/>
    <cellStyle name="Comma 6 3 3 2 2 2" xfId="26461"/>
    <cellStyle name="Comma 6 3 3 2 2 3" xfId="55247"/>
    <cellStyle name="Comma 6 3 3 2 3" xfId="26462"/>
    <cellStyle name="Comma 6 3 3 2 4" xfId="26463"/>
    <cellStyle name="Comma 6 3 3 3" xfId="26464"/>
    <cellStyle name="Comma 6 3 3 3 2" xfId="26465"/>
    <cellStyle name="Comma 6 3 3 3 2 2" xfId="26466"/>
    <cellStyle name="Comma 6 3 3 3 2 3" xfId="55248"/>
    <cellStyle name="Comma 6 3 3 3 3" xfId="26467"/>
    <cellStyle name="Comma 6 3 3 3 4" xfId="26468"/>
    <cellStyle name="Comma 6 3 3 4" xfId="26469"/>
    <cellStyle name="Comma 6 3 3 4 2" xfId="26470"/>
    <cellStyle name="Comma 6 3 3 4 3" xfId="55249"/>
    <cellStyle name="Comma 6 3 3 5" xfId="26471"/>
    <cellStyle name="Comma 6 3 3 6" xfId="26472"/>
    <cellStyle name="Comma 6 3 4" xfId="26473"/>
    <cellStyle name="Comma 6 3 4 2" xfId="26474"/>
    <cellStyle name="Comma 6 3 4 2 2" xfId="26475"/>
    <cellStyle name="Comma 6 3 4 2 2 2" xfId="26476"/>
    <cellStyle name="Comma 6 3 4 2 2 3" xfId="55250"/>
    <cellStyle name="Comma 6 3 4 2 3" xfId="26477"/>
    <cellStyle name="Comma 6 3 4 2 4" xfId="26478"/>
    <cellStyle name="Comma 6 3 4 3" xfId="26479"/>
    <cellStyle name="Comma 6 3 4 3 2" xfId="26480"/>
    <cellStyle name="Comma 6 3 4 3 3" xfId="55251"/>
    <cellStyle name="Comma 6 3 4 4" xfId="26481"/>
    <cellStyle name="Comma 6 3 4 5" xfId="26482"/>
    <cellStyle name="Comma 6 3 5" xfId="26483"/>
    <cellStyle name="Comma 6 3 5 2" xfId="26484"/>
    <cellStyle name="Comma 6 3 5 2 2" xfId="26485"/>
    <cellStyle name="Comma 6 3 5 2 3" xfId="55252"/>
    <cellStyle name="Comma 6 3 5 3" xfId="26486"/>
    <cellStyle name="Comma 6 3 5 4" xfId="26487"/>
    <cellStyle name="Comma 6 3 6" xfId="26488"/>
    <cellStyle name="Comma 6 3 6 2" xfId="26489"/>
    <cellStyle name="Comma 6 3 6 2 2" xfId="26490"/>
    <cellStyle name="Comma 6 3 6 2 3" xfId="55253"/>
    <cellStyle name="Comma 6 3 6 3" xfId="26491"/>
    <cellStyle name="Comma 6 3 6 4" xfId="26492"/>
    <cellStyle name="Comma 6 3 7" xfId="26493"/>
    <cellStyle name="Comma 6 3 7 2" xfId="26494"/>
    <cellStyle name="Comma 6 3 7 3" xfId="55254"/>
    <cellStyle name="Comma 6 3 8" xfId="26495"/>
    <cellStyle name="Comma 6 3 9" xfId="26496"/>
    <cellStyle name="Comma 6 4" xfId="26497"/>
    <cellStyle name="Comma 6 4 2" xfId="26498"/>
    <cellStyle name="Comma 6 4 2 2" xfId="26499"/>
    <cellStyle name="Comma 6 4 2 2 2" xfId="26500"/>
    <cellStyle name="Comma 6 4 2 2 2 2" xfId="26501"/>
    <cellStyle name="Comma 6 4 2 2 2 3" xfId="55255"/>
    <cellStyle name="Comma 6 4 2 2 3" xfId="26502"/>
    <cellStyle name="Comma 6 4 2 2 4" xfId="26503"/>
    <cellStyle name="Comma 6 4 2 3" xfId="26504"/>
    <cellStyle name="Comma 6 4 2 3 2" xfId="26505"/>
    <cellStyle name="Comma 6 4 2 3 2 2" xfId="26506"/>
    <cellStyle name="Comma 6 4 2 3 2 3" xfId="55256"/>
    <cellStyle name="Comma 6 4 2 3 3" xfId="26507"/>
    <cellStyle name="Comma 6 4 2 3 4" xfId="26508"/>
    <cellStyle name="Comma 6 4 2 4" xfId="26509"/>
    <cellStyle name="Comma 6 4 2 4 2" xfId="26510"/>
    <cellStyle name="Comma 6 4 2 4 3" xfId="55257"/>
    <cellStyle name="Comma 6 4 2 5" xfId="26511"/>
    <cellStyle name="Comma 6 4 2 6" xfId="26512"/>
    <cellStyle name="Comma 6 4 3" xfId="26513"/>
    <cellStyle name="Comma 6 4 3 2" xfId="26514"/>
    <cellStyle name="Comma 6 4 3 2 2" xfId="26515"/>
    <cellStyle name="Comma 6 4 3 2 3" xfId="55258"/>
    <cellStyle name="Comma 6 4 3 3" xfId="26516"/>
    <cellStyle name="Comma 6 4 3 4" xfId="26517"/>
    <cellStyle name="Comma 6 4 4" xfId="26518"/>
    <cellStyle name="Comma 6 4 4 2" xfId="26519"/>
    <cellStyle name="Comma 6 4 4 2 2" xfId="26520"/>
    <cellStyle name="Comma 6 4 4 2 3" xfId="55259"/>
    <cellStyle name="Comma 6 4 4 3" xfId="26521"/>
    <cellStyle name="Comma 6 4 4 4" xfId="26522"/>
    <cellStyle name="Comma 6 4 5" xfId="26523"/>
    <cellStyle name="Comma 6 4 5 2" xfId="26524"/>
    <cellStyle name="Comma 6 4 5 3" xfId="55260"/>
    <cellStyle name="Comma 6 4 6" xfId="26525"/>
    <cellStyle name="Comma 6 4 7" xfId="26526"/>
    <cellStyle name="Comma 6 5" xfId="26527"/>
    <cellStyle name="Comma 6 5 2" xfId="26528"/>
    <cellStyle name="Comma 6 5 2 2" xfId="26529"/>
    <cellStyle name="Comma 6 5 2 2 2" xfId="26530"/>
    <cellStyle name="Comma 6 5 2 2 3" xfId="55261"/>
    <cellStyle name="Comma 6 5 2 3" xfId="26531"/>
    <cellStyle name="Comma 6 5 2 4" xfId="26532"/>
    <cellStyle name="Comma 6 5 3" xfId="26533"/>
    <cellStyle name="Comma 6 5 3 2" xfId="26534"/>
    <cellStyle name="Comma 6 5 3 2 2" xfId="26535"/>
    <cellStyle name="Comma 6 5 3 2 3" xfId="55262"/>
    <cellStyle name="Comma 6 5 3 3" xfId="26536"/>
    <cellStyle name="Comma 6 5 3 4" xfId="26537"/>
    <cellStyle name="Comma 6 5 4" xfId="26538"/>
    <cellStyle name="Comma 6 5 4 2" xfId="26539"/>
    <cellStyle name="Comma 6 5 4 3" xfId="55263"/>
    <cellStyle name="Comma 6 5 5" xfId="26540"/>
    <cellStyle name="Comma 6 5 6" xfId="26541"/>
    <cellStyle name="Comma 6 6" xfId="26542"/>
    <cellStyle name="Comma 6 6 2" xfId="26543"/>
    <cellStyle name="Comma 6 6 2 2" xfId="26544"/>
    <cellStyle name="Comma 6 6 2 2 2" xfId="26545"/>
    <cellStyle name="Comma 6 6 2 2 3" xfId="55264"/>
    <cellStyle name="Comma 6 6 2 3" xfId="26546"/>
    <cellStyle name="Comma 6 6 2 4" xfId="26547"/>
    <cellStyle name="Comma 6 6 3" xfId="26548"/>
    <cellStyle name="Comma 6 6 3 2" xfId="26549"/>
    <cellStyle name="Comma 6 6 3 3" xfId="55265"/>
    <cellStyle name="Comma 6 6 4" xfId="26550"/>
    <cellStyle name="Comma 6 6 5" xfId="26551"/>
    <cellStyle name="Comma 6 7" xfId="26552"/>
    <cellStyle name="Comma 6 7 2" xfId="26553"/>
    <cellStyle name="Comma 6 7 2 2" xfId="26554"/>
    <cellStyle name="Comma 6 7 2 3" xfId="55266"/>
    <cellStyle name="Comma 6 7 3" xfId="26555"/>
    <cellStyle name="Comma 6 7 4" xfId="26556"/>
    <cellStyle name="Comma 6 8" xfId="26557"/>
    <cellStyle name="Comma 6 8 2" xfId="26558"/>
    <cellStyle name="Comma 6 8 2 2" xfId="26559"/>
    <cellStyle name="Comma 6 8 2 3" xfId="55267"/>
    <cellStyle name="Comma 6 8 3" xfId="26560"/>
    <cellStyle name="Comma 6 8 4" xfId="26561"/>
    <cellStyle name="Comma 6 9" xfId="26562"/>
    <cellStyle name="Comma 6 9 2" xfId="26563"/>
    <cellStyle name="Comma 6 9 3" xfId="55268"/>
    <cellStyle name="Comma 7" xfId="26564"/>
    <cellStyle name="Comma 7 2" xfId="26565"/>
    <cellStyle name="Comma 8" xfId="26566"/>
    <cellStyle name="Comma 8 2" xfId="26567"/>
    <cellStyle name="Comma 8 2 2" xfId="26568"/>
    <cellStyle name="Comma 8 2 2 2" xfId="26569"/>
    <cellStyle name="Comma 8 2 2 2 2" xfId="26570"/>
    <cellStyle name="Comma 8 2 2 2 2 2" xfId="26571"/>
    <cellStyle name="Comma 8 2 2 2 2 3" xfId="55269"/>
    <cellStyle name="Comma 8 2 2 2 3" xfId="26572"/>
    <cellStyle name="Comma 8 2 2 2 4" xfId="26573"/>
    <cellStyle name="Comma 8 2 2 3" xfId="26574"/>
    <cellStyle name="Comma 8 2 2 3 2" xfId="26575"/>
    <cellStyle name="Comma 8 2 2 3 2 2" xfId="26576"/>
    <cellStyle name="Comma 8 2 2 3 2 3" xfId="55270"/>
    <cellStyle name="Comma 8 2 2 3 3" xfId="26577"/>
    <cellStyle name="Comma 8 2 2 3 4" xfId="26578"/>
    <cellStyle name="Comma 8 2 2 4" xfId="26579"/>
    <cellStyle name="Comma 8 2 2 4 2" xfId="26580"/>
    <cellStyle name="Comma 8 2 2 4 3" xfId="55271"/>
    <cellStyle name="Comma 8 2 2 5" xfId="26581"/>
    <cellStyle name="Comma 8 2 2 6" xfId="26582"/>
    <cellStyle name="Comma 8 2 3" xfId="26583"/>
    <cellStyle name="Comma 8 2 3 2" xfId="26584"/>
    <cellStyle name="Comma 8 2 3 2 2" xfId="26585"/>
    <cellStyle name="Comma 8 2 3 2 3" xfId="55272"/>
    <cellStyle name="Comma 8 2 3 3" xfId="26586"/>
    <cellStyle name="Comma 8 2 3 4" xfId="26587"/>
    <cellStyle name="Comma 8 2 4" xfId="26588"/>
    <cellStyle name="Comma 8 2 4 2" xfId="26589"/>
    <cellStyle name="Comma 8 2 4 2 2" xfId="26590"/>
    <cellStyle name="Comma 8 2 4 2 3" xfId="55273"/>
    <cellStyle name="Comma 8 2 4 3" xfId="26591"/>
    <cellStyle name="Comma 8 2 4 4" xfId="26592"/>
    <cellStyle name="Comma 8 2 5" xfId="26593"/>
    <cellStyle name="Comma 8 2 5 2" xfId="26594"/>
    <cellStyle name="Comma 8 2 5 3" xfId="55274"/>
    <cellStyle name="Comma 8 2 6" xfId="26595"/>
    <cellStyle name="Comma 8 2 7" xfId="26596"/>
    <cellStyle name="Comma 8 3" xfId="26597"/>
    <cellStyle name="Comma 8 3 2" xfId="26598"/>
    <cellStyle name="Comma 8 3 2 2" xfId="26599"/>
    <cellStyle name="Comma 8 3 2 2 2" xfId="26600"/>
    <cellStyle name="Comma 8 3 2 2 3" xfId="55275"/>
    <cellStyle name="Comma 8 3 2 3" xfId="26601"/>
    <cellStyle name="Comma 8 3 2 4" xfId="26602"/>
    <cellStyle name="Comma 8 3 3" xfId="26603"/>
    <cellStyle name="Comma 8 3 3 2" xfId="26604"/>
    <cellStyle name="Comma 8 3 3 2 2" xfId="26605"/>
    <cellStyle name="Comma 8 3 3 2 3" xfId="55276"/>
    <cellStyle name="Comma 8 3 3 3" xfId="26606"/>
    <cellStyle name="Comma 8 3 3 4" xfId="26607"/>
    <cellStyle name="Comma 8 3 4" xfId="26608"/>
    <cellStyle name="Comma 8 3 4 2" xfId="26609"/>
    <cellStyle name="Comma 8 3 4 3" xfId="55277"/>
    <cellStyle name="Comma 8 3 5" xfId="26610"/>
    <cellStyle name="Comma 8 3 6" xfId="26611"/>
    <cellStyle name="Comma 8 4" xfId="26612"/>
    <cellStyle name="Comma 8 4 2" xfId="26613"/>
    <cellStyle name="Comma 8 4 2 2" xfId="26614"/>
    <cellStyle name="Comma 8 4 2 3" xfId="55278"/>
    <cellStyle name="Comma 8 4 3" xfId="26615"/>
    <cellStyle name="Comma 8 4 4" xfId="26616"/>
    <cellStyle name="Comma 8 5" xfId="26617"/>
    <cellStyle name="Comma 8 5 2" xfId="26618"/>
    <cellStyle name="Comma 8 5 2 2" xfId="26619"/>
    <cellStyle name="Comma 8 5 2 3" xfId="55279"/>
    <cellStyle name="Comma 8 5 3" xfId="26620"/>
    <cellStyle name="Comma 8 5 4" xfId="26621"/>
    <cellStyle name="Comma 8 6" xfId="26622"/>
    <cellStyle name="Comma 8 6 2" xfId="26623"/>
    <cellStyle name="Comma 8 6 3" xfId="55280"/>
    <cellStyle name="Comma 8 7" xfId="26624"/>
    <cellStyle name="Comma 8 8" xfId="26625"/>
    <cellStyle name="Comma 9" xfId="26626"/>
    <cellStyle name="Comma 9 2" xfId="26627"/>
    <cellStyle name="Comma 9 2 2" xfId="26628"/>
    <cellStyle name="Comma 9 2 2 2" xfId="26629"/>
    <cellStyle name="Comma 9 2 2 2 2" xfId="26630"/>
    <cellStyle name="Comma 9 2 2 2 3" xfId="55281"/>
    <cellStyle name="Comma 9 2 2 3" xfId="26631"/>
    <cellStyle name="Comma 9 2 2 4" xfId="26632"/>
    <cellStyle name="Comma 9 2 3" xfId="26633"/>
    <cellStyle name="Comma 9 2 3 2" xfId="26634"/>
    <cellStyle name="Comma 9 2 3 2 2" xfId="26635"/>
    <cellStyle name="Comma 9 2 3 2 3" xfId="55282"/>
    <cellStyle name="Comma 9 2 3 3" xfId="26636"/>
    <cellStyle name="Comma 9 2 3 4" xfId="26637"/>
    <cellStyle name="Comma 9 2 4" xfId="26638"/>
    <cellStyle name="Comma 9 2 4 2" xfId="26639"/>
    <cellStyle name="Comma 9 2 4 3" xfId="55283"/>
    <cellStyle name="Comma 9 2 5" xfId="26640"/>
    <cellStyle name="Comma 9 2 6" xfId="26641"/>
    <cellStyle name="Comma 9 3" xfId="26642"/>
    <cellStyle name="Comma 9 3 2" xfId="26643"/>
    <cellStyle name="Comma 9 3 2 2" xfId="26644"/>
    <cellStyle name="Comma 9 3 2 3" xfId="55284"/>
    <cellStyle name="Comma 9 3 3" xfId="26645"/>
    <cellStyle name="Comma 9 3 4" xfId="26646"/>
    <cellStyle name="Comma 9 4" xfId="26647"/>
    <cellStyle name="Comma 9 4 2" xfId="26648"/>
    <cellStyle name="Comma 9 4 2 2" xfId="26649"/>
    <cellStyle name="Comma 9 4 2 3" xfId="55285"/>
    <cellStyle name="Comma 9 4 3" xfId="26650"/>
    <cellStyle name="Comma 9 4 4" xfId="26651"/>
    <cellStyle name="Comma 9 5" xfId="26652"/>
    <cellStyle name="Comma 9 5 2" xfId="26653"/>
    <cellStyle name="Comma 9 5 3" xfId="55286"/>
    <cellStyle name="Comma 9 6" xfId="26654"/>
    <cellStyle name="Comma 9 7" xfId="26655"/>
    <cellStyle name="Currency" xfId="60913" builtinId="4"/>
    <cellStyle name="Currency 10" xfId="26656"/>
    <cellStyle name="Currency 10 2" xfId="26657"/>
    <cellStyle name="Currency 10 2 2" xfId="26658"/>
    <cellStyle name="Currency 10 2 2 2" xfId="60915"/>
    <cellStyle name="Currency 10 2 3" xfId="55287"/>
    <cellStyle name="Currency 10 3" xfId="26659"/>
    <cellStyle name="Currency 10 4" xfId="26660"/>
    <cellStyle name="Currency 10 5" xfId="60914"/>
    <cellStyle name="Currency 11" xfId="26661"/>
    <cellStyle name="Currency 11 2" xfId="26662"/>
    <cellStyle name="Currency 11 3" xfId="55288"/>
    <cellStyle name="Currency 12" xfId="49925"/>
    <cellStyle name="Currency 12 2" xfId="60916"/>
    <cellStyle name="Currency 13" xfId="49923"/>
    <cellStyle name="Currency 14" xfId="55289"/>
    <cellStyle name="Currency 15" xfId="55290"/>
    <cellStyle name="Currency 16" xfId="59957"/>
    <cellStyle name="Currency 2" xfId="20"/>
    <cellStyle name="Currency 2 10" xfId="26663"/>
    <cellStyle name="Currency 2 10 2" xfId="26664"/>
    <cellStyle name="Currency 2 10 2 2" xfId="26665"/>
    <cellStyle name="Currency 2 10 2 2 2" xfId="21"/>
    <cellStyle name="Currency 2 10 2 2 2 2" xfId="26666"/>
    <cellStyle name="Currency 2 10 2 2 2 2 2" xfId="26667"/>
    <cellStyle name="Currency 2 10 2 2 2 2 3" xfId="55291"/>
    <cellStyle name="Currency 2 10 2 2 2 3" xfId="26668"/>
    <cellStyle name="Currency 2 10 2 2 2 4" xfId="26669"/>
    <cellStyle name="Currency 2 10 2 2 3" xfId="26670"/>
    <cellStyle name="Currency 2 10 2 2 3 2" xfId="26671"/>
    <cellStyle name="Currency 2 10 2 2 3 2 2" xfId="26672"/>
    <cellStyle name="Currency 2 10 2 2 3 2 3" xfId="55292"/>
    <cellStyle name="Currency 2 10 2 2 3 3" xfId="26673"/>
    <cellStyle name="Currency 2 10 2 2 3 4" xfId="26674"/>
    <cellStyle name="Currency 2 10 2 2 4" xfId="26675"/>
    <cellStyle name="Currency 2 10 2 2 4 2" xfId="26676"/>
    <cellStyle name="Currency 2 10 2 2 4 3" xfId="55293"/>
    <cellStyle name="Currency 2 10 2 2 5" xfId="26677"/>
    <cellStyle name="Currency 2 10 2 2 6" xfId="26678"/>
    <cellStyle name="Currency 2 10 2 3" xfId="26679"/>
    <cellStyle name="Currency 2 10 2 3 2" xfId="26680"/>
    <cellStyle name="Currency 2 10 2 3 2 2" xfId="26681"/>
    <cellStyle name="Currency 2 10 2 3 2 3" xfId="55294"/>
    <cellStyle name="Currency 2 10 2 3 3" xfId="26682"/>
    <cellStyle name="Currency 2 10 2 3 4" xfId="26683"/>
    <cellStyle name="Currency 2 10 2 4" xfId="26684"/>
    <cellStyle name="Currency 2 10 2 4 2" xfId="26685"/>
    <cellStyle name="Currency 2 10 2 4 2 2" xfId="26686"/>
    <cellStyle name="Currency 2 10 2 4 2 3" xfId="55295"/>
    <cellStyle name="Currency 2 10 2 4 3" xfId="26687"/>
    <cellStyle name="Currency 2 10 2 4 4" xfId="26688"/>
    <cellStyle name="Currency 2 10 2 5" xfId="26689"/>
    <cellStyle name="Currency 2 10 2 5 2" xfId="26690"/>
    <cellStyle name="Currency 2 10 2 5 3" xfId="55296"/>
    <cellStyle name="Currency 2 10 2 6" xfId="26691"/>
    <cellStyle name="Currency 2 10 2 7" xfId="26692"/>
    <cellStyle name="Currency 2 10 3" xfId="26693"/>
    <cellStyle name="Currency 2 10 3 2" xfId="26694"/>
    <cellStyle name="Currency 2 10 3 2 2" xfId="26695"/>
    <cellStyle name="Currency 2 10 3 2 2 2" xfId="26696"/>
    <cellStyle name="Currency 2 10 3 2 2 3" xfId="55297"/>
    <cellStyle name="Currency 2 10 3 2 3" xfId="26697"/>
    <cellStyle name="Currency 2 10 3 2 4" xfId="26698"/>
    <cellStyle name="Currency 2 10 3 3" xfId="26699"/>
    <cellStyle name="Currency 2 10 3 3 2" xfId="26700"/>
    <cellStyle name="Currency 2 10 3 3 2 2" xfId="26701"/>
    <cellStyle name="Currency 2 10 3 3 2 3" xfId="55298"/>
    <cellStyle name="Currency 2 10 3 3 3" xfId="26702"/>
    <cellStyle name="Currency 2 10 3 3 4" xfId="26703"/>
    <cellStyle name="Currency 2 10 3 4" xfId="26704"/>
    <cellStyle name="Currency 2 10 3 4 2" xfId="26705"/>
    <cellStyle name="Currency 2 10 3 4 3" xfId="55299"/>
    <cellStyle name="Currency 2 10 3 5" xfId="26706"/>
    <cellStyle name="Currency 2 10 3 6" xfId="26707"/>
    <cellStyle name="Currency 2 10 4" xfId="26708"/>
    <cellStyle name="Currency 2 10 4 2" xfId="26709"/>
    <cellStyle name="Currency 2 10 4 2 2" xfId="26710"/>
    <cellStyle name="Currency 2 10 4 2 3" xfId="55300"/>
    <cellStyle name="Currency 2 10 4 3" xfId="26711"/>
    <cellStyle name="Currency 2 10 4 4" xfId="26712"/>
    <cellStyle name="Currency 2 10 5" xfId="26713"/>
    <cellStyle name="Currency 2 10 5 2" xfId="26714"/>
    <cellStyle name="Currency 2 10 5 2 2" xfId="26715"/>
    <cellStyle name="Currency 2 10 5 2 3" xfId="55301"/>
    <cellStyle name="Currency 2 10 5 3" xfId="26716"/>
    <cellStyle name="Currency 2 10 5 4" xfId="26717"/>
    <cellStyle name="Currency 2 10 6" xfId="26718"/>
    <cellStyle name="Currency 2 10 6 2" xfId="26719"/>
    <cellStyle name="Currency 2 10 6 3" xfId="55302"/>
    <cellStyle name="Currency 2 10 7" xfId="26720"/>
    <cellStyle name="Currency 2 10 8" xfId="26721"/>
    <cellStyle name="Currency 2 11" xfId="26722"/>
    <cellStyle name="Currency 2 11 2" xfId="26723"/>
    <cellStyle name="Currency 2 11 2 2" xfId="26724"/>
    <cellStyle name="Currency 2 11 2 2 2" xfId="26725"/>
    <cellStyle name="Currency 2 11 2 2 2 2" xfId="26726"/>
    <cellStyle name="Currency 2 11 2 2 2 3" xfId="55303"/>
    <cellStyle name="Currency 2 11 2 2 3" xfId="26727"/>
    <cellStyle name="Currency 2 11 2 2 4" xfId="26728"/>
    <cellStyle name="Currency 2 11 2 3" xfId="26729"/>
    <cellStyle name="Currency 2 11 2 3 2" xfId="26730"/>
    <cellStyle name="Currency 2 11 2 3 2 2" xfId="26731"/>
    <cellStyle name="Currency 2 11 2 3 2 3" xfId="55304"/>
    <cellStyle name="Currency 2 11 2 3 3" xfId="26732"/>
    <cellStyle name="Currency 2 11 2 3 4" xfId="26733"/>
    <cellStyle name="Currency 2 11 2 4" xfId="26734"/>
    <cellStyle name="Currency 2 11 2 4 2" xfId="26735"/>
    <cellStyle name="Currency 2 11 2 4 3" xfId="55305"/>
    <cellStyle name="Currency 2 11 2 5" xfId="26736"/>
    <cellStyle name="Currency 2 11 2 6" xfId="26737"/>
    <cellStyle name="Currency 2 11 3" xfId="26738"/>
    <cellStyle name="Currency 2 11 3 2" xfId="26739"/>
    <cellStyle name="Currency 2 11 3 2 2" xfId="26740"/>
    <cellStyle name="Currency 2 11 3 2 3" xfId="55306"/>
    <cellStyle name="Currency 2 11 3 3" xfId="26741"/>
    <cellStyle name="Currency 2 11 3 4" xfId="26742"/>
    <cellStyle name="Currency 2 11 4" xfId="26743"/>
    <cellStyle name="Currency 2 11 4 2" xfId="26744"/>
    <cellStyle name="Currency 2 11 4 2 2" xfId="26745"/>
    <cellStyle name="Currency 2 11 4 2 3" xfId="55307"/>
    <cellStyle name="Currency 2 11 4 3" xfId="26746"/>
    <cellStyle name="Currency 2 11 4 4" xfId="26747"/>
    <cellStyle name="Currency 2 11 5" xfId="26748"/>
    <cellStyle name="Currency 2 11 5 2" xfId="26749"/>
    <cellStyle name="Currency 2 11 5 3" xfId="55308"/>
    <cellStyle name="Currency 2 11 6" xfId="26750"/>
    <cellStyle name="Currency 2 11 7" xfId="26751"/>
    <cellStyle name="Currency 2 12" xfId="26752"/>
    <cellStyle name="Currency 2 12 2" xfId="26753"/>
    <cellStyle name="Currency 2 12 2 2" xfId="26754"/>
    <cellStyle name="Currency 2 12 2 2 2" xfId="26755"/>
    <cellStyle name="Currency 2 12 2 2 3" xfId="55309"/>
    <cellStyle name="Currency 2 12 2 3" xfId="26756"/>
    <cellStyle name="Currency 2 12 2 4" xfId="26757"/>
    <cellStyle name="Currency 2 12 3" xfId="26758"/>
    <cellStyle name="Currency 2 12 3 2" xfId="26759"/>
    <cellStyle name="Currency 2 12 3 2 2" xfId="26760"/>
    <cellStyle name="Currency 2 12 3 2 3" xfId="55310"/>
    <cellStyle name="Currency 2 12 3 3" xfId="26761"/>
    <cellStyle name="Currency 2 12 3 4" xfId="26762"/>
    <cellStyle name="Currency 2 12 4" xfId="26763"/>
    <cellStyle name="Currency 2 12 4 2" xfId="26764"/>
    <cellStyle name="Currency 2 12 4 3" xfId="55311"/>
    <cellStyle name="Currency 2 12 5" xfId="26765"/>
    <cellStyle name="Currency 2 12 6" xfId="26766"/>
    <cellStyle name="Currency 2 13" xfId="26767"/>
    <cellStyle name="Currency 2 13 2" xfId="26768"/>
    <cellStyle name="Currency 2 13 2 2" xfId="26769"/>
    <cellStyle name="Currency 2 13 2 2 2" xfId="26770"/>
    <cellStyle name="Currency 2 13 2 2 3" xfId="55312"/>
    <cellStyle name="Currency 2 13 2 3" xfId="26771"/>
    <cellStyle name="Currency 2 13 2 4" xfId="26772"/>
    <cellStyle name="Currency 2 13 3" xfId="26773"/>
    <cellStyle name="Currency 2 13 3 2" xfId="26774"/>
    <cellStyle name="Currency 2 13 3 3" xfId="55313"/>
    <cellStyle name="Currency 2 13 4" xfId="26775"/>
    <cellStyle name="Currency 2 13 5" xfId="26776"/>
    <cellStyle name="Currency 2 14" xfId="26777"/>
    <cellStyle name="Currency 2 14 2" xfId="26778"/>
    <cellStyle name="Currency 2 14 2 2" xfId="26779"/>
    <cellStyle name="Currency 2 14 2 3" xfId="55314"/>
    <cellStyle name="Currency 2 14 3" xfId="26780"/>
    <cellStyle name="Currency 2 14 4" xfId="26781"/>
    <cellStyle name="Currency 2 15" xfId="26782"/>
    <cellStyle name="Currency 2 15 2" xfId="26783"/>
    <cellStyle name="Currency 2 15 2 2" xfId="26784"/>
    <cellStyle name="Currency 2 15 2 3" xfId="55315"/>
    <cellStyle name="Currency 2 15 3" xfId="26785"/>
    <cellStyle name="Currency 2 15 4" xfId="26786"/>
    <cellStyle name="Currency 2 16" xfId="26787"/>
    <cellStyle name="Currency 2 16 2" xfId="26788"/>
    <cellStyle name="Currency 2 16 3" xfId="55316"/>
    <cellStyle name="Currency 2 17" xfId="26789"/>
    <cellStyle name="Currency 2 18" xfId="26790"/>
    <cellStyle name="Currency 2 2" xfId="26791"/>
    <cellStyle name="Currency 2 2 10" xfId="26792"/>
    <cellStyle name="Currency 2 2 10 2" xfId="26793"/>
    <cellStyle name="Currency 2 2 10 2 2" xfId="26794"/>
    <cellStyle name="Currency 2 2 10 2 2 2" xfId="26795"/>
    <cellStyle name="Currency 2 2 10 2 2 3" xfId="55317"/>
    <cellStyle name="Currency 2 2 10 2 3" xfId="26796"/>
    <cellStyle name="Currency 2 2 10 2 4" xfId="26797"/>
    <cellStyle name="Currency 2 2 10 3" xfId="26798"/>
    <cellStyle name="Currency 2 2 10 3 2" xfId="26799"/>
    <cellStyle name="Currency 2 2 10 3 2 2" xfId="26800"/>
    <cellStyle name="Currency 2 2 10 3 2 3" xfId="55318"/>
    <cellStyle name="Currency 2 2 10 3 3" xfId="26801"/>
    <cellStyle name="Currency 2 2 10 3 4" xfId="26802"/>
    <cellStyle name="Currency 2 2 10 4" xfId="26803"/>
    <cellStyle name="Currency 2 2 10 4 2" xfId="26804"/>
    <cellStyle name="Currency 2 2 10 4 3" xfId="55319"/>
    <cellStyle name="Currency 2 2 10 5" xfId="26805"/>
    <cellStyle name="Currency 2 2 10 6" xfId="26806"/>
    <cellStyle name="Currency 2 2 11" xfId="26807"/>
    <cellStyle name="Currency 2 2 11 2" xfId="26808"/>
    <cellStyle name="Currency 2 2 11 2 2" xfId="26809"/>
    <cellStyle name="Currency 2 2 11 2 2 2" xfId="26810"/>
    <cellStyle name="Currency 2 2 11 2 2 3" xfId="55320"/>
    <cellStyle name="Currency 2 2 11 2 3" xfId="26811"/>
    <cellStyle name="Currency 2 2 11 2 4" xfId="26812"/>
    <cellStyle name="Currency 2 2 11 3" xfId="26813"/>
    <cellStyle name="Currency 2 2 11 3 2" xfId="26814"/>
    <cellStyle name="Currency 2 2 11 3 3" xfId="55321"/>
    <cellStyle name="Currency 2 2 11 4" xfId="26815"/>
    <cellStyle name="Currency 2 2 11 5" xfId="26816"/>
    <cellStyle name="Currency 2 2 12" xfId="26817"/>
    <cellStyle name="Currency 2 2 12 2" xfId="26818"/>
    <cellStyle name="Currency 2 2 12 2 2" xfId="26819"/>
    <cellStyle name="Currency 2 2 12 2 3" xfId="55322"/>
    <cellStyle name="Currency 2 2 12 3" xfId="26820"/>
    <cellStyle name="Currency 2 2 12 4" xfId="26821"/>
    <cellStyle name="Currency 2 2 13" xfId="26822"/>
    <cellStyle name="Currency 2 2 13 2" xfId="26823"/>
    <cellStyle name="Currency 2 2 13 2 2" xfId="26824"/>
    <cellStyle name="Currency 2 2 13 2 3" xfId="55323"/>
    <cellStyle name="Currency 2 2 13 3" xfId="26825"/>
    <cellStyle name="Currency 2 2 13 4" xfId="26826"/>
    <cellStyle name="Currency 2 2 14" xfId="26827"/>
    <cellStyle name="Currency 2 2 14 2" xfId="26828"/>
    <cellStyle name="Currency 2 2 14 3" xfId="55324"/>
    <cellStyle name="Currency 2 2 15" xfId="26829"/>
    <cellStyle name="Currency 2 2 16" xfId="26830"/>
    <cellStyle name="Currency 2 2 2" xfId="26831"/>
    <cellStyle name="Currency 2 2 2 10" xfId="26832"/>
    <cellStyle name="Currency 2 2 2 10 2" xfId="26833"/>
    <cellStyle name="Currency 2 2 2 10 2 2" xfId="26834"/>
    <cellStyle name="Currency 2 2 2 10 2 2 2" xfId="26835"/>
    <cellStyle name="Currency 2 2 2 10 2 2 3" xfId="55325"/>
    <cellStyle name="Currency 2 2 2 10 2 3" xfId="26836"/>
    <cellStyle name="Currency 2 2 2 10 2 4" xfId="26837"/>
    <cellStyle name="Currency 2 2 2 10 3" xfId="26838"/>
    <cellStyle name="Currency 2 2 2 10 3 2" xfId="26839"/>
    <cellStyle name="Currency 2 2 2 10 3 3" xfId="55326"/>
    <cellStyle name="Currency 2 2 2 10 4" xfId="26840"/>
    <cellStyle name="Currency 2 2 2 10 5" xfId="26841"/>
    <cellStyle name="Currency 2 2 2 11" xfId="26842"/>
    <cellStyle name="Currency 2 2 2 11 2" xfId="26843"/>
    <cellStyle name="Currency 2 2 2 11 2 2" xfId="26844"/>
    <cellStyle name="Currency 2 2 2 11 2 3" xfId="55327"/>
    <cellStyle name="Currency 2 2 2 11 3" xfId="26845"/>
    <cellStyle name="Currency 2 2 2 11 4" xfId="26846"/>
    <cellStyle name="Currency 2 2 2 12" xfId="26847"/>
    <cellStyle name="Currency 2 2 2 12 2" xfId="26848"/>
    <cellStyle name="Currency 2 2 2 12 2 2" xfId="26849"/>
    <cellStyle name="Currency 2 2 2 12 2 3" xfId="55328"/>
    <cellStyle name="Currency 2 2 2 12 3" xfId="26850"/>
    <cellStyle name="Currency 2 2 2 12 4" xfId="26851"/>
    <cellStyle name="Currency 2 2 2 13" xfId="26852"/>
    <cellStyle name="Currency 2 2 2 13 2" xfId="26853"/>
    <cellStyle name="Currency 2 2 2 13 3" xfId="55329"/>
    <cellStyle name="Currency 2 2 2 14" xfId="26854"/>
    <cellStyle name="Currency 2 2 2 15" xfId="26855"/>
    <cellStyle name="Currency 2 2 2 2" xfId="26856"/>
    <cellStyle name="Currency 2 2 2 2 10" xfId="26857"/>
    <cellStyle name="Currency 2 2 2 2 11" xfId="26858"/>
    <cellStyle name="Currency 2 2 2 2 2" xfId="26859"/>
    <cellStyle name="Currency 2 2 2 2 2 10" xfId="26860"/>
    <cellStyle name="Currency 2 2 2 2 2 2" xfId="26861"/>
    <cellStyle name="Currency 2 2 2 2 2 2 2" xfId="26862"/>
    <cellStyle name="Currency 2 2 2 2 2 2 2 2" xfId="26863"/>
    <cellStyle name="Currency 2 2 2 2 2 2 2 2 2" xfId="26864"/>
    <cellStyle name="Currency 2 2 2 2 2 2 2 2 2 2" xfId="26865"/>
    <cellStyle name="Currency 2 2 2 2 2 2 2 2 2 2 2" xfId="26866"/>
    <cellStyle name="Currency 2 2 2 2 2 2 2 2 2 2 3" xfId="55330"/>
    <cellStyle name="Currency 2 2 2 2 2 2 2 2 2 3" xfId="26867"/>
    <cellStyle name="Currency 2 2 2 2 2 2 2 2 2 4" xfId="26868"/>
    <cellStyle name="Currency 2 2 2 2 2 2 2 2 3" xfId="26869"/>
    <cellStyle name="Currency 2 2 2 2 2 2 2 2 3 2" xfId="26870"/>
    <cellStyle name="Currency 2 2 2 2 2 2 2 2 3 2 2" xfId="26871"/>
    <cellStyle name="Currency 2 2 2 2 2 2 2 2 3 2 3" xfId="55331"/>
    <cellStyle name="Currency 2 2 2 2 2 2 2 2 3 3" xfId="26872"/>
    <cellStyle name="Currency 2 2 2 2 2 2 2 2 3 4" xfId="26873"/>
    <cellStyle name="Currency 2 2 2 2 2 2 2 2 4" xfId="26874"/>
    <cellStyle name="Currency 2 2 2 2 2 2 2 2 4 2" xfId="26875"/>
    <cellStyle name="Currency 2 2 2 2 2 2 2 2 4 3" xfId="55332"/>
    <cellStyle name="Currency 2 2 2 2 2 2 2 2 5" xfId="26876"/>
    <cellStyle name="Currency 2 2 2 2 2 2 2 2 6" xfId="26877"/>
    <cellStyle name="Currency 2 2 2 2 2 2 2 3" xfId="26878"/>
    <cellStyle name="Currency 2 2 2 2 2 2 2 3 2" xfId="26879"/>
    <cellStyle name="Currency 2 2 2 2 2 2 2 3 2 2" xfId="26880"/>
    <cellStyle name="Currency 2 2 2 2 2 2 2 3 2 3" xfId="55333"/>
    <cellStyle name="Currency 2 2 2 2 2 2 2 3 3" xfId="26881"/>
    <cellStyle name="Currency 2 2 2 2 2 2 2 3 4" xfId="26882"/>
    <cellStyle name="Currency 2 2 2 2 2 2 2 4" xfId="26883"/>
    <cellStyle name="Currency 2 2 2 2 2 2 2 4 2" xfId="26884"/>
    <cellStyle name="Currency 2 2 2 2 2 2 2 4 2 2" xfId="26885"/>
    <cellStyle name="Currency 2 2 2 2 2 2 2 4 2 3" xfId="55334"/>
    <cellStyle name="Currency 2 2 2 2 2 2 2 4 3" xfId="26886"/>
    <cellStyle name="Currency 2 2 2 2 2 2 2 4 4" xfId="26887"/>
    <cellStyle name="Currency 2 2 2 2 2 2 2 5" xfId="26888"/>
    <cellStyle name="Currency 2 2 2 2 2 2 2 5 2" xfId="26889"/>
    <cellStyle name="Currency 2 2 2 2 2 2 2 5 3" xfId="55335"/>
    <cellStyle name="Currency 2 2 2 2 2 2 2 6" xfId="26890"/>
    <cellStyle name="Currency 2 2 2 2 2 2 2 7" xfId="26891"/>
    <cellStyle name="Currency 2 2 2 2 2 2 3" xfId="26892"/>
    <cellStyle name="Currency 2 2 2 2 2 2 3 2" xfId="26893"/>
    <cellStyle name="Currency 2 2 2 2 2 2 3 2 2" xfId="26894"/>
    <cellStyle name="Currency 2 2 2 2 2 2 3 2 2 2" xfId="26895"/>
    <cellStyle name="Currency 2 2 2 2 2 2 3 2 2 3" xfId="55336"/>
    <cellStyle name="Currency 2 2 2 2 2 2 3 2 3" xfId="26896"/>
    <cellStyle name="Currency 2 2 2 2 2 2 3 2 4" xfId="26897"/>
    <cellStyle name="Currency 2 2 2 2 2 2 3 3" xfId="26898"/>
    <cellStyle name="Currency 2 2 2 2 2 2 3 3 2" xfId="26899"/>
    <cellStyle name="Currency 2 2 2 2 2 2 3 3 2 2" xfId="26900"/>
    <cellStyle name="Currency 2 2 2 2 2 2 3 3 2 3" xfId="55337"/>
    <cellStyle name="Currency 2 2 2 2 2 2 3 3 3" xfId="26901"/>
    <cellStyle name="Currency 2 2 2 2 2 2 3 3 4" xfId="26902"/>
    <cellStyle name="Currency 2 2 2 2 2 2 3 4" xfId="26903"/>
    <cellStyle name="Currency 2 2 2 2 2 2 3 4 2" xfId="26904"/>
    <cellStyle name="Currency 2 2 2 2 2 2 3 4 3" xfId="55338"/>
    <cellStyle name="Currency 2 2 2 2 2 2 3 5" xfId="26905"/>
    <cellStyle name="Currency 2 2 2 2 2 2 3 6" xfId="26906"/>
    <cellStyle name="Currency 2 2 2 2 2 2 4" xfId="26907"/>
    <cellStyle name="Currency 2 2 2 2 2 2 4 2" xfId="26908"/>
    <cellStyle name="Currency 2 2 2 2 2 2 4 2 2" xfId="26909"/>
    <cellStyle name="Currency 2 2 2 2 2 2 4 2 3" xfId="55339"/>
    <cellStyle name="Currency 2 2 2 2 2 2 4 3" xfId="26910"/>
    <cellStyle name="Currency 2 2 2 2 2 2 4 4" xfId="26911"/>
    <cellStyle name="Currency 2 2 2 2 2 2 5" xfId="26912"/>
    <cellStyle name="Currency 2 2 2 2 2 2 5 2" xfId="26913"/>
    <cellStyle name="Currency 2 2 2 2 2 2 5 2 2" xfId="26914"/>
    <cellStyle name="Currency 2 2 2 2 2 2 5 2 3" xfId="55340"/>
    <cellStyle name="Currency 2 2 2 2 2 2 5 3" xfId="26915"/>
    <cellStyle name="Currency 2 2 2 2 2 2 5 4" xfId="26916"/>
    <cellStyle name="Currency 2 2 2 2 2 2 6" xfId="26917"/>
    <cellStyle name="Currency 2 2 2 2 2 2 6 2" xfId="26918"/>
    <cellStyle name="Currency 2 2 2 2 2 2 6 3" xfId="55341"/>
    <cellStyle name="Currency 2 2 2 2 2 2 7" xfId="26919"/>
    <cellStyle name="Currency 2 2 2 2 2 2 8" xfId="26920"/>
    <cellStyle name="Currency 2 2 2 2 2 3" xfId="26921"/>
    <cellStyle name="Currency 2 2 2 2 2 3 2" xfId="26922"/>
    <cellStyle name="Currency 2 2 2 2 2 3 2 2" xfId="26923"/>
    <cellStyle name="Currency 2 2 2 2 2 3 2 2 2" xfId="26924"/>
    <cellStyle name="Currency 2 2 2 2 2 3 2 2 2 2" xfId="26925"/>
    <cellStyle name="Currency 2 2 2 2 2 3 2 2 2 3" xfId="55342"/>
    <cellStyle name="Currency 2 2 2 2 2 3 2 2 3" xfId="26926"/>
    <cellStyle name="Currency 2 2 2 2 2 3 2 2 4" xfId="26927"/>
    <cellStyle name="Currency 2 2 2 2 2 3 2 3" xfId="26928"/>
    <cellStyle name="Currency 2 2 2 2 2 3 2 3 2" xfId="26929"/>
    <cellStyle name="Currency 2 2 2 2 2 3 2 3 2 2" xfId="26930"/>
    <cellStyle name="Currency 2 2 2 2 2 3 2 3 2 3" xfId="55343"/>
    <cellStyle name="Currency 2 2 2 2 2 3 2 3 3" xfId="26931"/>
    <cellStyle name="Currency 2 2 2 2 2 3 2 3 4" xfId="26932"/>
    <cellStyle name="Currency 2 2 2 2 2 3 2 4" xfId="26933"/>
    <cellStyle name="Currency 2 2 2 2 2 3 2 4 2" xfId="26934"/>
    <cellStyle name="Currency 2 2 2 2 2 3 2 4 3" xfId="55344"/>
    <cellStyle name="Currency 2 2 2 2 2 3 2 5" xfId="26935"/>
    <cellStyle name="Currency 2 2 2 2 2 3 2 6" xfId="26936"/>
    <cellStyle name="Currency 2 2 2 2 2 3 3" xfId="26937"/>
    <cellStyle name="Currency 2 2 2 2 2 3 3 2" xfId="26938"/>
    <cellStyle name="Currency 2 2 2 2 2 3 3 2 2" xfId="26939"/>
    <cellStyle name="Currency 2 2 2 2 2 3 3 2 3" xfId="55345"/>
    <cellStyle name="Currency 2 2 2 2 2 3 3 3" xfId="26940"/>
    <cellStyle name="Currency 2 2 2 2 2 3 3 4" xfId="26941"/>
    <cellStyle name="Currency 2 2 2 2 2 3 4" xfId="26942"/>
    <cellStyle name="Currency 2 2 2 2 2 3 4 2" xfId="26943"/>
    <cellStyle name="Currency 2 2 2 2 2 3 4 2 2" xfId="26944"/>
    <cellStyle name="Currency 2 2 2 2 2 3 4 2 3" xfId="55346"/>
    <cellStyle name="Currency 2 2 2 2 2 3 4 3" xfId="26945"/>
    <cellStyle name="Currency 2 2 2 2 2 3 4 4" xfId="26946"/>
    <cellStyle name="Currency 2 2 2 2 2 3 5" xfId="26947"/>
    <cellStyle name="Currency 2 2 2 2 2 3 5 2" xfId="26948"/>
    <cellStyle name="Currency 2 2 2 2 2 3 5 3" xfId="55347"/>
    <cellStyle name="Currency 2 2 2 2 2 3 6" xfId="26949"/>
    <cellStyle name="Currency 2 2 2 2 2 3 7" xfId="26950"/>
    <cellStyle name="Currency 2 2 2 2 2 4" xfId="26951"/>
    <cellStyle name="Currency 2 2 2 2 2 4 2" xfId="26952"/>
    <cellStyle name="Currency 2 2 2 2 2 4 2 2" xfId="26953"/>
    <cellStyle name="Currency 2 2 2 2 2 4 2 2 2" xfId="26954"/>
    <cellStyle name="Currency 2 2 2 2 2 4 2 2 3" xfId="55348"/>
    <cellStyle name="Currency 2 2 2 2 2 4 2 3" xfId="26955"/>
    <cellStyle name="Currency 2 2 2 2 2 4 2 4" xfId="26956"/>
    <cellStyle name="Currency 2 2 2 2 2 4 3" xfId="26957"/>
    <cellStyle name="Currency 2 2 2 2 2 4 3 2" xfId="26958"/>
    <cellStyle name="Currency 2 2 2 2 2 4 3 2 2" xfId="26959"/>
    <cellStyle name="Currency 2 2 2 2 2 4 3 2 3" xfId="55349"/>
    <cellStyle name="Currency 2 2 2 2 2 4 3 3" xfId="26960"/>
    <cellStyle name="Currency 2 2 2 2 2 4 3 4" xfId="26961"/>
    <cellStyle name="Currency 2 2 2 2 2 4 4" xfId="26962"/>
    <cellStyle name="Currency 2 2 2 2 2 4 4 2" xfId="26963"/>
    <cellStyle name="Currency 2 2 2 2 2 4 4 3" xfId="55350"/>
    <cellStyle name="Currency 2 2 2 2 2 4 5" xfId="26964"/>
    <cellStyle name="Currency 2 2 2 2 2 4 6" xfId="26965"/>
    <cellStyle name="Currency 2 2 2 2 2 5" xfId="26966"/>
    <cellStyle name="Currency 2 2 2 2 2 5 2" xfId="26967"/>
    <cellStyle name="Currency 2 2 2 2 2 5 2 2" xfId="26968"/>
    <cellStyle name="Currency 2 2 2 2 2 5 2 2 2" xfId="26969"/>
    <cellStyle name="Currency 2 2 2 2 2 5 2 2 3" xfId="55351"/>
    <cellStyle name="Currency 2 2 2 2 2 5 2 3" xfId="26970"/>
    <cellStyle name="Currency 2 2 2 2 2 5 2 4" xfId="26971"/>
    <cellStyle name="Currency 2 2 2 2 2 5 3" xfId="26972"/>
    <cellStyle name="Currency 2 2 2 2 2 5 3 2" xfId="26973"/>
    <cellStyle name="Currency 2 2 2 2 2 5 3 3" xfId="55352"/>
    <cellStyle name="Currency 2 2 2 2 2 5 4" xfId="26974"/>
    <cellStyle name="Currency 2 2 2 2 2 5 5" xfId="26975"/>
    <cellStyle name="Currency 2 2 2 2 2 6" xfId="26976"/>
    <cellStyle name="Currency 2 2 2 2 2 6 2" xfId="26977"/>
    <cellStyle name="Currency 2 2 2 2 2 6 2 2" xfId="26978"/>
    <cellStyle name="Currency 2 2 2 2 2 6 2 3" xfId="55353"/>
    <cellStyle name="Currency 2 2 2 2 2 6 3" xfId="26979"/>
    <cellStyle name="Currency 2 2 2 2 2 6 4" xfId="26980"/>
    <cellStyle name="Currency 2 2 2 2 2 7" xfId="26981"/>
    <cellStyle name="Currency 2 2 2 2 2 7 2" xfId="26982"/>
    <cellStyle name="Currency 2 2 2 2 2 7 2 2" xfId="26983"/>
    <cellStyle name="Currency 2 2 2 2 2 7 2 3" xfId="55354"/>
    <cellStyle name="Currency 2 2 2 2 2 7 3" xfId="26984"/>
    <cellStyle name="Currency 2 2 2 2 2 7 4" xfId="26985"/>
    <cellStyle name="Currency 2 2 2 2 2 8" xfId="26986"/>
    <cellStyle name="Currency 2 2 2 2 2 8 2" xfId="26987"/>
    <cellStyle name="Currency 2 2 2 2 2 8 3" xfId="55355"/>
    <cellStyle name="Currency 2 2 2 2 2 9" xfId="26988"/>
    <cellStyle name="Currency 2 2 2 2 3" xfId="26989"/>
    <cellStyle name="Currency 2 2 2 2 3 2" xfId="26990"/>
    <cellStyle name="Currency 2 2 2 2 3 2 2" xfId="26991"/>
    <cellStyle name="Currency 2 2 2 2 3 2 2 2" xfId="26992"/>
    <cellStyle name="Currency 2 2 2 2 3 2 2 2 2" xfId="26993"/>
    <cellStyle name="Currency 2 2 2 2 3 2 2 2 2 2" xfId="26994"/>
    <cellStyle name="Currency 2 2 2 2 3 2 2 2 2 3" xfId="55356"/>
    <cellStyle name="Currency 2 2 2 2 3 2 2 2 3" xfId="26995"/>
    <cellStyle name="Currency 2 2 2 2 3 2 2 2 4" xfId="26996"/>
    <cellStyle name="Currency 2 2 2 2 3 2 2 3" xfId="26997"/>
    <cellStyle name="Currency 2 2 2 2 3 2 2 3 2" xfId="26998"/>
    <cellStyle name="Currency 2 2 2 2 3 2 2 3 2 2" xfId="26999"/>
    <cellStyle name="Currency 2 2 2 2 3 2 2 3 2 3" xfId="55357"/>
    <cellStyle name="Currency 2 2 2 2 3 2 2 3 3" xfId="27000"/>
    <cellStyle name="Currency 2 2 2 2 3 2 2 3 4" xfId="27001"/>
    <cellStyle name="Currency 2 2 2 2 3 2 2 4" xfId="27002"/>
    <cellStyle name="Currency 2 2 2 2 3 2 2 4 2" xfId="27003"/>
    <cellStyle name="Currency 2 2 2 2 3 2 2 4 3" xfId="55358"/>
    <cellStyle name="Currency 2 2 2 2 3 2 2 5" xfId="27004"/>
    <cellStyle name="Currency 2 2 2 2 3 2 2 6" xfId="27005"/>
    <cellStyle name="Currency 2 2 2 2 3 2 3" xfId="27006"/>
    <cellStyle name="Currency 2 2 2 2 3 2 3 2" xfId="27007"/>
    <cellStyle name="Currency 2 2 2 2 3 2 3 2 2" xfId="27008"/>
    <cellStyle name="Currency 2 2 2 2 3 2 3 2 3" xfId="55359"/>
    <cellStyle name="Currency 2 2 2 2 3 2 3 3" xfId="27009"/>
    <cellStyle name="Currency 2 2 2 2 3 2 3 4" xfId="27010"/>
    <cellStyle name="Currency 2 2 2 2 3 2 4" xfId="27011"/>
    <cellStyle name="Currency 2 2 2 2 3 2 4 2" xfId="27012"/>
    <cellStyle name="Currency 2 2 2 2 3 2 4 2 2" xfId="27013"/>
    <cellStyle name="Currency 2 2 2 2 3 2 4 2 3" xfId="55360"/>
    <cellStyle name="Currency 2 2 2 2 3 2 4 3" xfId="27014"/>
    <cellStyle name="Currency 2 2 2 2 3 2 4 4" xfId="27015"/>
    <cellStyle name="Currency 2 2 2 2 3 2 5" xfId="27016"/>
    <cellStyle name="Currency 2 2 2 2 3 2 5 2" xfId="27017"/>
    <cellStyle name="Currency 2 2 2 2 3 2 5 3" xfId="55361"/>
    <cellStyle name="Currency 2 2 2 2 3 2 6" xfId="27018"/>
    <cellStyle name="Currency 2 2 2 2 3 2 7" xfId="27019"/>
    <cellStyle name="Currency 2 2 2 2 3 3" xfId="27020"/>
    <cellStyle name="Currency 2 2 2 2 3 3 2" xfId="27021"/>
    <cellStyle name="Currency 2 2 2 2 3 3 2 2" xfId="27022"/>
    <cellStyle name="Currency 2 2 2 2 3 3 2 2 2" xfId="27023"/>
    <cellStyle name="Currency 2 2 2 2 3 3 2 2 3" xfId="55362"/>
    <cellStyle name="Currency 2 2 2 2 3 3 2 3" xfId="27024"/>
    <cellStyle name="Currency 2 2 2 2 3 3 2 4" xfId="27025"/>
    <cellStyle name="Currency 2 2 2 2 3 3 3" xfId="27026"/>
    <cellStyle name="Currency 2 2 2 2 3 3 3 2" xfId="27027"/>
    <cellStyle name="Currency 2 2 2 2 3 3 3 2 2" xfId="27028"/>
    <cellStyle name="Currency 2 2 2 2 3 3 3 2 3" xfId="55363"/>
    <cellStyle name="Currency 2 2 2 2 3 3 3 3" xfId="27029"/>
    <cellStyle name="Currency 2 2 2 2 3 3 3 4" xfId="27030"/>
    <cellStyle name="Currency 2 2 2 2 3 3 4" xfId="27031"/>
    <cellStyle name="Currency 2 2 2 2 3 3 4 2" xfId="27032"/>
    <cellStyle name="Currency 2 2 2 2 3 3 4 3" xfId="55364"/>
    <cellStyle name="Currency 2 2 2 2 3 3 5" xfId="27033"/>
    <cellStyle name="Currency 2 2 2 2 3 3 6" xfId="27034"/>
    <cellStyle name="Currency 2 2 2 2 3 4" xfId="27035"/>
    <cellStyle name="Currency 2 2 2 2 3 4 2" xfId="27036"/>
    <cellStyle name="Currency 2 2 2 2 3 4 2 2" xfId="27037"/>
    <cellStyle name="Currency 2 2 2 2 3 4 2 2 2" xfId="27038"/>
    <cellStyle name="Currency 2 2 2 2 3 4 2 2 3" xfId="55365"/>
    <cellStyle name="Currency 2 2 2 2 3 4 2 3" xfId="27039"/>
    <cellStyle name="Currency 2 2 2 2 3 4 2 4" xfId="27040"/>
    <cellStyle name="Currency 2 2 2 2 3 4 3" xfId="27041"/>
    <cellStyle name="Currency 2 2 2 2 3 4 3 2" xfId="27042"/>
    <cellStyle name="Currency 2 2 2 2 3 4 3 3" xfId="55366"/>
    <cellStyle name="Currency 2 2 2 2 3 4 4" xfId="27043"/>
    <cellStyle name="Currency 2 2 2 2 3 4 5" xfId="27044"/>
    <cellStyle name="Currency 2 2 2 2 3 5" xfId="27045"/>
    <cellStyle name="Currency 2 2 2 2 3 5 2" xfId="27046"/>
    <cellStyle name="Currency 2 2 2 2 3 5 2 2" xfId="27047"/>
    <cellStyle name="Currency 2 2 2 2 3 5 2 3" xfId="55367"/>
    <cellStyle name="Currency 2 2 2 2 3 5 3" xfId="27048"/>
    <cellStyle name="Currency 2 2 2 2 3 5 4" xfId="27049"/>
    <cellStyle name="Currency 2 2 2 2 3 6" xfId="27050"/>
    <cellStyle name="Currency 2 2 2 2 3 6 2" xfId="27051"/>
    <cellStyle name="Currency 2 2 2 2 3 6 2 2" xfId="27052"/>
    <cellStyle name="Currency 2 2 2 2 3 6 2 3" xfId="55368"/>
    <cellStyle name="Currency 2 2 2 2 3 6 3" xfId="27053"/>
    <cellStyle name="Currency 2 2 2 2 3 6 4" xfId="27054"/>
    <cellStyle name="Currency 2 2 2 2 3 7" xfId="27055"/>
    <cellStyle name="Currency 2 2 2 2 3 7 2" xfId="27056"/>
    <cellStyle name="Currency 2 2 2 2 3 7 3" xfId="55369"/>
    <cellStyle name="Currency 2 2 2 2 3 8" xfId="27057"/>
    <cellStyle name="Currency 2 2 2 2 3 9" xfId="27058"/>
    <cellStyle name="Currency 2 2 2 2 4" xfId="27059"/>
    <cellStyle name="Currency 2 2 2 2 4 2" xfId="27060"/>
    <cellStyle name="Currency 2 2 2 2 4 2 2" xfId="27061"/>
    <cellStyle name="Currency 2 2 2 2 4 2 2 2" xfId="27062"/>
    <cellStyle name="Currency 2 2 2 2 4 2 2 2 2" xfId="27063"/>
    <cellStyle name="Currency 2 2 2 2 4 2 2 2 3" xfId="55370"/>
    <cellStyle name="Currency 2 2 2 2 4 2 2 3" xfId="27064"/>
    <cellStyle name="Currency 2 2 2 2 4 2 2 4" xfId="27065"/>
    <cellStyle name="Currency 2 2 2 2 4 2 3" xfId="27066"/>
    <cellStyle name="Currency 2 2 2 2 4 2 3 2" xfId="27067"/>
    <cellStyle name="Currency 2 2 2 2 4 2 3 2 2" xfId="27068"/>
    <cellStyle name="Currency 2 2 2 2 4 2 3 2 3" xfId="55371"/>
    <cellStyle name="Currency 2 2 2 2 4 2 3 3" xfId="27069"/>
    <cellStyle name="Currency 2 2 2 2 4 2 3 4" xfId="27070"/>
    <cellStyle name="Currency 2 2 2 2 4 2 4" xfId="27071"/>
    <cellStyle name="Currency 2 2 2 2 4 2 4 2" xfId="27072"/>
    <cellStyle name="Currency 2 2 2 2 4 2 4 3" xfId="55372"/>
    <cellStyle name="Currency 2 2 2 2 4 2 5" xfId="27073"/>
    <cellStyle name="Currency 2 2 2 2 4 2 6" xfId="27074"/>
    <cellStyle name="Currency 2 2 2 2 4 3" xfId="27075"/>
    <cellStyle name="Currency 2 2 2 2 4 3 2" xfId="27076"/>
    <cellStyle name="Currency 2 2 2 2 4 3 2 2" xfId="27077"/>
    <cellStyle name="Currency 2 2 2 2 4 3 2 3" xfId="55373"/>
    <cellStyle name="Currency 2 2 2 2 4 3 3" xfId="27078"/>
    <cellStyle name="Currency 2 2 2 2 4 3 4" xfId="27079"/>
    <cellStyle name="Currency 2 2 2 2 4 4" xfId="27080"/>
    <cellStyle name="Currency 2 2 2 2 4 4 2" xfId="27081"/>
    <cellStyle name="Currency 2 2 2 2 4 4 2 2" xfId="27082"/>
    <cellStyle name="Currency 2 2 2 2 4 4 2 3" xfId="55374"/>
    <cellStyle name="Currency 2 2 2 2 4 4 3" xfId="27083"/>
    <cellStyle name="Currency 2 2 2 2 4 4 4" xfId="27084"/>
    <cellStyle name="Currency 2 2 2 2 4 5" xfId="27085"/>
    <cellStyle name="Currency 2 2 2 2 4 5 2" xfId="27086"/>
    <cellStyle name="Currency 2 2 2 2 4 5 3" xfId="55375"/>
    <cellStyle name="Currency 2 2 2 2 4 6" xfId="27087"/>
    <cellStyle name="Currency 2 2 2 2 4 7" xfId="27088"/>
    <cellStyle name="Currency 2 2 2 2 5" xfId="27089"/>
    <cellStyle name="Currency 2 2 2 2 5 2" xfId="27090"/>
    <cellStyle name="Currency 2 2 2 2 5 2 2" xfId="27091"/>
    <cellStyle name="Currency 2 2 2 2 5 2 2 2" xfId="27092"/>
    <cellStyle name="Currency 2 2 2 2 5 2 2 3" xfId="55376"/>
    <cellStyle name="Currency 2 2 2 2 5 2 3" xfId="27093"/>
    <cellStyle name="Currency 2 2 2 2 5 2 4" xfId="27094"/>
    <cellStyle name="Currency 2 2 2 2 5 3" xfId="27095"/>
    <cellStyle name="Currency 2 2 2 2 5 3 2" xfId="27096"/>
    <cellStyle name="Currency 2 2 2 2 5 3 2 2" xfId="27097"/>
    <cellStyle name="Currency 2 2 2 2 5 3 2 3" xfId="55377"/>
    <cellStyle name="Currency 2 2 2 2 5 3 3" xfId="27098"/>
    <cellStyle name="Currency 2 2 2 2 5 3 4" xfId="27099"/>
    <cellStyle name="Currency 2 2 2 2 5 4" xfId="27100"/>
    <cellStyle name="Currency 2 2 2 2 5 4 2" xfId="27101"/>
    <cellStyle name="Currency 2 2 2 2 5 4 3" xfId="55378"/>
    <cellStyle name="Currency 2 2 2 2 5 5" xfId="27102"/>
    <cellStyle name="Currency 2 2 2 2 5 6" xfId="27103"/>
    <cellStyle name="Currency 2 2 2 2 6" xfId="27104"/>
    <cellStyle name="Currency 2 2 2 2 6 2" xfId="27105"/>
    <cellStyle name="Currency 2 2 2 2 6 2 2" xfId="27106"/>
    <cellStyle name="Currency 2 2 2 2 6 2 2 2" xfId="27107"/>
    <cellStyle name="Currency 2 2 2 2 6 2 2 3" xfId="55379"/>
    <cellStyle name="Currency 2 2 2 2 6 2 3" xfId="27108"/>
    <cellStyle name="Currency 2 2 2 2 6 2 4" xfId="27109"/>
    <cellStyle name="Currency 2 2 2 2 6 3" xfId="27110"/>
    <cellStyle name="Currency 2 2 2 2 6 3 2" xfId="27111"/>
    <cellStyle name="Currency 2 2 2 2 6 3 3" xfId="55380"/>
    <cellStyle name="Currency 2 2 2 2 6 4" xfId="27112"/>
    <cellStyle name="Currency 2 2 2 2 6 5" xfId="27113"/>
    <cellStyle name="Currency 2 2 2 2 7" xfId="27114"/>
    <cellStyle name="Currency 2 2 2 2 7 2" xfId="27115"/>
    <cellStyle name="Currency 2 2 2 2 7 2 2" xfId="27116"/>
    <cellStyle name="Currency 2 2 2 2 7 2 3" xfId="55381"/>
    <cellStyle name="Currency 2 2 2 2 7 3" xfId="27117"/>
    <cellStyle name="Currency 2 2 2 2 7 4" xfId="27118"/>
    <cellStyle name="Currency 2 2 2 2 8" xfId="27119"/>
    <cellStyle name="Currency 2 2 2 2 8 2" xfId="27120"/>
    <cellStyle name="Currency 2 2 2 2 8 2 2" xfId="27121"/>
    <cellStyle name="Currency 2 2 2 2 8 2 3" xfId="55382"/>
    <cellStyle name="Currency 2 2 2 2 8 3" xfId="27122"/>
    <cellStyle name="Currency 2 2 2 2 8 4" xfId="27123"/>
    <cellStyle name="Currency 2 2 2 2 9" xfId="27124"/>
    <cellStyle name="Currency 2 2 2 2 9 2" xfId="27125"/>
    <cellStyle name="Currency 2 2 2 2 9 3" xfId="55383"/>
    <cellStyle name="Currency 2 2 2 3" xfId="27126"/>
    <cellStyle name="Currency 2 2 2 3 10" xfId="27127"/>
    <cellStyle name="Currency 2 2 2 3 11" xfId="27128"/>
    <cellStyle name="Currency 2 2 2 3 2" xfId="27129"/>
    <cellStyle name="Currency 2 2 2 3 2 10" xfId="27130"/>
    <cellStyle name="Currency 2 2 2 3 2 2" xfId="27131"/>
    <cellStyle name="Currency 2 2 2 3 2 2 2" xfId="27132"/>
    <cellStyle name="Currency 2 2 2 3 2 2 2 2" xfId="27133"/>
    <cellStyle name="Currency 2 2 2 3 2 2 2 2 2" xfId="27134"/>
    <cellStyle name="Currency 2 2 2 3 2 2 2 2 2 2" xfId="27135"/>
    <cellStyle name="Currency 2 2 2 3 2 2 2 2 2 2 2" xfId="27136"/>
    <cellStyle name="Currency 2 2 2 3 2 2 2 2 2 2 3" xfId="55384"/>
    <cellStyle name="Currency 2 2 2 3 2 2 2 2 2 3" xfId="27137"/>
    <cellStyle name="Currency 2 2 2 3 2 2 2 2 2 4" xfId="27138"/>
    <cellStyle name="Currency 2 2 2 3 2 2 2 2 3" xfId="27139"/>
    <cellStyle name="Currency 2 2 2 3 2 2 2 2 3 2" xfId="27140"/>
    <cellStyle name="Currency 2 2 2 3 2 2 2 2 3 2 2" xfId="27141"/>
    <cellStyle name="Currency 2 2 2 3 2 2 2 2 3 2 3" xfId="55385"/>
    <cellStyle name="Currency 2 2 2 3 2 2 2 2 3 3" xfId="27142"/>
    <cellStyle name="Currency 2 2 2 3 2 2 2 2 3 4" xfId="27143"/>
    <cellStyle name="Currency 2 2 2 3 2 2 2 2 4" xfId="27144"/>
    <cellStyle name="Currency 2 2 2 3 2 2 2 2 4 2" xfId="27145"/>
    <cellStyle name="Currency 2 2 2 3 2 2 2 2 4 3" xfId="55386"/>
    <cellStyle name="Currency 2 2 2 3 2 2 2 2 5" xfId="27146"/>
    <cellStyle name="Currency 2 2 2 3 2 2 2 2 6" xfId="27147"/>
    <cellStyle name="Currency 2 2 2 3 2 2 2 3" xfId="27148"/>
    <cellStyle name="Currency 2 2 2 3 2 2 2 3 2" xfId="27149"/>
    <cellStyle name="Currency 2 2 2 3 2 2 2 3 2 2" xfId="27150"/>
    <cellStyle name="Currency 2 2 2 3 2 2 2 3 2 3" xfId="55387"/>
    <cellStyle name="Currency 2 2 2 3 2 2 2 3 3" xfId="27151"/>
    <cellStyle name="Currency 2 2 2 3 2 2 2 3 4" xfId="27152"/>
    <cellStyle name="Currency 2 2 2 3 2 2 2 4" xfId="27153"/>
    <cellStyle name="Currency 2 2 2 3 2 2 2 4 2" xfId="27154"/>
    <cellStyle name="Currency 2 2 2 3 2 2 2 4 2 2" xfId="27155"/>
    <cellStyle name="Currency 2 2 2 3 2 2 2 4 2 3" xfId="55388"/>
    <cellStyle name="Currency 2 2 2 3 2 2 2 4 3" xfId="27156"/>
    <cellStyle name="Currency 2 2 2 3 2 2 2 4 4" xfId="27157"/>
    <cellStyle name="Currency 2 2 2 3 2 2 2 5" xfId="27158"/>
    <cellStyle name="Currency 2 2 2 3 2 2 2 5 2" xfId="27159"/>
    <cellStyle name="Currency 2 2 2 3 2 2 2 5 3" xfId="55389"/>
    <cellStyle name="Currency 2 2 2 3 2 2 2 6" xfId="27160"/>
    <cellStyle name="Currency 2 2 2 3 2 2 2 7" xfId="27161"/>
    <cellStyle name="Currency 2 2 2 3 2 2 3" xfId="27162"/>
    <cellStyle name="Currency 2 2 2 3 2 2 3 2" xfId="27163"/>
    <cellStyle name="Currency 2 2 2 3 2 2 3 2 2" xfId="27164"/>
    <cellStyle name="Currency 2 2 2 3 2 2 3 2 2 2" xfId="27165"/>
    <cellStyle name="Currency 2 2 2 3 2 2 3 2 2 3" xfId="55390"/>
    <cellStyle name="Currency 2 2 2 3 2 2 3 2 3" xfId="27166"/>
    <cellStyle name="Currency 2 2 2 3 2 2 3 2 4" xfId="27167"/>
    <cellStyle name="Currency 2 2 2 3 2 2 3 3" xfId="27168"/>
    <cellStyle name="Currency 2 2 2 3 2 2 3 3 2" xfId="27169"/>
    <cellStyle name="Currency 2 2 2 3 2 2 3 3 2 2" xfId="27170"/>
    <cellStyle name="Currency 2 2 2 3 2 2 3 3 2 3" xfId="55391"/>
    <cellStyle name="Currency 2 2 2 3 2 2 3 3 3" xfId="27171"/>
    <cellStyle name="Currency 2 2 2 3 2 2 3 3 4" xfId="27172"/>
    <cellStyle name="Currency 2 2 2 3 2 2 3 4" xfId="27173"/>
    <cellStyle name="Currency 2 2 2 3 2 2 3 4 2" xfId="27174"/>
    <cellStyle name="Currency 2 2 2 3 2 2 3 4 3" xfId="55392"/>
    <cellStyle name="Currency 2 2 2 3 2 2 3 5" xfId="27175"/>
    <cellStyle name="Currency 2 2 2 3 2 2 3 6" xfId="27176"/>
    <cellStyle name="Currency 2 2 2 3 2 2 4" xfId="27177"/>
    <cellStyle name="Currency 2 2 2 3 2 2 4 2" xfId="27178"/>
    <cellStyle name="Currency 2 2 2 3 2 2 4 2 2" xfId="27179"/>
    <cellStyle name="Currency 2 2 2 3 2 2 4 2 3" xfId="55393"/>
    <cellStyle name="Currency 2 2 2 3 2 2 4 3" xfId="27180"/>
    <cellStyle name="Currency 2 2 2 3 2 2 4 4" xfId="27181"/>
    <cellStyle name="Currency 2 2 2 3 2 2 5" xfId="27182"/>
    <cellStyle name="Currency 2 2 2 3 2 2 5 2" xfId="27183"/>
    <cellStyle name="Currency 2 2 2 3 2 2 5 2 2" xfId="27184"/>
    <cellStyle name="Currency 2 2 2 3 2 2 5 2 3" xfId="55394"/>
    <cellStyle name="Currency 2 2 2 3 2 2 5 3" xfId="27185"/>
    <cellStyle name="Currency 2 2 2 3 2 2 5 4" xfId="27186"/>
    <cellStyle name="Currency 2 2 2 3 2 2 6" xfId="27187"/>
    <cellStyle name="Currency 2 2 2 3 2 2 6 2" xfId="27188"/>
    <cellStyle name="Currency 2 2 2 3 2 2 6 3" xfId="55395"/>
    <cellStyle name="Currency 2 2 2 3 2 2 7" xfId="27189"/>
    <cellStyle name="Currency 2 2 2 3 2 2 8" xfId="27190"/>
    <cellStyle name="Currency 2 2 2 3 2 3" xfId="27191"/>
    <cellStyle name="Currency 2 2 2 3 2 3 2" xfId="27192"/>
    <cellStyle name="Currency 2 2 2 3 2 3 2 2" xfId="27193"/>
    <cellStyle name="Currency 2 2 2 3 2 3 2 2 2" xfId="27194"/>
    <cellStyle name="Currency 2 2 2 3 2 3 2 2 2 2" xfId="27195"/>
    <cellStyle name="Currency 2 2 2 3 2 3 2 2 2 3" xfId="55396"/>
    <cellStyle name="Currency 2 2 2 3 2 3 2 2 3" xfId="27196"/>
    <cellStyle name="Currency 2 2 2 3 2 3 2 2 4" xfId="27197"/>
    <cellStyle name="Currency 2 2 2 3 2 3 2 3" xfId="27198"/>
    <cellStyle name="Currency 2 2 2 3 2 3 2 3 2" xfId="27199"/>
    <cellStyle name="Currency 2 2 2 3 2 3 2 3 2 2" xfId="27200"/>
    <cellStyle name="Currency 2 2 2 3 2 3 2 3 2 3" xfId="55397"/>
    <cellStyle name="Currency 2 2 2 3 2 3 2 3 3" xfId="27201"/>
    <cellStyle name="Currency 2 2 2 3 2 3 2 3 4" xfId="27202"/>
    <cellStyle name="Currency 2 2 2 3 2 3 2 4" xfId="27203"/>
    <cellStyle name="Currency 2 2 2 3 2 3 2 4 2" xfId="27204"/>
    <cellStyle name="Currency 2 2 2 3 2 3 2 4 3" xfId="55398"/>
    <cellStyle name="Currency 2 2 2 3 2 3 2 5" xfId="27205"/>
    <cellStyle name="Currency 2 2 2 3 2 3 2 6" xfId="27206"/>
    <cellStyle name="Currency 2 2 2 3 2 3 3" xfId="27207"/>
    <cellStyle name="Currency 2 2 2 3 2 3 3 2" xfId="27208"/>
    <cellStyle name="Currency 2 2 2 3 2 3 3 2 2" xfId="27209"/>
    <cellStyle name="Currency 2 2 2 3 2 3 3 2 3" xfId="55399"/>
    <cellStyle name="Currency 2 2 2 3 2 3 3 3" xfId="27210"/>
    <cellStyle name="Currency 2 2 2 3 2 3 3 4" xfId="27211"/>
    <cellStyle name="Currency 2 2 2 3 2 3 4" xfId="27212"/>
    <cellStyle name="Currency 2 2 2 3 2 3 4 2" xfId="27213"/>
    <cellStyle name="Currency 2 2 2 3 2 3 4 2 2" xfId="27214"/>
    <cellStyle name="Currency 2 2 2 3 2 3 4 2 3" xfId="55400"/>
    <cellStyle name="Currency 2 2 2 3 2 3 4 3" xfId="27215"/>
    <cellStyle name="Currency 2 2 2 3 2 3 4 4" xfId="27216"/>
    <cellStyle name="Currency 2 2 2 3 2 3 5" xfId="27217"/>
    <cellStyle name="Currency 2 2 2 3 2 3 5 2" xfId="27218"/>
    <cellStyle name="Currency 2 2 2 3 2 3 5 3" xfId="55401"/>
    <cellStyle name="Currency 2 2 2 3 2 3 6" xfId="27219"/>
    <cellStyle name="Currency 2 2 2 3 2 3 7" xfId="27220"/>
    <cellStyle name="Currency 2 2 2 3 2 4" xfId="27221"/>
    <cellStyle name="Currency 2 2 2 3 2 4 2" xfId="27222"/>
    <cellStyle name="Currency 2 2 2 3 2 4 2 2" xfId="27223"/>
    <cellStyle name="Currency 2 2 2 3 2 4 2 2 2" xfId="27224"/>
    <cellStyle name="Currency 2 2 2 3 2 4 2 2 3" xfId="55402"/>
    <cellStyle name="Currency 2 2 2 3 2 4 2 3" xfId="27225"/>
    <cellStyle name="Currency 2 2 2 3 2 4 2 4" xfId="27226"/>
    <cellStyle name="Currency 2 2 2 3 2 4 3" xfId="27227"/>
    <cellStyle name="Currency 2 2 2 3 2 4 3 2" xfId="27228"/>
    <cellStyle name="Currency 2 2 2 3 2 4 3 2 2" xfId="27229"/>
    <cellStyle name="Currency 2 2 2 3 2 4 3 2 3" xfId="55403"/>
    <cellStyle name="Currency 2 2 2 3 2 4 3 3" xfId="27230"/>
    <cellStyle name="Currency 2 2 2 3 2 4 3 4" xfId="27231"/>
    <cellStyle name="Currency 2 2 2 3 2 4 4" xfId="27232"/>
    <cellStyle name="Currency 2 2 2 3 2 4 4 2" xfId="27233"/>
    <cellStyle name="Currency 2 2 2 3 2 4 4 3" xfId="55404"/>
    <cellStyle name="Currency 2 2 2 3 2 4 5" xfId="27234"/>
    <cellStyle name="Currency 2 2 2 3 2 4 6" xfId="27235"/>
    <cellStyle name="Currency 2 2 2 3 2 5" xfId="27236"/>
    <cellStyle name="Currency 2 2 2 3 2 5 2" xfId="27237"/>
    <cellStyle name="Currency 2 2 2 3 2 5 2 2" xfId="27238"/>
    <cellStyle name="Currency 2 2 2 3 2 5 2 2 2" xfId="27239"/>
    <cellStyle name="Currency 2 2 2 3 2 5 2 2 3" xfId="55405"/>
    <cellStyle name="Currency 2 2 2 3 2 5 2 3" xfId="27240"/>
    <cellStyle name="Currency 2 2 2 3 2 5 2 4" xfId="27241"/>
    <cellStyle name="Currency 2 2 2 3 2 5 3" xfId="27242"/>
    <cellStyle name="Currency 2 2 2 3 2 5 3 2" xfId="27243"/>
    <cellStyle name="Currency 2 2 2 3 2 5 3 3" xfId="55406"/>
    <cellStyle name="Currency 2 2 2 3 2 5 4" xfId="27244"/>
    <cellStyle name="Currency 2 2 2 3 2 5 5" xfId="27245"/>
    <cellStyle name="Currency 2 2 2 3 2 6" xfId="27246"/>
    <cellStyle name="Currency 2 2 2 3 2 6 2" xfId="27247"/>
    <cellStyle name="Currency 2 2 2 3 2 6 2 2" xfId="27248"/>
    <cellStyle name="Currency 2 2 2 3 2 6 2 3" xfId="55407"/>
    <cellStyle name="Currency 2 2 2 3 2 6 3" xfId="27249"/>
    <cellStyle name="Currency 2 2 2 3 2 6 4" xfId="27250"/>
    <cellStyle name="Currency 2 2 2 3 2 7" xfId="27251"/>
    <cellStyle name="Currency 2 2 2 3 2 7 2" xfId="27252"/>
    <cellStyle name="Currency 2 2 2 3 2 7 2 2" xfId="27253"/>
    <cellStyle name="Currency 2 2 2 3 2 7 2 3" xfId="55408"/>
    <cellStyle name="Currency 2 2 2 3 2 7 3" xfId="27254"/>
    <cellStyle name="Currency 2 2 2 3 2 7 4" xfId="27255"/>
    <cellStyle name="Currency 2 2 2 3 2 8" xfId="27256"/>
    <cellStyle name="Currency 2 2 2 3 2 8 2" xfId="27257"/>
    <cellStyle name="Currency 2 2 2 3 2 8 3" xfId="55409"/>
    <cellStyle name="Currency 2 2 2 3 2 9" xfId="27258"/>
    <cellStyle name="Currency 2 2 2 3 3" xfId="27259"/>
    <cellStyle name="Currency 2 2 2 3 3 2" xfId="27260"/>
    <cellStyle name="Currency 2 2 2 3 3 2 2" xfId="27261"/>
    <cellStyle name="Currency 2 2 2 3 3 2 2 2" xfId="27262"/>
    <cellStyle name="Currency 2 2 2 3 3 2 2 2 2" xfId="27263"/>
    <cellStyle name="Currency 2 2 2 3 3 2 2 2 2 2" xfId="27264"/>
    <cellStyle name="Currency 2 2 2 3 3 2 2 2 2 3" xfId="55410"/>
    <cellStyle name="Currency 2 2 2 3 3 2 2 2 3" xfId="27265"/>
    <cellStyle name="Currency 2 2 2 3 3 2 2 2 4" xfId="27266"/>
    <cellStyle name="Currency 2 2 2 3 3 2 2 3" xfId="27267"/>
    <cellStyle name="Currency 2 2 2 3 3 2 2 3 2" xfId="27268"/>
    <cellStyle name="Currency 2 2 2 3 3 2 2 3 2 2" xfId="27269"/>
    <cellStyle name="Currency 2 2 2 3 3 2 2 3 2 3" xfId="55411"/>
    <cellStyle name="Currency 2 2 2 3 3 2 2 3 3" xfId="27270"/>
    <cellStyle name="Currency 2 2 2 3 3 2 2 3 4" xfId="27271"/>
    <cellStyle name="Currency 2 2 2 3 3 2 2 4" xfId="27272"/>
    <cellStyle name="Currency 2 2 2 3 3 2 2 4 2" xfId="27273"/>
    <cellStyle name="Currency 2 2 2 3 3 2 2 4 3" xfId="55412"/>
    <cellStyle name="Currency 2 2 2 3 3 2 2 5" xfId="27274"/>
    <cellStyle name="Currency 2 2 2 3 3 2 2 6" xfId="27275"/>
    <cellStyle name="Currency 2 2 2 3 3 2 3" xfId="27276"/>
    <cellStyle name="Currency 2 2 2 3 3 2 3 2" xfId="27277"/>
    <cellStyle name="Currency 2 2 2 3 3 2 3 2 2" xfId="27278"/>
    <cellStyle name="Currency 2 2 2 3 3 2 3 2 3" xfId="55413"/>
    <cellStyle name="Currency 2 2 2 3 3 2 3 3" xfId="27279"/>
    <cellStyle name="Currency 2 2 2 3 3 2 3 4" xfId="27280"/>
    <cellStyle name="Currency 2 2 2 3 3 2 4" xfId="27281"/>
    <cellStyle name="Currency 2 2 2 3 3 2 4 2" xfId="27282"/>
    <cellStyle name="Currency 2 2 2 3 3 2 4 2 2" xfId="27283"/>
    <cellStyle name="Currency 2 2 2 3 3 2 4 2 3" xfId="55414"/>
    <cellStyle name="Currency 2 2 2 3 3 2 4 3" xfId="27284"/>
    <cellStyle name="Currency 2 2 2 3 3 2 4 4" xfId="27285"/>
    <cellStyle name="Currency 2 2 2 3 3 2 5" xfId="27286"/>
    <cellStyle name="Currency 2 2 2 3 3 2 5 2" xfId="27287"/>
    <cellStyle name="Currency 2 2 2 3 3 2 5 3" xfId="55415"/>
    <cellStyle name="Currency 2 2 2 3 3 2 6" xfId="27288"/>
    <cellStyle name="Currency 2 2 2 3 3 2 7" xfId="27289"/>
    <cellStyle name="Currency 2 2 2 3 3 3" xfId="27290"/>
    <cellStyle name="Currency 2 2 2 3 3 3 2" xfId="27291"/>
    <cellStyle name="Currency 2 2 2 3 3 3 2 2" xfId="27292"/>
    <cellStyle name="Currency 2 2 2 3 3 3 2 2 2" xfId="27293"/>
    <cellStyle name="Currency 2 2 2 3 3 3 2 2 3" xfId="55416"/>
    <cellStyle name="Currency 2 2 2 3 3 3 2 3" xfId="27294"/>
    <cellStyle name="Currency 2 2 2 3 3 3 2 4" xfId="27295"/>
    <cellStyle name="Currency 2 2 2 3 3 3 3" xfId="27296"/>
    <cellStyle name="Currency 2 2 2 3 3 3 3 2" xfId="27297"/>
    <cellStyle name="Currency 2 2 2 3 3 3 3 2 2" xfId="27298"/>
    <cellStyle name="Currency 2 2 2 3 3 3 3 2 3" xfId="55417"/>
    <cellStyle name="Currency 2 2 2 3 3 3 3 3" xfId="27299"/>
    <cellStyle name="Currency 2 2 2 3 3 3 3 4" xfId="27300"/>
    <cellStyle name="Currency 2 2 2 3 3 3 4" xfId="27301"/>
    <cellStyle name="Currency 2 2 2 3 3 3 4 2" xfId="27302"/>
    <cellStyle name="Currency 2 2 2 3 3 3 4 3" xfId="55418"/>
    <cellStyle name="Currency 2 2 2 3 3 3 5" xfId="27303"/>
    <cellStyle name="Currency 2 2 2 3 3 3 6" xfId="27304"/>
    <cellStyle name="Currency 2 2 2 3 3 4" xfId="27305"/>
    <cellStyle name="Currency 2 2 2 3 3 4 2" xfId="27306"/>
    <cellStyle name="Currency 2 2 2 3 3 4 2 2" xfId="27307"/>
    <cellStyle name="Currency 2 2 2 3 3 4 2 3" xfId="55419"/>
    <cellStyle name="Currency 2 2 2 3 3 4 3" xfId="27308"/>
    <cellStyle name="Currency 2 2 2 3 3 4 4" xfId="27309"/>
    <cellStyle name="Currency 2 2 2 3 3 5" xfId="27310"/>
    <cellStyle name="Currency 2 2 2 3 3 5 2" xfId="27311"/>
    <cellStyle name="Currency 2 2 2 3 3 5 2 2" xfId="27312"/>
    <cellStyle name="Currency 2 2 2 3 3 5 2 3" xfId="55420"/>
    <cellStyle name="Currency 2 2 2 3 3 5 3" xfId="27313"/>
    <cellStyle name="Currency 2 2 2 3 3 5 4" xfId="27314"/>
    <cellStyle name="Currency 2 2 2 3 3 6" xfId="27315"/>
    <cellStyle name="Currency 2 2 2 3 3 6 2" xfId="27316"/>
    <cellStyle name="Currency 2 2 2 3 3 6 3" xfId="55421"/>
    <cellStyle name="Currency 2 2 2 3 3 7" xfId="27317"/>
    <cellStyle name="Currency 2 2 2 3 3 8" xfId="27318"/>
    <cellStyle name="Currency 2 2 2 3 4" xfId="27319"/>
    <cellStyle name="Currency 2 2 2 3 4 2" xfId="27320"/>
    <cellStyle name="Currency 2 2 2 3 4 2 2" xfId="27321"/>
    <cellStyle name="Currency 2 2 2 3 4 2 2 2" xfId="27322"/>
    <cellStyle name="Currency 2 2 2 3 4 2 2 2 2" xfId="27323"/>
    <cellStyle name="Currency 2 2 2 3 4 2 2 2 3" xfId="55422"/>
    <cellStyle name="Currency 2 2 2 3 4 2 2 3" xfId="27324"/>
    <cellStyle name="Currency 2 2 2 3 4 2 2 4" xfId="27325"/>
    <cellStyle name="Currency 2 2 2 3 4 2 3" xfId="27326"/>
    <cellStyle name="Currency 2 2 2 3 4 2 3 2" xfId="27327"/>
    <cellStyle name="Currency 2 2 2 3 4 2 3 2 2" xfId="27328"/>
    <cellStyle name="Currency 2 2 2 3 4 2 3 2 3" xfId="55423"/>
    <cellStyle name="Currency 2 2 2 3 4 2 3 3" xfId="27329"/>
    <cellStyle name="Currency 2 2 2 3 4 2 3 4" xfId="27330"/>
    <cellStyle name="Currency 2 2 2 3 4 2 4" xfId="27331"/>
    <cellStyle name="Currency 2 2 2 3 4 2 4 2" xfId="27332"/>
    <cellStyle name="Currency 2 2 2 3 4 2 4 3" xfId="55424"/>
    <cellStyle name="Currency 2 2 2 3 4 2 5" xfId="27333"/>
    <cellStyle name="Currency 2 2 2 3 4 2 6" xfId="27334"/>
    <cellStyle name="Currency 2 2 2 3 4 3" xfId="27335"/>
    <cellStyle name="Currency 2 2 2 3 4 3 2" xfId="27336"/>
    <cellStyle name="Currency 2 2 2 3 4 3 2 2" xfId="27337"/>
    <cellStyle name="Currency 2 2 2 3 4 3 2 3" xfId="55425"/>
    <cellStyle name="Currency 2 2 2 3 4 3 3" xfId="27338"/>
    <cellStyle name="Currency 2 2 2 3 4 3 4" xfId="27339"/>
    <cellStyle name="Currency 2 2 2 3 4 4" xfId="27340"/>
    <cellStyle name="Currency 2 2 2 3 4 4 2" xfId="27341"/>
    <cellStyle name="Currency 2 2 2 3 4 4 2 2" xfId="27342"/>
    <cellStyle name="Currency 2 2 2 3 4 4 2 3" xfId="55426"/>
    <cellStyle name="Currency 2 2 2 3 4 4 3" xfId="27343"/>
    <cellStyle name="Currency 2 2 2 3 4 4 4" xfId="27344"/>
    <cellStyle name="Currency 2 2 2 3 4 5" xfId="27345"/>
    <cellStyle name="Currency 2 2 2 3 4 5 2" xfId="27346"/>
    <cellStyle name="Currency 2 2 2 3 4 5 3" xfId="55427"/>
    <cellStyle name="Currency 2 2 2 3 4 6" xfId="27347"/>
    <cellStyle name="Currency 2 2 2 3 4 7" xfId="27348"/>
    <cellStyle name="Currency 2 2 2 3 5" xfId="27349"/>
    <cellStyle name="Currency 2 2 2 3 5 2" xfId="27350"/>
    <cellStyle name="Currency 2 2 2 3 5 2 2" xfId="27351"/>
    <cellStyle name="Currency 2 2 2 3 5 2 2 2" xfId="27352"/>
    <cellStyle name="Currency 2 2 2 3 5 2 2 3" xfId="55428"/>
    <cellStyle name="Currency 2 2 2 3 5 2 3" xfId="27353"/>
    <cellStyle name="Currency 2 2 2 3 5 2 4" xfId="27354"/>
    <cellStyle name="Currency 2 2 2 3 5 3" xfId="27355"/>
    <cellStyle name="Currency 2 2 2 3 5 3 2" xfId="27356"/>
    <cellStyle name="Currency 2 2 2 3 5 3 2 2" xfId="27357"/>
    <cellStyle name="Currency 2 2 2 3 5 3 2 3" xfId="55429"/>
    <cellStyle name="Currency 2 2 2 3 5 3 3" xfId="27358"/>
    <cellStyle name="Currency 2 2 2 3 5 3 4" xfId="27359"/>
    <cellStyle name="Currency 2 2 2 3 5 4" xfId="27360"/>
    <cellStyle name="Currency 2 2 2 3 5 4 2" xfId="27361"/>
    <cellStyle name="Currency 2 2 2 3 5 4 3" xfId="55430"/>
    <cellStyle name="Currency 2 2 2 3 5 5" xfId="27362"/>
    <cellStyle name="Currency 2 2 2 3 5 6" xfId="27363"/>
    <cellStyle name="Currency 2 2 2 3 6" xfId="27364"/>
    <cellStyle name="Currency 2 2 2 3 6 2" xfId="27365"/>
    <cellStyle name="Currency 2 2 2 3 6 2 2" xfId="27366"/>
    <cellStyle name="Currency 2 2 2 3 6 2 2 2" xfId="27367"/>
    <cellStyle name="Currency 2 2 2 3 6 2 2 3" xfId="55431"/>
    <cellStyle name="Currency 2 2 2 3 6 2 3" xfId="27368"/>
    <cellStyle name="Currency 2 2 2 3 6 2 4" xfId="27369"/>
    <cellStyle name="Currency 2 2 2 3 6 3" xfId="27370"/>
    <cellStyle name="Currency 2 2 2 3 6 3 2" xfId="27371"/>
    <cellStyle name="Currency 2 2 2 3 6 3 3" xfId="55432"/>
    <cellStyle name="Currency 2 2 2 3 6 4" xfId="27372"/>
    <cellStyle name="Currency 2 2 2 3 6 5" xfId="27373"/>
    <cellStyle name="Currency 2 2 2 3 7" xfId="27374"/>
    <cellStyle name="Currency 2 2 2 3 7 2" xfId="27375"/>
    <cellStyle name="Currency 2 2 2 3 7 2 2" xfId="27376"/>
    <cellStyle name="Currency 2 2 2 3 7 2 3" xfId="55433"/>
    <cellStyle name="Currency 2 2 2 3 7 3" xfId="27377"/>
    <cellStyle name="Currency 2 2 2 3 7 4" xfId="27378"/>
    <cellStyle name="Currency 2 2 2 3 8" xfId="27379"/>
    <cellStyle name="Currency 2 2 2 3 8 2" xfId="27380"/>
    <cellStyle name="Currency 2 2 2 3 8 2 2" xfId="27381"/>
    <cellStyle name="Currency 2 2 2 3 8 2 3" xfId="55434"/>
    <cellStyle name="Currency 2 2 2 3 8 3" xfId="27382"/>
    <cellStyle name="Currency 2 2 2 3 8 4" xfId="27383"/>
    <cellStyle name="Currency 2 2 2 3 9" xfId="27384"/>
    <cellStyle name="Currency 2 2 2 3 9 2" xfId="27385"/>
    <cellStyle name="Currency 2 2 2 3 9 3" xfId="55435"/>
    <cellStyle name="Currency 2 2 2 4" xfId="27386"/>
    <cellStyle name="Currency 2 2 2 4 10" xfId="27387"/>
    <cellStyle name="Currency 2 2 2 4 2" xfId="27388"/>
    <cellStyle name="Currency 2 2 2 4 2 2" xfId="27389"/>
    <cellStyle name="Currency 2 2 2 4 2 2 2" xfId="27390"/>
    <cellStyle name="Currency 2 2 2 4 2 2 2 2" xfId="27391"/>
    <cellStyle name="Currency 2 2 2 4 2 2 2 2 2" xfId="27392"/>
    <cellStyle name="Currency 2 2 2 4 2 2 2 2 2 2" xfId="27393"/>
    <cellStyle name="Currency 2 2 2 4 2 2 2 2 2 3" xfId="55436"/>
    <cellStyle name="Currency 2 2 2 4 2 2 2 2 3" xfId="27394"/>
    <cellStyle name="Currency 2 2 2 4 2 2 2 2 4" xfId="27395"/>
    <cellStyle name="Currency 2 2 2 4 2 2 2 3" xfId="27396"/>
    <cellStyle name="Currency 2 2 2 4 2 2 2 3 2" xfId="27397"/>
    <cellStyle name="Currency 2 2 2 4 2 2 2 3 2 2" xfId="27398"/>
    <cellStyle name="Currency 2 2 2 4 2 2 2 3 2 3" xfId="55437"/>
    <cellStyle name="Currency 2 2 2 4 2 2 2 3 3" xfId="27399"/>
    <cellStyle name="Currency 2 2 2 4 2 2 2 3 4" xfId="27400"/>
    <cellStyle name="Currency 2 2 2 4 2 2 2 4" xfId="27401"/>
    <cellStyle name="Currency 2 2 2 4 2 2 2 4 2" xfId="27402"/>
    <cellStyle name="Currency 2 2 2 4 2 2 2 4 3" xfId="55438"/>
    <cellStyle name="Currency 2 2 2 4 2 2 2 5" xfId="27403"/>
    <cellStyle name="Currency 2 2 2 4 2 2 2 6" xfId="27404"/>
    <cellStyle name="Currency 2 2 2 4 2 2 3" xfId="27405"/>
    <cellStyle name="Currency 2 2 2 4 2 2 3 2" xfId="27406"/>
    <cellStyle name="Currency 2 2 2 4 2 2 3 2 2" xfId="27407"/>
    <cellStyle name="Currency 2 2 2 4 2 2 3 2 3" xfId="55439"/>
    <cellStyle name="Currency 2 2 2 4 2 2 3 3" xfId="27408"/>
    <cellStyle name="Currency 2 2 2 4 2 2 3 4" xfId="27409"/>
    <cellStyle name="Currency 2 2 2 4 2 2 4" xfId="27410"/>
    <cellStyle name="Currency 2 2 2 4 2 2 4 2" xfId="27411"/>
    <cellStyle name="Currency 2 2 2 4 2 2 4 2 2" xfId="27412"/>
    <cellStyle name="Currency 2 2 2 4 2 2 4 2 3" xfId="55440"/>
    <cellStyle name="Currency 2 2 2 4 2 2 4 3" xfId="27413"/>
    <cellStyle name="Currency 2 2 2 4 2 2 4 4" xfId="27414"/>
    <cellStyle name="Currency 2 2 2 4 2 2 5" xfId="27415"/>
    <cellStyle name="Currency 2 2 2 4 2 2 5 2" xfId="27416"/>
    <cellStyle name="Currency 2 2 2 4 2 2 5 3" xfId="55441"/>
    <cellStyle name="Currency 2 2 2 4 2 2 6" xfId="27417"/>
    <cellStyle name="Currency 2 2 2 4 2 2 7" xfId="27418"/>
    <cellStyle name="Currency 2 2 2 4 2 3" xfId="27419"/>
    <cellStyle name="Currency 2 2 2 4 2 3 2" xfId="27420"/>
    <cellStyle name="Currency 2 2 2 4 2 3 2 2" xfId="27421"/>
    <cellStyle name="Currency 2 2 2 4 2 3 2 2 2" xfId="27422"/>
    <cellStyle name="Currency 2 2 2 4 2 3 2 2 3" xfId="55442"/>
    <cellStyle name="Currency 2 2 2 4 2 3 2 3" xfId="27423"/>
    <cellStyle name="Currency 2 2 2 4 2 3 2 4" xfId="27424"/>
    <cellStyle name="Currency 2 2 2 4 2 3 3" xfId="27425"/>
    <cellStyle name="Currency 2 2 2 4 2 3 3 2" xfId="27426"/>
    <cellStyle name="Currency 2 2 2 4 2 3 3 2 2" xfId="27427"/>
    <cellStyle name="Currency 2 2 2 4 2 3 3 2 3" xfId="55443"/>
    <cellStyle name="Currency 2 2 2 4 2 3 3 3" xfId="27428"/>
    <cellStyle name="Currency 2 2 2 4 2 3 3 4" xfId="27429"/>
    <cellStyle name="Currency 2 2 2 4 2 3 4" xfId="27430"/>
    <cellStyle name="Currency 2 2 2 4 2 3 4 2" xfId="27431"/>
    <cellStyle name="Currency 2 2 2 4 2 3 4 3" xfId="55444"/>
    <cellStyle name="Currency 2 2 2 4 2 3 5" xfId="27432"/>
    <cellStyle name="Currency 2 2 2 4 2 3 6" xfId="27433"/>
    <cellStyle name="Currency 2 2 2 4 2 4" xfId="27434"/>
    <cellStyle name="Currency 2 2 2 4 2 4 2" xfId="27435"/>
    <cellStyle name="Currency 2 2 2 4 2 4 2 2" xfId="27436"/>
    <cellStyle name="Currency 2 2 2 4 2 4 2 3" xfId="55445"/>
    <cellStyle name="Currency 2 2 2 4 2 4 3" xfId="27437"/>
    <cellStyle name="Currency 2 2 2 4 2 4 4" xfId="27438"/>
    <cellStyle name="Currency 2 2 2 4 2 5" xfId="27439"/>
    <cellStyle name="Currency 2 2 2 4 2 5 2" xfId="27440"/>
    <cellStyle name="Currency 2 2 2 4 2 5 2 2" xfId="27441"/>
    <cellStyle name="Currency 2 2 2 4 2 5 2 3" xfId="55446"/>
    <cellStyle name="Currency 2 2 2 4 2 5 3" xfId="27442"/>
    <cellStyle name="Currency 2 2 2 4 2 5 4" xfId="27443"/>
    <cellStyle name="Currency 2 2 2 4 2 6" xfId="27444"/>
    <cellStyle name="Currency 2 2 2 4 2 6 2" xfId="27445"/>
    <cellStyle name="Currency 2 2 2 4 2 6 3" xfId="55447"/>
    <cellStyle name="Currency 2 2 2 4 2 7" xfId="27446"/>
    <cellStyle name="Currency 2 2 2 4 2 8" xfId="27447"/>
    <cellStyle name="Currency 2 2 2 4 3" xfId="27448"/>
    <cellStyle name="Currency 2 2 2 4 3 2" xfId="27449"/>
    <cellStyle name="Currency 2 2 2 4 3 2 2" xfId="27450"/>
    <cellStyle name="Currency 2 2 2 4 3 2 2 2" xfId="27451"/>
    <cellStyle name="Currency 2 2 2 4 3 2 2 2 2" xfId="27452"/>
    <cellStyle name="Currency 2 2 2 4 3 2 2 2 3" xfId="55448"/>
    <cellStyle name="Currency 2 2 2 4 3 2 2 3" xfId="27453"/>
    <cellStyle name="Currency 2 2 2 4 3 2 2 4" xfId="27454"/>
    <cellStyle name="Currency 2 2 2 4 3 2 3" xfId="27455"/>
    <cellStyle name="Currency 2 2 2 4 3 2 3 2" xfId="27456"/>
    <cellStyle name="Currency 2 2 2 4 3 2 3 2 2" xfId="27457"/>
    <cellStyle name="Currency 2 2 2 4 3 2 3 2 3" xfId="55449"/>
    <cellStyle name="Currency 2 2 2 4 3 2 3 3" xfId="27458"/>
    <cellStyle name="Currency 2 2 2 4 3 2 3 4" xfId="27459"/>
    <cellStyle name="Currency 2 2 2 4 3 2 4" xfId="27460"/>
    <cellStyle name="Currency 2 2 2 4 3 2 4 2" xfId="27461"/>
    <cellStyle name="Currency 2 2 2 4 3 2 4 3" xfId="55450"/>
    <cellStyle name="Currency 2 2 2 4 3 2 5" xfId="27462"/>
    <cellStyle name="Currency 2 2 2 4 3 2 6" xfId="27463"/>
    <cellStyle name="Currency 2 2 2 4 3 3" xfId="27464"/>
    <cellStyle name="Currency 2 2 2 4 3 3 2" xfId="27465"/>
    <cellStyle name="Currency 2 2 2 4 3 3 2 2" xfId="27466"/>
    <cellStyle name="Currency 2 2 2 4 3 3 2 3" xfId="55451"/>
    <cellStyle name="Currency 2 2 2 4 3 3 3" xfId="27467"/>
    <cellStyle name="Currency 2 2 2 4 3 3 4" xfId="27468"/>
    <cellStyle name="Currency 2 2 2 4 3 4" xfId="27469"/>
    <cellStyle name="Currency 2 2 2 4 3 4 2" xfId="27470"/>
    <cellStyle name="Currency 2 2 2 4 3 4 2 2" xfId="27471"/>
    <cellStyle name="Currency 2 2 2 4 3 4 2 3" xfId="55452"/>
    <cellStyle name="Currency 2 2 2 4 3 4 3" xfId="27472"/>
    <cellStyle name="Currency 2 2 2 4 3 4 4" xfId="27473"/>
    <cellStyle name="Currency 2 2 2 4 3 5" xfId="27474"/>
    <cellStyle name="Currency 2 2 2 4 3 5 2" xfId="27475"/>
    <cellStyle name="Currency 2 2 2 4 3 5 3" xfId="55453"/>
    <cellStyle name="Currency 2 2 2 4 3 6" xfId="27476"/>
    <cellStyle name="Currency 2 2 2 4 3 7" xfId="27477"/>
    <cellStyle name="Currency 2 2 2 4 4" xfId="27478"/>
    <cellStyle name="Currency 2 2 2 4 4 2" xfId="27479"/>
    <cellStyle name="Currency 2 2 2 4 4 2 2" xfId="27480"/>
    <cellStyle name="Currency 2 2 2 4 4 2 2 2" xfId="27481"/>
    <cellStyle name="Currency 2 2 2 4 4 2 2 3" xfId="55454"/>
    <cellStyle name="Currency 2 2 2 4 4 2 3" xfId="27482"/>
    <cellStyle name="Currency 2 2 2 4 4 2 4" xfId="27483"/>
    <cellStyle name="Currency 2 2 2 4 4 3" xfId="27484"/>
    <cellStyle name="Currency 2 2 2 4 4 3 2" xfId="27485"/>
    <cellStyle name="Currency 2 2 2 4 4 3 2 2" xfId="27486"/>
    <cellStyle name="Currency 2 2 2 4 4 3 2 3" xfId="55455"/>
    <cellStyle name="Currency 2 2 2 4 4 3 3" xfId="27487"/>
    <cellStyle name="Currency 2 2 2 4 4 3 4" xfId="27488"/>
    <cellStyle name="Currency 2 2 2 4 4 4" xfId="27489"/>
    <cellStyle name="Currency 2 2 2 4 4 4 2" xfId="27490"/>
    <cellStyle name="Currency 2 2 2 4 4 4 3" xfId="55456"/>
    <cellStyle name="Currency 2 2 2 4 4 5" xfId="27491"/>
    <cellStyle name="Currency 2 2 2 4 4 6" xfId="27492"/>
    <cellStyle name="Currency 2 2 2 4 5" xfId="27493"/>
    <cellStyle name="Currency 2 2 2 4 5 2" xfId="27494"/>
    <cellStyle name="Currency 2 2 2 4 5 2 2" xfId="27495"/>
    <cellStyle name="Currency 2 2 2 4 5 2 2 2" xfId="27496"/>
    <cellStyle name="Currency 2 2 2 4 5 2 2 3" xfId="55457"/>
    <cellStyle name="Currency 2 2 2 4 5 2 3" xfId="27497"/>
    <cellStyle name="Currency 2 2 2 4 5 2 4" xfId="27498"/>
    <cellStyle name="Currency 2 2 2 4 5 3" xfId="27499"/>
    <cellStyle name="Currency 2 2 2 4 5 3 2" xfId="27500"/>
    <cellStyle name="Currency 2 2 2 4 5 3 3" xfId="55458"/>
    <cellStyle name="Currency 2 2 2 4 5 4" xfId="27501"/>
    <cellStyle name="Currency 2 2 2 4 5 5" xfId="27502"/>
    <cellStyle name="Currency 2 2 2 4 6" xfId="27503"/>
    <cellStyle name="Currency 2 2 2 4 6 2" xfId="27504"/>
    <cellStyle name="Currency 2 2 2 4 6 2 2" xfId="27505"/>
    <cellStyle name="Currency 2 2 2 4 6 2 3" xfId="55459"/>
    <cellStyle name="Currency 2 2 2 4 6 3" xfId="27506"/>
    <cellStyle name="Currency 2 2 2 4 6 4" xfId="27507"/>
    <cellStyle name="Currency 2 2 2 4 7" xfId="27508"/>
    <cellStyle name="Currency 2 2 2 4 7 2" xfId="27509"/>
    <cellStyle name="Currency 2 2 2 4 7 2 2" xfId="27510"/>
    <cellStyle name="Currency 2 2 2 4 7 2 3" xfId="55460"/>
    <cellStyle name="Currency 2 2 2 4 7 3" xfId="27511"/>
    <cellStyle name="Currency 2 2 2 4 7 4" xfId="27512"/>
    <cellStyle name="Currency 2 2 2 4 8" xfId="27513"/>
    <cellStyle name="Currency 2 2 2 4 8 2" xfId="27514"/>
    <cellStyle name="Currency 2 2 2 4 8 3" xfId="55461"/>
    <cellStyle name="Currency 2 2 2 4 9" xfId="27515"/>
    <cellStyle name="Currency 2 2 2 5" xfId="27516"/>
    <cellStyle name="Currency 2 2 2 5 10" xfId="27517"/>
    <cellStyle name="Currency 2 2 2 5 2" xfId="27518"/>
    <cellStyle name="Currency 2 2 2 5 2 2" xfId="27519"/>
    <cellStyle name="Currency 2 2 2 5 2 2 2" xfId="27520"/>
    <cellStyle name="Currency 2 2 2 5 2 2 2 2" xfId="27521"/>
    <cellStyle name="Currency 2 2 2 5 2 2 2 2 2" xfId="27522"/>
    <cellStyle name="Currency 2 2 2 5 2 2 2 2 2 2" xfId="27523"/>
    <cellStyle name="Currency 2 2 2 5 2 2 2 2 2 3" xfId="55462"/>
    <cellStyle name="Currency 2 2 2 5 2 2 2 2 3" xfId="27524"/>
    <cellStyle name="Currency 2 2 2 5 2 2 2 2 4" xfId="27525"/>
    <cellStyle name="Currency 2 2 2 5 2 2 2 3" xfId="27526"/>
    <cellStyle name="Currency 2 2 2 5 2 2 2 3 2" xfId="27527"/>
    <cellStyle name="Currency 2 2 2 5 2 2 2 3 2 2" xfId="27528"/>
    <cellStyle name="Currency 2 2 2 5 2 2 2 3 2 3" xfId="55463"/>
    <cellStyle name="Currency 2 2 2 5 2 2 2 3 3" xfId="27529"/>
    <cellStyle name="Currency 2 2 2 5 2 2 2 3 4" xfId="27530"/>
    <cellStyle name="Currency 2 2 2 5 2 2 2 4" xfId="27531"/>
    <cellStyle name="Currency 2 2 2 5 2 2 2 4 2" xfId="27532"/>
    <cellStyle name="Currency 2 2 2 5 2 2 2 4 3" xfId="55464"/>
    <cellStyle name="Currency 2 2 2 5 2 2 2 5" xfId="27533"/>
    <cellStyle name="Currency 2 2 2 5 2 2 2 6" xfId="27534"/>
    <cellStyle name="Currency 2 2 2 5 2 2 3" xfId="27535"/>
    <cellStyle name="Currency 2 2 2 5 2 2 3 2" xfId="27536"/>
    <cellStyle name="Currency 2 2 2 5 2 2 3 2 2" xfId="27537"/>
    <cellStyle name="Currency 2 2 2 5 2 2 3 2 3" xfId="55465"/>
    <cellStyle name="Currency 2 2 2 5 2 2 3 3" xfId="27538"/>
    <cellStyle name="Currency 2 2 2 5 2 2 3 4" xfId="27539"/>
    <cellStyle name="Currency 2 2 2 5 2 2 4" xfId="27540"/>
    <cellStyle name="Currency 2 2 2 5 2 2 4 2" xfId="27541"/>
    <cellStyle name="Currency 2 2 2 5 2 2 4 2 2" xfId="27542"/>
    <cellStyle name="Currency 2 2 2 5 2 2 4 2 3" xfId="55466"/>
    <cellStyle name="Currency 2 2 2 5 2 2 4 3" xfId="27543"/>
    <cellStyle name="Currency 2 2 2 5 2 2 4 4" xfId="27544"/>
    <cellStyle name="Currency 2 2 2 5 2 2 5" xfId="27545"/>
    <cellStyle name="Currency 2 2 2 5 2 2 5 2" xfId="27546"/>
    <cellStyle name="Currency 2 2 2 5 2 2 5 3" xfId="55467"/>
    <cellStyle name="Currency 2 2 2 5 2 2 6" xfId="27547"/>
    <cellStyle name="Currency 2 2 2 5 2 2 7" xfId="27548"/>
    <cellStyle name="Currency 2 2 2 5 2 3" xfId="27549"/>
    <cellStyle name="Currency 2 2 2 5 2 3 2" xfId="27550"/>
    <cellStyle name="Currency 2 2 2 5 2 3 2 2" xfId="27551"/>
    <cellStyle name="Currency 2 2 2 5 2 3 2 2 2" xfId="27552"/>
    <cellStyle name="Currency 2 2 2 5 2 3 2 2 3" xfId="55468"/>
    <cellStyle name="Currency 2 2 2 5 2 3 2 3" xfId="27553"/>
    <cellStyle name="Currency 2 2 2 5 2 3 2 4" xfId="27554"/>
    <cellStyle name="Currency 2 2 2 5 2 3 3" xfId="27555"/>
    <cellStyle name="Currency 2 2 2 5 2 3 3 2" xfId="27556"/>
    <cellStyle name="Currency 2 2 2 5 2 3 3 2 2" xfId="27557"/>
    <cellStyle name="Currency 2 2 2 5 2 3 3 2 3" xfId="55469"/>
    <cellStyle name="Currency 2 2 2 5 2 3 3 3" xfId="27558"/>
    <cellStyle name="Currency 2 2 2 5 2 3 3 4" xfId="27559"/>
    <cellStyle name="Currency 2 2 2 5 2 3 4" xfId="27560"/>
    <cellStyle name="Currency 2 2 2 5 2 3 4 2" xfId="27561"/>
    <cellStyle name="Currency 2 2 2 5 2 3 4 3" xfId="55470"/>
    <cellStyle name="Currency 2 2 2 5 2 3 5" xfId="27562"/>
    <cellStyle name="Currency 2 2 2 5 2 3 6" xfId="27563"/>
    <cellStyle name="Currency 2 2 2 5 2 4" xfId="27564"/>
    <cellStyle name="Currency 2 2 2 5 2 4 2" xfId="27565"/>
    <cellStyle name="Currency 2 2 2 5 2 4 2 2" xfId="27566"/>
    <cellStyle name="Currency 2 2 2 5 2 4 2 3" xfId="55471"/>
    <cellStyle name="Currency 2 2 2 5 2 4 3" xfId="27567"/>
    <cellStyle name="Currency 2 2 2 5 2 4 4" xfId="27568"/>
    <cellStyle name="Currency 2 2 2 5 2 5" xfId="27569"/>
    <cellStyle name="Currency 2 2 2 5 2 5 2" xfId="27570"/>
    <cellStyle name="Currency 2 2 2 5 2 5 2 2" xfId="27571"/>
    <cellStyle name="Currency 2 2 2 5 2 5 2 3" xfId="55472"/>
    <cellStyle name="Currency 2 2 2 5 2 5 3" xfId="27572"/>
    <cellStyle name="Currency 2 2 2 5 2 5 4" xfId="27573"/>
    <cellStyle name="Currency 2 2 2 5 2 6" xfId="27574"/>
    <cellStyle name="Currency 2 2 2 5 2 6 2" xfId="27575"/>
    <cellStyle name="Currency 2 2 2 5 2 6 3" xfId="55473"/>
    <cellStyle name="Currency 2 2 2 5 2 7" xfId="27576"/>
    <cellStyle name="Currency 2 2 2 5 2 8" xfId="27577"/>
    <cellStyle name="Currency 2 2 2 5 3" xfId="27578"/>
    <cellStyle name="Currency 2 2 2 5 3 2" xfId="27579"/>
    <cellStyle name="Currency 2 2 2 5 3 2 2" xfId="27580"/>
    <cellStyle name="Currency 2 2 2 5 3 2 2 2" xfId="27581"/>
    <cellStyle name="Currency 2 2 2 5 3 2 2 2 2" xfId="27582"/>
    <cellStyle name="Currency 2 2 2 5 3 2 2 2 3" xfId="55474"/>
    <cellStyle name="Currency 2 2 2 5 3 2 2 3" xfId="27583"/>
    <cellStyle name="Currency 2 2 2 5 3 2 2 4" xfId="27584"/>
    <cellStyle name="Currency 2 2 2 5 3 2 3" xfId="27585"/>
    <cellStyle name="Currency 2 2 2 5 3 2 3 2" xfId="27586"/>
    <cellStyle name="Currency 2 2 2 5 3 2 3 2 2" xfId="27587"/>
    <cellStyle name="Currency 2 2 2 5 3 2 3 2 3" xfId="55475"/>
    <cellStyle name="Currency 2 2 2 5 3 2 3 3" xfId="27588"/>
    <cellStyle name="Currency 2 2 2 5 3 2 3 4" xfId="27589"/>
    <cellStyle name="Currency 2 2 2 5 3 2 4" xfId="27590"/>
    <cellStyle name="Currency 2 2 2 5 3 2 4 2" xfId="27591"/>
    <cellStyle name="Currency 2 2 2 5 3 2 4 3" xfId="55476"/>
    <cellStyle name="Currency 2 2 2 5 3 2 5" xfId="27592"/>
    <cellStyle name="Currency 2 2 2 5 3 2 6" xfId="27593"/>
    <cellStyle name="Currency 2 2 2 5 3 3" xfId="27594"/>
    <cellStyle name="Currency 2 2 2 5 3 3 2" xfId="27595"/>
    <cellStyle name="Currency 2 2 2 5 3 3 2 2" xfId="27596"/>
    <cellStyle name="Currency 2 2 2 5 3 3 2 3" xfId="55477"/>
    <cellStyle name="Currency 2 2 2 5 3 3 3" xfId="27597"/>
    <cellStyle name="Currency 2 2 2 5 3 3 4" xfId="27598"/>
    <cellStyle name="Currency 2 2 2 5 3 4" xfId="27599"/>
    <cellStyle name="Currency 2 2 2 5 3 4 2" xfId="27600"/>
    <cellStyle name="Currency 2 2 2 5 3 4 2 2" xfId="27601"/>
    <cellStyle name="Currency 2 2 2 5 3 4 2 3" xfId="55478"/>
    <cellStyle name="Currency 2 2 2 5 3 4 3" xfId="27602"/>
    <cellStyle name="Currency 2 2 2 5 3 4 4" xfId="27603"/>
    <cellStyle name="Currency 2 2 2 5 3 5" xfId="27604"/>
    <cellStyle name="Currency 2 2 2 5 3 5 2" xfId="27605"/>
    <cellStyle name="Currency 2 2 2 5 3 5 3" xfId="55479"/>
    <cellStyle name="Currency 2 2 2 5 3 6" xfId="27606"/>
    <cellStyle name="Currency 2 2 2 5 3 7" xfId="27607"/>
    <cellStyle name="Currency 2 2 2 5 4" xfId="27608"/>
    <cellStyle name="Currency 2 2 2 5 4 2" xfId="27609"/>
    <cellStyle name="Currency 2 2 2 5 4 2 2" xfId="27610"/>
    <cellStyle name="Currency 2 2 2 5 4 2 2 2" xfId="27611"/>
    <cellStyle name="Currency 2 2 2 5 4 2 2 3" xfId="55480"/>
    <cellStyle name="Currency 2 2 2 5 4 2 3" xfId="27612"/>
    <cellStyle name="Currency 2 2 2 5 4 2 4" xfId="27613"/>
    <cellStyle name="Currency 2 2 2 5 4 3" xfId="27614"/>
    <cellStyle name="Currency 2 2 2 5 4 3 2" xfId="27615"/>
    <cellStyle name="Currency 2 2 2 5 4 3 2 2" xfId="27616"/>
    <cellStyle name="Currency 2 2 2 5 4 3 2 3" xfId="55481"/>
    <cellStyle name="Currency 2 2 2 5 4 3 3" xfId="27617"/>
    <cellStyle name="Currency 2 2 2 5 4 3 4" xfId="27618"/>
    <cellStyle name="Currency 2 2 2 5 4 4" xfId="27619"/>
    <cellStyle name="Currency 2 2 2 5 4 4 2" xfId="27620"/>
    <cellStyle name="Currency 2 2 2 5 4 4 3" xfId="55482"/>
    <cellStyle name="Currency 2 2 2 5 4 5" xfId="27621"/>
    <cellStyle name="Currency 2 2 2 5 4 6" xfId="27622"/>
    <cellStyle name="Currency 2 2 2 5 5" xfId="27623"/>
    <cellStyle name="Currency 2 2 2 5 5 2" xfId="27624"/>
    <cellStyle name="Currency 2 2 2 5 5 2 2" xfId="27625"/>
    <cellStyle name="Currency 2 2 2 5 5 2 2 2" xfId="27626"/>
    <cellStyle name="Currency 2 2 2 5 5 2 2 3" xfId="55483"/>
    <cellStyle name="Currency 2 2 2 5 5 2 3" xfId="27627"/>
    <cellStyle name="Currency 2 2 2 5 5 2 4" xfId="27628"/>
    <cellStyle name="Currency 2 2 2 5 5 3" xfId="27629"/>
    <cellStyle name="Currency 2 2 2 5 5 3 2" xfId="27630"/>
    <cellStyle name="Currency 2 2 2 5 5 3 3" xfId="55484"/>
    <cellStyle name="Currency 2 2 2 5 5 4" xfId="27631"/>
    <cellStyle name="Currency 2 2 2 5 5 5" xfId="27632"/>
    <cellStyle name="Currency 2 2 2 5 6" xfId="27633"/>
    <cellStyle name="Currency 2 2 2 5 6 2" xfId="27634"/>
    <cellStyle name="Currency 2 2 2 5 6 2 2" xfId="27635"/>
    <cellStyle name="Currency 2 2 2 5 6 2 3" xfId="55485"/>
    <cellStyle name="Currency 2 2 2 5 6 3" xfId="27636"/>
    <cellStyle name="Currency 2 2 2 5 6 4" xfId="27637"/>
    <cellStyle name="Currency 2 2 2 5 7" xfId="27638"/>
    <cellStyle name="Currency 2 2 2 5 7 2" xfId="27639"/>
    <cellStyle name="Currency 2 2 2 5 7 2 2" xfId="27640"/>
    <cellStyle name="Currency 2 2 2 5 7 2 3" xfId="55486"/>
    <cellStyle name="Currency 2 2 2 5 7 3" xfId="27641"/>
    <cellStyle name="Currency 2 2 2 5 7 4" xfId="27642"/>
    <cellStyle name="Currency 2 2 2 5 8" xfId="27643"/>
    <cellStyle name="Currency 2 2 2 5 8 2" xfId="27644"/>
    <cellStyle name="Currency 2 2 2 5 8 3" xfId="55487"/>
    <cellStyle name="Currency 2 2 2 5 9" xfId="27645"/>
    <cellStyle name="Currency 2 2 2 6" xfId="27646"/>
    <cellStyle name="Currency 2 2 2 6 10" xfId="27647"/>
    <cellStyle name="Currency 2 2 2 6 2" xfId="27648"/>
    <cellStyle name="Currency 2 2 2 6 2 2" xfId="27649"/>
    <cellStyle name="Currency 2 2 2 6 2 2 2" xfId="27650"/>
    <cellStyle name="Currency 2 2 2 6 2 2 2 2" xfId="27651"/>
    <cellStyle name="Currency 2 2 2 6 2 2 2 2 2" xfId="27652"/>
    <cellStyle name="Currency 2 2 2 6 2 2 2 2 2 2" xfId="27653"/>
    <cellStyle name="Currency 2 2 2 6 2 2 2 2 2 3" xfId="55488"/>
    <cellStyle name="Currency 2 2 2 6 2 2 2 2 3" xfId="27654"/>
    <cellStyle name="Currency 2 2 2 6 2 2 2 2 4" xfId="27655"/>
    <cellStyle name="Currency 2 2 2 6 2 2 2 3" xfId="27656"/>
    <cellStyle name="Currency 2 2 2 6 2 2 2 3 2" xfId="27657"/>
    <cellStyle name="Currency 2 2 2 6 2 2 2 3 2 2" xfId="27658"/>
    <cellStyle name="Currency 2 2 2 6 2 2 2 3 2 3" xfId="55489"/>
    <cellStyle name="Currency 2 2 2 6 2 2 2 3 3" xfId="27659"/>
    <cellStyle name="Currency 2 2 2 6 2 2 2 3 4" xfId="27660"/>
    <cellStyle name="Currency 2 2 2 6 2 2 2 4" xfId="27661"/>
    <cellStyle name="Currency 2 2 2 6 2 2 2 4 2" xfId="27662"/>
    <cellStyle name="Currency 2 2 2 6 2 2 2 4 3" xfId="55490"/>
    <cellStyle name="Currency 2 2 2 6 2 2 2 5" xfId="27663"/>
    <cellStyle name="Currency 2 2 2 6 2 2 2 6" xfId="27664"/>
    <cellStyle name="Currency 2 2 2 6 2 2 3" xfId="27665"/>
    <cellStyle name="Currency 2 2 2 6 2 2 3 2" xfId="27666"/>
    <cellStyle name="Currency 2 2 2 6 2 2 3 2 2" xfId="27667"/>
    <cellStyle name="Currency 2 2 2 6 2 2 3 2 3" xfId="55491"/>
    <cellStyle name="Currency 2 2 2 6 2 2 3 3" xfId="27668"/>
    <cellStyle name="Currency 2 2 2 6 2 2 3 4" xfId="27669"/>
    <cellStyle name="Currency 2 2 2 6 2 2 4" xfId="27670"/>
    <cellStyle name="Currency 2 2 2 6 2 2 4 2" xfId="27671"/>
    <cellStyle name="Currency 2 2 2 6 2 2 4 2 2" xfId="27672"/>
    <cellStyle name="Currency 2 2 2 6 2 2 4 2 3" xfId="55492"/>
    <cellStyle name="Currency 2 2 2 6 2 2 4 3" xfId="27673"/>
    <cellStyle name="Currency 2 2 2 6 2 2 4 4" xfId="27674"/>
    <cellStyle name="Currency 2 2 2 6 2 2 5" xfId="27675"/>
    <cellStyle name="Currency 2 2 2 6 2 2 5 2" xfId="27676"/>
    <cellStyle name="Currency 2 2 2 6 2 2 5 3" xfId="55493"/>
    <cellStyle name="Currency 2 2 2 6 2 2 6" xfId="27677"/>
    <cellStyle name="Currency 2 2 2 6 2 2 7" xfId="27678"/>
    <cellStyle name="Currency 2 2 2 6 2 3" xfId="27679"/>
    <cellStyle name="Currency 2 2 2 6 2 3 2" xfId="27680"/>
    <cellStyle name="Currency 2 2 2 6 2 3 2 2" xfId="27681"/>
    <cellStyle name="Currency 2 2 2 6 2 3 2 2 2" xfId="27682"/>
    <cellStyle name="Currency 2 2 2 6 2 3 2 2 3" xfId="55494"/>
    <cellStyle name="Currency 2 2 2 6 2 3 2 3" xfId="27683"/>
    <cellStyle name="Currency 2 2 2 6 2 3 2 4" xfId="27684"/>
    <cellStyle name="Currency 2 2 2 6 2 3 3" xfId="27685"/>
    <cellStyle name="Currency 2 2 2 6 2 3 3 2" xfId="27686"/>
    <cellStyle name="Currency 2 2 2 6 2 3 3 2 2" xfId="27687"/>
    <cellStyle name="Currency 2 2 2 6 2 3 3 2 3" xfId="55495"/>
    <cellStyle name="Currency 2 2 2 6 2 3 3 3" xfId="27688"/>
    <cellStyle name="Currency 2 2 2 6 2 3 3 4" xfId="27689"/>
    <cellStyle name="Currency 2 2 2 6 2 3 4" xfId="27690"/>
    <cellStyle name="Currency 2 2 2 6 2 3 4 2" xfId="27691"/>
    <cellStyle name="Currency 2 2 2 6 2 3 4 3" xfId="55496"/>
    <cellStyle name="Currency 2 2 2 6 2 3 5" xfId="27692"/>
    <cellStyle name="Currency 2 2 2 6 2 3 6" xfId="27693"/>
    <cellStyle name="Currency 2 2 2 6 2 4" xfId="27694"/>
    <cellStyle name="Currency 2 2 2 6 2 4 2" xfId="27695"/>
    <cellStyle name="Currency 2 2 2 6 2 4 2 2" xfId="27696"/>
    <cellStyle name="Currency 2 2 2 6 2 4 2 3" xfId="55497"/>
    <cellStyle name="Currency 2 2 2 6 2 4 3" xfId="27697"/>
    <cellStyle name="Currency 2 2 2 6 2 4 4" xfId="27698"/>
    <cellStyle name="Currency 2 2 2 6 2 5" xfId="27699"/>
    <cellStyle name="Currency 2 2 2 6 2 5 2" xfId="27700"/>
    <cellStyle name="Currency 2 2 2 6 2 5 2 2" xfId="27701"/>
    <cellStyle name="Currency 2 2 2 6 2 5 2 3" xfId="55498"/>
    <cellStyle name="Currency 2 2 2 6 2 5 3" xfId="27702"/>
    <cellStyle name="Currency 2 2 2 6 2 5 4" xfId="27703"/>
    <cellStyle name="Currency 2 2 2 6 2 6" xfId="27704"/>
    <cellStyle name="Currency 2 2 2 6 2 6 2" xfId="27705"/>
    <cellStyle name="Currency 2 2 2 6 2 6 3" xfId="55499"/>
    <cellStyle name="Currency 2 2 2 6 2 7" xfId="27706"/>
    <cellStyle name="Currency 2 2 2 6 2 8" xfId="27707"/>
    <cellStyle name="Currency 2 2 2 6 3" xfId="27708"/>
    <cellStyle name="Currency 2 2 2 6 3 2" xfId="27709"/>
    <cellStyle name="Currency 2 2 2 6 3 2 2" xfId="27710"/>
    <cellStyle name="Currency 2 2 2 6 3 2 2 2" xfId="27711"/>
    <cellStyle name="Currency 2 2 2 6 3 2 2 2 2" xfId="27712"/>
    <cellStyle name="Currency 2 2 2 6 3 2 2 2 3" xfId="55500"/>
    <cellStyle name="Currency 2 2 2 6 3 2 2 3" xfId="27713"/>
    <cellStyle name="Currency 2 2 2 6 3 2 2 4" xfId="27714"/>
    <cellStyle name="Currency 2 2 2 6 3 2 3" xfId="27715"/>
    <cellStyle name="Currency 2 2 2 6 3 2 3 2" xfId="27716"/>
    <cellStyle name="Currency 2 2 2 6 3 2 3 2 2" xfId="27717"/>
    <cellStyle name="Currency 2 2 2 6 3 2 3 2 3" xfId="55501"/>
    <cellStyle name="Currency 2 2 2 6 3 2 3 3" xfId="27718"/>
    <cellStyle name="Currency 2 2 2 6 3 2 3 4" xfId="27719"/>
    <cellStyle name="Currency 2 2 2 6 3 2 4" xfId="27720"/>
    <cellStyle name="Currency 2 2 2 6 3 2 4 2" xfId="27721"/>
    <cellStyle name="Currency 2 2 2 6 3 2 4 3" xfId="55502"/>
    <cellStyle name="Currency 2 2 2 6 3 2 5" xfId="27722"/>
    <cellStyle name="Currency 2 2 2 6 3 2 6" xfId="27723"/>
    <cellStyle name="Currency 2 2 2 6 3 3" xfId="27724"/>
    <cellStyle name="Currency 2 2 2 6 3 3 2" xfId="27725"/>
    <cellStyle name="Currency 2 2 2 6 3 3 2 2" xfId="27726"/>
    <cellStyle name="Currency 2 2 2 6 3 3 2 3" xfId="55503"/>
    <cellStyle name="Currency 2 2 2 6 3 3 3" xfId="27727"/>
    <cellStyle name="Currency 2 2 2 6 3 3 4" xfId="27728"/>
    <cellStyle name="Currency 2 2 2 6 3 4" xfId="27729"/>
    <cellStyle name="Currency 2 2 2 6 3 4 2" xfId="27730"/>
    <cellStyle name="Currency 2 2 2 6 3 4 2 2" xfId="27731"/>
    <cellStyle name="Currency 2 2 2 6 3 4 2 3" xfId="55504"/>
    <cellStyle name="Currency 2 2 2 6 3 4 3" xfId="27732"/>
    <cellStyle name="Currency 2 2 2 6 3 4 4" xfId="27733"/>
    <cellStyle name="Currency 2 2 2 6 3 5" xfId="27734"/>
    <cellStyle name="Currency 2 2 2 6 3 5 2" xfId="27735"/>
    <cellStyle name="Currency 2 2 2 6 3 5 3" xfId="55505"/>
    <cellStyle name="Currency 2 2 2 6 3 6" xfId="27736"/>
    <cellStyle name="Currency 2 2 2 6 3 7" xfId="27737"/>
    <cellStyle name="Currency 2 2 2 6 4" xfId="27738"/>
    <cellStyle name="Currency 2 2 2 6 4 2" xfId="27739"/>
    <cellStyle name="Currency 2 2 2 6 4 2 2" xfId="27740"/>
    <cellStyle name="Currency 2 2 2 6 4 2 2 2" xfId="27741"/>
    <cellStyle name="Currency 2 2 2 6 4 2 2 3" xfId="55506"/>
    <cellStyle name="Currency 2 2 2 6 4 2 3" xfId="27742"/>
    <cellStyle name="Currency 2 2 2 6 4 2 4" xfId="27743"/>
    <cellStyle name="Currency 2 2 2 6 4 3" xfId="27744"/>
    <cellStyle name="Currency 2 2 2 6 4 3 2" xfId="27745"/>
    <cellStyle name="Currency 2 2 2 6 4 3 2 2" xfId="27746"/>
    <cellStyle name="Currency 2 2 2 6 4 3 2 3" xfId="55507"/>
    <cellStyle name="Currency 2 2 2 6 4 3 3" xfId="27747"/>
    <cellStyle name="Currency 2 2 2 6 4 3 4" xfId="27748"/>
    <cellStyle name="Currency 2 2 2 6 4 4" xfId="27749"/>
    <cellStyle name="Currency 2 2 2 6 4 4 2" xfId="27750"/>
    <cellStyle name="Currency 2 2 2 6 4 4 3" xfId="55508"/>
    <cellStyle name="Currency 2 2 2 6 4 5" xfId="27751"/>
    <cellStyle name="Currency 2 2 2 6 4 6" xfId="27752"/>
    <cellStyle name="Currency 2 2 2 6 5" xfId="27753"/>
    <cellStyle name="Currency 2 2 2 6 5 2" xfId="27754"/>
    <cellStyle name="Currency 2 2 2 6 5 2 2" xfId="27755"/>
    <cellStyle name="Currency 2 2 2 6 5 2 2 2" xfId="27756"/>
    <cellStyle name="Currency 2 2 2 6 5 2 2 3" xfId="55509"/>
    <cellStyle name="Currency 2 2 2 6 5 2 3" xfId="27757"/>
    <cellStyle name="Currency 2 2 2 6 5 2 4" xfId="27758"/>
    <cellStyle name="Currency 2 2 2 6 5 3" xfId="27759"/>
    <cellStyle name="Currency 2 2 2 6 5 3 2" xfId="27760"/>
    <cellStyle name="Currency 2 2 2 6 5 3 3" xfId="55510"/>
    <cellStyle name="Currency 2 2 2 6 5 4" xfId="27761"/>
    <cellStyle name="Currency 2 2 2 6 5 5" xfId="27762"/>
    <cellStyle name="Currency 2 2 2 6 6" xfId="27763"/>
    <cellStyle name="Currency 2 2 2 6 6 2" xfId="27764"/>
    <cellStyle name="Currency 2 2 2 6 6 2 2" xfId="27765"/>
    <cellStyle name="Currency 2 2 2 6 6 2 3" xfId="55511"/>
    <cellStyle name="Currency 2 2 2 6 6 3" xfId="27766"/>
    <cellStyle name="Currency 2 2 2 6 6 4" xfId="27767"/>
    <cellStyle name="Currency 2 2 2 6 7" xfId="27768"/>
    <cellStyle name="Currency 2 2 2 6 7 2" xfId="27769"/>
    <cellStyle name="Currency 2 2 2 6 7 2 2" xfId="27770"/>
    <cellStyle name="Currency 2 2 2 6 7 2 3" xfId="55512"/>
    <cellStyle name="Currency 2 2 2 6 7 3" xfId="27771"/>
    <cellStyle name="Currency 2 2 2 6 7 4" xfId="27772"/>
    <cellStyle name="Currency 2 2 2 6 8" xfId="27773"/>
    <cellStyle name="Currency 2 2 2 6 8 2" xfId="27774"/>
    <cellStyle name="Currency 2 2 2 6 8 3" xfId="55513"/>
    <cellStyle name="Currency 2 2 2 6 9" xfId="27775"/>
    <cellStyle name="Currency 2 2 2 7" xfId="27776"/>
    <cellStyle name="Currency 2 2 2 7 2" xfId="27777"/>
    <cellStyle name="Currency 2 2 2 7 2 2" xfId="27778"/>
    <cellStyle name="Currency 2 2 2 7 2 2 2" xfId="27779"/>
    <cellStyle name="Currency 2 2 2 7 2 2 2 2" xfId="27780"/>
    <cellStyle name="Currency 2 2 2 7 2 2 2 2 2" xfId="27781"/>
    <cellStyle name="Currency 2 2 2 7 2 2 2 2 3" xfId="55514"/>
    <cellStyle name="Currency 2 2 2 7 2 2 2 3" xfId="27782"/>
    <cellStyle name="Currency 2 2 2 7 2 2 2 4" xfId="27783"/>
    <cellStyle name="Currency 2 2 2 7 2 2 3" xfId="27784"/>
    <cellStyle name="Currency 2 2 2 7 2 2 3 2" xfId="27785"/>
    <cellStyle name="Currency 2 2 2 7 2 2 3 2 2" xfId="27786"/>
    <cellStyle name="Currency 2 2 2 7 2 2 3 2 3" xfId="55515"/>
    <cellStyle name="Currency 2 2 2 7 2 2 3 3" xfId="27787"/>
    <cellStyle name="Currency 2 2 2 7 2 2 3 4" xfId="27788"/>
    <cellStyle name="Currency 2 2 2 7 2 2 4" xfId="27789"/>
    <cellStyle name="Currency 2 2 2 7 2 2 4 2" xfId="27790"/>
    <cellStyle name="Currency 2 2 2 7 2 2 4 3" xfId="55516"/>
    <cellStyle name="Currency 2 2 2 7 2 2 5" xfId="27791"/>
    <cellStyle name="Currency 2 2 2 7 2 2 6" xfId="27792"/>
    <cellStyle name="Currency 2 2 2 7 2 3" xfId="27793"/>
    <cellStyle name="Currency 2 2 2 7 2 3 2" xfId="27794"/>
    <cellStyle name="Currency 2 2 2 7 2 3 2 2" xfId="27795"/>
    <cellStyle name="Currency 2 2 2 7 2 3 2 3" xfId="55517"/>
    <cellStyle name="Currency 2 2 2 7 2 3 3" xfId="27796"/>
    <cellStyle name="Currency 2 2 2 7 2 3 4" xfId="27797"/>
    <cellStyle name="Currency 2 2 2 7 2 4" xfId="27798"/>
    <cellStyle name="Currency 2 2 2 7 2 4 2" xfId="27799"/>
    <cellStyle name="Currency 2 2 2 7 2 4 2 2" xfId="27800"/>
    <cellStyle name="Currency 2 2 2 7 2 4 2 3" xfId="55518"/>
    <cellStyle name="Currency 2 2 2 7 2 4 3" xfId="27801"/>
    <cellStyle name="Currency 2 2 2 7 2 4 4" xfId="27802"/>
    <cellStyle name="Currency 2 2 2 7 2 5" xfId="27803"/>
    <cellStyle name="Currency 2 2 2 7 2 5 2" xfId="27804"/>
    <cellStyle name="Currency 2 2 2 7 2 5 3" xfId="55519"/>
    <cellStyle name="Currency 2 2 2 7 2 6" xfId="27805"/>
    <cellStyle name="Currency 2 2 2 7 2 7" xfId="27806"/>
    <cellStyle name="Currency 2 2 2 7 3" xfId="27807"/>
    <cellStyle name="Currency 2 2 2 7 3 2" xfId="27808"/>
    <cellStyle name="Currency 2 2 2 7 3 2 2" xfId="27809"/>
    <cellStyle name="Currency 2 2 2 7 3 2 2 2" xfId="27810"/>
    <cellStyle name="Currency 2 2 2 7 3 2 2 3" xfId="55520"/>
    <cellStyle name="Currency 2 2 2 7 3 2 3" xfId="27811"/>
    <cellStyle name="Currency 2 2 2 7 3 2 4" xfId="27812"/>
    <cellStyle name="Currency 2 2 2 7 3 3" xfId="27813"/>
    <cellStyle name="Currency 2 2 2 7 3 3 2" xfId="27814"/>
    <cellStyle name="Currency 2 2 2 7 3 3 2 2" xfId="27815"/>
    <cellStyle name="Currency 2 2 2 7 3 3 2 3" xfId="55521"/>
    <cellStyle name="Currency 2 2 2 7 3 3 3" xfId="27816"/>
    <cellStyle name="Currency 2 2 2 7 3 3 4" xfId="27817"/>
    <cellStyle name="Currency 2 2 2 7 3 4" xfId="27818"/>
    <cellStyle name="Currency 2 2 2 7 3 4 2" xfId="27819"/>
    <cellStyle name="Currency 2 2 2 7 3 4 3" xfId="55522"/>
    <cellStyle name="Currency 2 2 2 7 3 5" xfId="27820"/>
    <cellStyle name="Currency 2 2 2 7 3 6" xfId="27821"/>
    <cellStyle name="Currency 2 2 2 7 4" xfId="27822"/>
    <cellStyle name="Currency 2 2 2 7 4 2" xfId="27823"/>
    <cellStyle name="Currency 2 2 2 7 4 2 2" xfId="27824"/>
    <cellStyle name="Currency 2 2 2 7 4 2 3" xfId="55523"/>
    <cellStyle name="Currency 2 2 2 7 4 3" xfId="27825"/>
    <cellStyle name="Currency 2 2 2 7 4 4" xfId="27826"/>
    <cellStyle name="Currency 2 2 2 7 5" xfId="27827"/>
    <cellStyle name="Currency 2 2 2 7 5 2" xfId="27828"/>
    <cellStyle name="Currency 2 2 2 7 5 2 2" xfId="27829"/>
    <cellStyle name="Currency 2 2 2 7 5 2 3" xfId="55524"/>
    <cellStyle name="Currency 2 2 2 7 5 3" xfId="27830"/>
    <cellStyle name="Currency 2 2 2 7 5 4" xfId="27831"/>
    <cellStyle name="Currency 2 2 2 7 6" xfId="27832"/>
    <cellStyle name="Currency 2 2 2 7 6 2" xfId="27833"/>
    <cellStyle name="Currency 2 2 2 7 6 3" xfId="55525"/>
    <cellStyle name="Currency 2 2 2 7 7" xfId="27834"/>
    <cellStyle name="Currency 2 2 2 7 8" xfId="27835"/>
    <cellStyle name="Currency 2 2 2 8" xfId="27836"/>
    <cellStyle name="Currency 2 2 2 8 2" xfId="27837"/>
    <cellStyle name="Currency 2 2 2 8 2 2" xfId="27838"/>
    <cellStyle name="Currency 2 2 2 8 2 2 2" xfId="27839"/>
    <cellStyle name="Currency 2 2 2 8 2 2 2 2" xfId="27840"/>
    <cellStyle name="Currency 2 2 2 8 2 2 2 3" xfId="55526"/>
    <cellStyle name="Currency 2 2 2 8 2 2 3" xfId="27841"/>
    <cellStyle name="Currency 2 2 2 8 2 2 4" xfId="27842"/>
    <cellStyle name="Currency 2 2 2 8 2 3" xfId="27843"/>
    <cellStyle name="Currency 2 2 2 8 2 3 2" xfId="27844"/>
    <cellStyle name="Currency 2 2 2 8 2 3 2 2" xfId="27845"/>
    <cellStyle name="Currency 2 2 2 8 2 3 2 3" xfId="55527"/>
    <cellStyle name="Currency 2 2 2 8 2 3 3" xfId="27846"/>
    <cellStyle name="Currency 2 2 2 8 2 3 4" xfId="27847"/>
    <cellStyle name="Currency 2 2 2 8 2 4" xfId="27848"/>
    <cellStyle name="Currency 2 2 2 8 2 4 2" xfId="27849"/>
    <cellStyle name="Currency 2 2 2 8 2 4 3" xfId="55528"/>
    <cellStyle name="Currency 2 2 2 8 2 5" xfId="27850"/>
    <cellStyle name="Currency 2 2 2 8 2 6" xfId="27851"/>
    <cellStyle name="Currency 2 2 2 8 3" xfId="27852"/>
    <cellStyle name="Currency 2 2 2 8 3 2" xfId="27853"/>
    <cellStyle name="Currency 2 2 2 8 3 2 2" xfId="27854"/>
    <cellStyle name="Currency 2 2 2 8 3 2 3" xfId="55529"/>
    <cellStyle name="Currency 2 2 2 8 3 3" xfId="27855"/>
    <cellStyle name="Currency 2 2 2 8 3 4" xfId="27856"/>
    <cellStyle name="Currency 2 2 2 8 4" xfId="27857"/>
    <cellStyle name="Currency 2 2 2 8 4 2" xfId="27858"/>
    <cellStyle name="Currency 2 2 2 8 4 2 2" xfId="27859"/>
    <cellStyle name="Currency 2 2 2 8 4 2 3" xfId="55530"/>
    <cellStyle name="Currency 2 2 2 8 4 3" xfId="27860"/>
    <cellStyle name="Currency 2 2 2 8 4 4" xfId="27861"/>
    <cellStyle name="Currency 2 2 2 8 5" xfId="27862"/>
    <cellStyle name="Currency 2 2 2 8 5 2" xfId="27863"/>
    <cellStyle name="Currency 2 2 2 8 5 3" xfId="55531"/>
    <cellStyle name="Currency 2 2 2 8 6" xfId="27864"/>
    <cellStyle name="Currency 2 2 2 8 7" xfId="27865"/>
    <cellStyle name="Currency 2 2 2 9" xfId="27866"/>
    <cellStyle name="Currency 2 2 2 9 2" xfId="27867"/>
    <cellStyle name="Currency 2 2 2 9 2 2" xfId="27868"/>
    <cellStyle name="Currency 2 2 2 9 2 2 2" xfId="27869"/>
    <cellStyle name="Currency 2 2 2 9 2 2 3" xfId="55532"/>
    <cellStyle name="Currency 2 2 2 9 2 3" xfId="27870"/>
    <cellStyle name="Currency 2 2 2 9 2 4" xfId="27871"/>
    <cellStyle name="Currency 2 2 2 9 3" xfId="27872"/>
    <cellStyle name="Currency 2 2 2 9 3 2" xfId="27873"/>
    <cellStyle name="Currency 2 2 2 9 3 2 2" xfId="27874"/>
    <cellStyle name="Currency 2 2 2 9 3 2 3" xfId="55533"/>
    <cellStyle name="Currency 2 2 2 9 3 3" xfId="27875"/>
    <cellStyle name="Currency 2 2 2 9 3 4" xfId="27876"/>
    <cellStyle name="Currency 2 2 2 9 4" xfId="27877"/>
    <cellStyle name="Currency 2 2 2 9 4 2" xfId="27878"/>
    <cellStyle name="Currency 2 2 2 9 4 3" xfId="55534"/>
    <cellStyle name="Currency 2 2 2 9 5" xfId="27879"/>
    <cellStyle name="Currency 2 2 2 9 6" xfId="27880"/>
    <cellStyle name="Currency 2 2 3" xfId="27881"/>
    <cellStyle name="Currency 2 2 3 10" xfId="27882"/>
    <cellStyle name="Currency 2 2 3 11" xfId="27883"/>
    <cellStyle name="Currency 2 2 3 2" xfId="27884"/>
    <cellStyle name="Currency 2 2 3 2 10" xfId="27885"/>
    <cellStyle name="Currency 2 2 3 2 2" xfId="27886"/>
    <cellStyle name="Currency 2 2 3 2 2 2" xfId="27887"/>
    <cellStyle name="Currency 2 2 3 2 2 2 2" xfId="27888"/>
    <cellStyle name="Currency 2 2 3 2 2 2 2 2" xfId="27889"/>
    <cellStyle name="Currency 2 2 3 2 2 2 2 2 2" xfId="27890"/>
    <cellStyle name="Currency 2 2 3 2 2 2 2 2 2 2" xfId="27891"/>
    <cellStyle name="Currency 2 2 3 2 2 2 2 2 2 3" xfId="55535"/>
    <cellStyle name="Currency 2 2 3 2 2 2 2 2 3" xfId="27892"/>
    <cellStyle name="Currency 2 2 3 2 2 2 2 2 4" xfId="27893"/>
    <cellStyle name="Currency 2 2 3 2 2 2 2 3" xfId="27894"/>
    <cellStyle name="Currency 2 2 3 2 2 2 2 3 2" xfId="27895"/>
    <cellStyle name="Currency 2 2 3 2 2 2 2 3 2 2" xfId="27896"/>
    <cellStyle name="Currency 2 2 3 2 2 2 2 3 2 3" xfId="55536"/>
    <cellStyle name="Currency 2 2 3 2 2 2 2 3 3" xfId="27897"/>
    <cellStyle name="Currency 2 2 3 2 2 2 2 3 4" xfId="27898"/>
    <cellStyle name="Currency 2 2 3 2 2 2 2 4" xfId="27899"/>
    <cellStyle name="Currency 2 2 3 2 2 2 2 4 2" xfId="27900"/>
    <cellStyle name="Currency 2 2 3 2 2 2 2 4 3" xfId="55537"/>
    <cellStyle name="Currency 2 2 3 2 2 2 2 5" xfId="27901"/>
    <cellStyle name="Currency 2 2 3 2 2 2 2 6" xfId="27902"/>
    <cellStyle name="Currency 2 2 3 2 2 2 3" xfId="27903"/>
    <cellStyle name="Currency 2 2 3 2 2 2 3 2" xfId="27904"/>
    <cellStyle name="Currency 2 2 3 2 2 2 3 2 2" xfId="27905"/>
    <cellStyle name="Currency 2 2 3 2 2 2 3 2 3" xfId="55538"/>
    <cellStyle name="Currency 2 2 3 2 2 2 3 3" xfId="27906"/>
    <cellStyle name="Currency 2 2 3 2 2 2 3 4" xfId="27907"/>
    <cellStyle name="Currency 2 2 3 2 2 2 4" xfId="27908"/>
    <cellStyle name="Currency 2 2 3 2 2 2 4 2" xfId="27909"/>
    <cellStyle name="Currency 2 2 3 2 2 2 4 2 2" xfId="27910"/>
    <cellStyle name="Currency 2 2 3 2 2 2 4 2 3" xfId="55539"/>
    <cellStyle name="Currency 2 2 3 2 2 2 4 3" xfId="27911"/>
    <cellStyle name="Currency 2 2 3 2 2 2 4 4" xfId="27912"/>
    <cellStyle name="Currency 2 2 3 2 2 2 5" xfId="27913"/>
    <cellStyle name="Currency 2 2 3 2 2 2 5 2" xfId="27914"/>
    <cellStyle name="Currency 2 2 3 2 2 2 5 3" xfId="55540"/>
    <cellStyle name="Currency 2 2 3 2 2 2 6" xfId="27915"/>
    <cellStyle name="Currency 2 2 3 2 2 2 7" xfId="27916"/>
    <cellStyle name="Currency 2 2 3 2 2 3" xfId="27917"/>
    <cellStyle name="Currency 2 2 3 2 2 3 2" xfId="27918"/>
    <cellStyle name="Currency 2 2 3 2 2 3 2 2" xfId="27919"/>
    <cellStyle name="Currency 2 2 3 2 2 3 2 2 2" xfId="27920"/>
    <cellStyle name="Currency 2 2 3 2 2 3 2 2 3" xfId="55541"/>
    <cellStyle name="Currency 2 2 3 2 2 3 2 3" xfId="27921"/>
    <cellStyle name="Currency 2 2 3 2 2 3 2 4" xfId="27922"/>
    <cellStyle name="Currency 2 2 3 2 2 3 3" xfId="27923"/>
    <cellStyle name="Currency 2 2 3 2 2 3 3 2" xfId="27924"/>
    <cellStyle name="Currency 2 2 3 2 2 3 3 2 2" xfId="27925"/>
    <cellStyle name="Currency 2 2 3 2 2 3 3 2 3" xfId="55542"/>
    <cellStyle name="Currency 2 2 3 2 2 3 3 3" xfId="27926"/>
    <cellStyle name="Currency 2 2 3 2 2 3 3 4" xfId="27927"/>
    <cellStyle name="Currency 2 2 3 2 2 3 4" xfId="27928"/>
    <cellStyle name="Currency 2 2 3 2 2 3 4 2" xfId="27929"/>
    <cellStyle name="Currency 2 2 3 2 2 3 4 3" xfId="55543"/>
    <cellStyle name="Currency 2 2 3 2 2 3 5" xfId="27930"/>
    <cellStyle name="Currency 2 2 3 2 2 3 6" xfId="27931"/>
    <cellStyle name="Currency 2 2 3 2 2 4" xfId="27932"/>
    <cellStyle name="Currency 2 2 3 2 2 4 2" xfId="27933"/>
    <cellStyle name="Currency 2 2 3 2 2 4 2 2" xfId="27934"/>
    <cellStyle name="Currency 2 2 3 2 2 4 2 3" xfId="55544"/>
    <cellStyle name="Currency 2 2 3 2 2 4 3" xfId="27935"/>
    <cellStyle name="Currency 2 2 3 2 2 4 4" xfId="27936"/>
    <cellStyle name="Currency 2 2 3 2 2 5" xfId="27937"/>
    <cellStyle name="Currency 2 2 3 2 2 5 2" xfId="27938"/>
    <cellStyle name="Currency 2 2 3 2 2 5 2 2" xfId="27939"/>
    <cellStyle name="Currency 2 2 3 2 2 5 2 3" xfId="55545"/>
    <cellStyle name="Currency 2 2 3 2 2 5 3" xfId="27940"/>
    <cellStyle name="Currency 2 2 3 2 2 5 4" xfId="27941"/>
    <cellStyle name="Currency 2 2 3 2 2 6" xfId="27942"/>
    <cellStyle name="Currency 2 2 3 2 2 6 2" xfId="27943"/>
    <cellStyle name="Currency 2 2 3 2 2 6 3" xfId="55546"/>
    <cellStyle name="Currency 2 2 3 2 2 7" xfId="27944"/>
    <cellStyle name="Currency 2 2 3 2 2 8" xfId="27945"/>
    <cellStyle name="Currency 2 2 3 2 3" xfId="27946"/>
    <cellStyle name="Currency 2 2 3 2 3 2" xfId="27947"/>
    <cellStyle name="Currency 2 2 3 2 3 2 2" xfId="27948"/>
    <cellStyle name="Currency 2 2 3 2 3 2 2 2" xfId="27949"/>
    <cellStyle name="Currency 2 2 3 2 3 2 2 2 2" xfId="27950"/>
    <cellStyle name="Currency 2 2 3 2 3 2 2 2 3" xfId="55547"/>
    <cellStyle name="Currency 2 2 3 2 3 2 2 3" xfId="27951"/>
    <cellStyle name="Currency 2 2 3 2 3 2 2 4" xfId="27952"/>
    <cellStyle name="Currency 2 2 3 2 3 2 3" xfId="27953"/>
    <cellStyle name="Currency 2 2 3 2 3 2 3 2" xfId="27954"/>
    <cellStyle name="Currency 2 2 3 2 3 2 3 2 2" xfId="27955"/>
    <cellStyle name="Currency 2 2 3 2 3 2 3 2 3" xfId="55548"/>
    <cellStyle name="Currency 2 2 3 2 3 2 3 3" xfId="27956"/>
    <cellStyle name="Currency 2 2 3 2 3 2 3 4" xfId="27957"/>
    <cellStyle name="Currency 2 2 3 2 3 2 4" xfId="27958"/>
    <cellStyle name="Currency 2 2 3 2 3 2 4 2" xfId="27959"/>
    <cellStyle name="Currency 2 2 3 2 3 2 4 3" xfId="55549"/>
    <cellStyle name="Currency 2 2 3 2 3 2 5" xfId="27960"/>
    <cellStyle name="Currency 2 2 3 2 3 2 6" xfId="27961"/>
    <cellStyle name="Currency 2 2 3 2 3 3" xfId="27962"/>
    <cellStyle name="Currency 2 2 3 2 3 3 2" xfId="27963"/>
    <cellStyle name="Currency 2 2 3 2 3 3 2 2" xfId="27964"/>
    <cellStyle name="Currency 2 2 3 2 3 3 2 3" xfId="55550"/>
    <cellStyle name="Currency 2 2 3 2 3 3 3" xfId="27965"/>
    <cellStyle name="Currency 2 2 3 2 3 3 4" xfId="27966"/>
    <cellStyle name="Currency 2 2 3 2 3 4" xfId="27967"/>
    <cellStyle name="Currency 2 2 3 2 3 4 2" xfId="27968"/>
    <cellStyle name="Currency 2 2 3 2 3 4 2 2" xfId="27969"/>
    <cellStyle name="Currency 2 2 3 2 3 4 2 3" xfId="55551"/>
    <cellStyle name="Currency 2 2 3 2 3 4 3" xfId="27970"/>
    <cellStyle name="Currency 2 2 3 2 3 4 4" xfId="27971"/>
    <cellStyle name="Currency 2 2 3 2 3 5" xfId="27972"/>
    <cellStyle name="Currency 2 2 3 2 3 5 2" xfId="27973"/>
    <cellStyle name="Currency 2 2 3 2 3 5 3" xfId="55552"/>
    <cellStyle name="Currency 2 2 3 2 3 6" xfId="27974"/>
    <cellStyle name="Currency 2 2 3 2 3 7" xfId="27975"/>
    <cellStyle name="Currency 2 2 3 2 4" xfId="27976"/>
    <cellStyle name="Currency 2 2 3 2 4 2" xfId="27977"/>
    <cellStyle name="Currency 2 2 3 2 4 2 2" xfId="27978"/>
    <cellStyle name="Currency 2 2 3 2 4 2 2 2" xfId="27979"/>
    <cellStyle name="Currency 2 2 3 2 4 2 2 3" xfId="55553"/>
    <cellStyle name="Currency 2 2 3 2 4 2 3" xfId="27980"/>
    <cellStyle name="Currency 2 2 3 2 4 2 4" xfId="27981"/>
    <cellStyle name="Currency 2 2 3 2 4 3" xfId="27982"/>
    <cellStyle name="Currency 2 2 3 2 4 3 2" xfId="27983"/>
    <cellStyle name="Currency 2 2 3 2 4 3 2 2" xfId="27984"/>
    <cellStyle name="Currency 2 2 3 2 4 3 2 3" xfId="55554"/>
    <cellStyle name="Currency 2 2 3 2 4 3 3" xfId="27985"/>
    <cellStyle name="Currency 2 2 3 2 4 3 4" xfId="27986"/>
    <cellStyle name="Currency 2 2 3 2 4 4" xfId="27987"/>
    <cellStyle name="Currency 2 2 3 2 4 4 2" xfId="27988"/>
    <cellStyle name="Currency 2 2 3 2 4 4 3" xfId="55555"/>
    <cellStyle name="Currency 2 2 3 2 4 5" xfId="27989"/>
    <cellStyle name="Currency 2 2 3 2 4 6" xfId="27990"/>
    <cellStyle name="Currency 2 2 3 2 5" xfId="27991"/>
    <cellStyle name="Currency 2 2 3 2 5 2" xfId="27992"/>
    <cellStyle name="Currency 2 2 3 2 5 2 2" xfId="27993"/>
    <cellStyle name="Currency 2 2 3 2 5 2 2 2" xfId="27994"/>
    <cellStyle name="Currency 2 2 3 2 5 2 2 3" xfId="55556"/>
    <cellStyle name="Currency 2 2 3 2 5 2 3" xfId="27995"/>
    <cellStyle name="Currency 2 2 3 2 5 2 4" xfId="27996"/>
    <cellStyle name="Currency 2 2 3 2 5 3" xfId="27997"/>
    <cellStyle name="Currency 2 2 3 2 5 3 2" xfId="27998"/>
    <cellStyle name="Currency 2 2 3 2 5 3 3" xfId="55557"/>
    <cellStyle name="Currency 2 2 3 2 5 4" xfId="27999"/>
    <cellStyle name="Currency 2 2 3 2 5 5" xfId="28000"/>
    <cellStyle name="Currency 2 2 3 2 6" xfId="28001"/>
    <cellStyle name="Currency 2 2 3 2 6 2" xfId="28002"/>
    <cellStyle name="Currency 2 2 3 2 6 2 2" xfId="28003"/>
    <cellStyle name="Currency 2 2 3 2 6 2 3" xfId="55558"/>
    <cellStyle name="Currency 2 2 3 2 6 3" xfId="28004"/>
    <cellStyle name="Currency 2 2 3 2 6 4" xfId="28005"/>
    <cellStyle name="Currency 2 2 3 2 7" xfId="28006"/>
    <cellStyle name="Currency 2 2 3 2 7 2" xfId="28007"/>
    <cellStyle name="Currency 2 2 3 2 7 2 2" xfId="28008"/>
    <cellStyle name="Currency 2 2 3 2 7 2 3" xfId="55559"/>
    <cellStyle name="Currency 2 2 3 2 7 3" xfId="28009"/>
    <cellStyle name="Currency 2 2 3 2 7 4" xfId="28010"/>
    <cellStyle name="Currency 2 2 3 2 8" xfId="28011"/>
    <cellStyle name="Currency 2 2 3 2 8 2" xfId="28012"/>
    <cellStyle name="Currency 2 2 3 2 8 3" xfId="55560"/>
    <cellStyle name="Currency 2 2 3 2 9" xfId="28013"/>
    <cellStyle name="Currency 2 2 3 3" xfId="28014"/>
    <cellStyle name="Currency 2 2 3 3 2" xfId="28015"/>
    <cellStyle name="Currency 2 2 3 3 2 2" xfId="28016"/>
    <cellStyle name="Currency 2 2 3 3 2 2 2" xfId="28017"/>
    <cellStyle name="Currency 2 2 3 3 2 2 2 2" xfId="28018"/>
    <cellStyle name="Currency 2 2 3 3 2 2 2 2 2" xfId="28019"/>
    <cellStyle name="Currency 2 2 3 3 2 2 2 2 3" xfId="55561"/>
    <cellStyle name="Currency 2 2 3 3 2 2 2 3" xfId="28020"/>
    <cellStyle name="Currency 2 2 3 3 2 2 2 4" xfId="28021"/>
    <cellStyle name="Currency 2 2 3 3 2 2 3" xfId="28022"/>
    <cellStyle name="Currency 2 2 3 3 2 2 3 2" xfId="28023"/>
    <cellStyle name="Currency 2 2 3 3 2 2 3 2 2" xfId="28024"/>
    <cellStyle name="Currency 2 2 3 3 2 2 3 2 3" xfId="55562"/>
    <cellStyle name="Currency 2 2 3 3 2 2 3 3" xfId="28025"/>
    <cellStyle name="Currency 2 2 3 3 2 2 3 4" xfId="28026"/>
    <cellStyle name="Currency 2 2 3 3 2 2 4" xfId="28027"/>
    <cellStyle name="Currency 2 2 3 3 2 2 4 2" xfId="28028"/>
    <cellStyle name="Currency 2 2 3 3 2 2 4 3" xfId="55563"/>
    <cellStyle name="Currency 2 2 3 3 2 2 5" xfId="28029"/>
    <cellStyle name="Currency 2 2 3 3 2 2 6" xfId="28030"/>
    <cellStyle name="Currency 2 2 3 3 2 3" xfId="28031"/>
    <cellStyle name="Currency 2 2 3 3 2 3 2" xfId="28032"/>
    <cellStyle name="Currency 2 2 3 3 2 3 2 2" xfId="28033"/>
    <cellStyle name="Currency 2 2 3 3 2 3 2 3" xfId="55564"/>
    <cellStyle name="Currency 2 2 3 3 2 3 3" xfId="28034"/>
    <cellStyle name="Currency 2 2 3 3 2 3 4" xfId="28035"/>
    <cellStyle name="Currency 2 2 3 3 2 4" xfId="28036"/>
    <cellStyle name="Currency 2 2 3 3 2 4 2" xfId="28037"/>
    <cellStyle name="Currency 2 2 3 3 2 4 2 2" xfId="28038"/>
    <cellStyle name="Currency 2 2 3 3 2 4 2 3" xfId="55565"/>
    <cellStyle name="Currency 2 2 3 3 2 4 3" xfId="28039"/>
    <cellStyle name="Currency 2 2 3 3 2 4 4" xfId="28040"/>
    <cellStyle name="Currency 2 2 3 3 2 5" xfId="28041"/>
    <cellStyle name="Currency 2 2 3 3 2 5 2" xfId="28042"/>
    <cellStyle name="Currency 2 2 3 3 2 5 3" xfId="55566"/>
    <cellStyle name="Currency 2 2 3 3 2 6" xfId="28043"/>
    <cellStyle name="Currency 2 2 3 3 2 7" xfId="28044"/>
    <cellStyle name="Currency 2 2 3 3 3" xfId="28045"/>
    <cellStyle name="Currency 2 2 3 3 3 2" xfId="28046"/>
    <cellStyle name="Currency 2 2 3 3 3 2 2" xfId="28047"/>
    <cellStyle name="Currency 2 2 3 3 3 2 2 2" xfId="28048"/>
    <cellStyle name="Currency 2 2 3 3 3 2 2 3" xfId="55567"/>
    <cellStyle name="Currency 2 2 3 3 3 2 3" xfId="28049"/>
    <cellStyle name="Currency 2 2 3 3 3 2 4" xfId="28050"/>
    <cellStyle name="Currency 2 2 3 3 3 3" xfId="28051"/>
    <cellStyle name="Currency 2 2 3 3 3 3 2" xfId="28052"/>
    <cellStyle name="Currency 2 2 3 3 3 3 2 2" xfId="28053"/>
    <cellStyle name="Currency 2 2 3 3 3 3 2 3" xfId="55568"/>
    <cellStyle name="Currency 2 2 3 3 3 3 3" xfId="28054"/>
    <cellStyle name="Currency 2 2 3 3 3 3 4" xfId="28055"/>
    <cellStyle name="Currency 2 2 3 3 3 4" xfId="28056"/>
    <cellStyle name="Currency 2 2 3 3 3 4 2" xfId="28057"/>
    <cellStyle name="Currency 2 2 3 3 3 4 3" xfId="55569"/>
    <cellStyle name="Currency 2 2 3 3 3 5" xfId="28058"/>
    <cellStyle name="Currency 2 2 3 3 3 6" xfId="28059"/>
    <cellStyle name="Currency 2 2 3 3 4" xfId="28060"/>
    <cellStyle name="Currency 2 2 3 3 4 2" xfId="28061"/>
    <cellStyle name="Currency 2 2 3 3 4 2 2" xfId="28062"/>
    <cellStyle name="Currency 2 2 3 3 4 2 2 2" xfId="28063"/>
    <cellStyle name="Currency 2 2 3 3 4 2 2 3" xfId="55570"/>
    <cellStyle name="Currency 2 2 3 3 4 2 3" xfId="28064"/>
    <cellStyle name="Currency 2 2 3 3 4 2 4" xfId="28065"/>
    <cellStyle name="Currency 2 2 3 3 4 3" xfId="28066"/>
    <cellStyle name="Currency 2 2 3 3 4 3 2" xfId="28067"/>
    <cellStyle name="Currency 2 2 3 3 4 3 3" xfId="55571"/>
    <cellStyle name="Currency 2 2 3 3 4 4" xfId="28068"/>
    <cellStyle name="Currency 2 2 3 3 4 5" xfId="28069"/>
    <cellStyle name="Currency 2 2 3 3 5" xfId="28070"/>
    <cellStyle name="Currency 2 2 3 3 5 2" xfId="28071"/>
    <cellStyle name="Currency 2 2 3 3 5 2 2" xfId="28072"/>
    <cellStyle name="Currency 2 2 3 3 5 2 3" xfId="55572"/>
    <cellStyle name="Currency 2 2 3 3 5 3" xfId="28073"/>
    <cellStyle name="Currency 2 2 3 3 5 4" xfId="28074"/>
    <cellStyle name="Currency 2 2 3 3 6" xfId="28075"/>
    <cellStyle name="Currency 2 2 3 3 6 2" xfId="28076"/>
    <cellStyle name="Currency 2 2 3 3 6 2 2" xfId="28077"/>
    <cellStyle name="Currency 2 2 3 3 6 2 3" xfId="55573"/>
    <cellStyle name="Currency 2 2 3 3 6 3" xfId="28078"/>
    <cellStyle name="Currency 2 2 3 3 6 4" xfId="28079"/>
    <cellStyle name="Currency 2 2 3 3 7" xfId="28080"/>
    <cellStyle name="Currency 2 2 3 3 7 2" xfId="28081"/>
    <cellStyle name="Currency 2 2 3 3 7 3" xfId="55574"/>
    <cellStyle name="Currency 2 2 3 3 8" xfId="28082"/>
    <cellStyle name="Currency 2 2 3 3 9" xfId="28083"/>
    <cellStyle name="Currency 2 2 3 4" xfId="28084"/>
    <cellStyle name="Currency 2 2 3 4 2" xfId="28085"/>
    <cellStyle name="Currency 2 2 3 4 2 2" xfId="28086"/>
    <cellStyle name="Currency 2 2 3 4 2 2 2" xfId="28087"/>
    <cellStyle name="Currency 2 2 3 4 2 2 2 2" xfId="28088"/>
    <cellStyle name="Currency 2 2 3 4 2 2 2 3" xfId="55575"/>
    <cellStyle name="Currency 2 2 3 4 2 2 3" xfId="28089"/>
    <cellStyle name="Currency 2 2 3 4 2 2 4" xfId="28090"/>
    <cellStyle name="Currency 2 2 3 4 2 3" xfId="28091"/>
    <cellStyle name="Currency 2 2 3 4 2 3 2" xfId="28092"/>
    <cellStyle name="Currency 2 2 3 4 2 3 2 2" xfId="28093"/>
    <cellStyle name="Currency 2 2 3 4 2 3 2 3" xfId="55576"/>
    <cellStyle name="Currency 2 2 3 4 2 3 3" xfId="28094"/>
    <cellStyle name="Currency 2 2 3 4 2 3 4" xfId="28095"/>
    <cellStyle name="Currency 2 2 3 4 2 4" xfId="28096"/>
    <cellStyle name="Currency 2 2 3 4 2 4 2" xfId="28097"/>
    <cellStyle name="Currency 2 2 3 4 2 4 3" xfId="55577"/>
    <cellStyle name="Currency 2 2 3 4 2 5" xfId="28098"/>
    <cellStyle name="Currency 2 2 3 4 2 6" xfId="28099"/>
    <cellStyle name="Currency 2 2 3 4 3" xfId="28100"/>
    <cellStyle name="Currency 2 2 3 4 3 2" xfId="28101"/>
    <cellStyle name="Currency 2 2 3 4 3 2 2" xfId="28102"/>
    <cellStyle name="Currency 2 2 3 4 3 2 3" xfId="55578"/>
    <cellStyle name="Currency 2 2 3 4 3 3" xfId="28103"/>
    <cellStyle name="Currency 2 2 3 4 3 4" xfId="28104"/>
    <cellStyle name="Currency 2 2 3 4 4" xfId="28105"/>
    <cellStyle name="Currency 2 2 3 4 4 2" xfId="28106"/>
    <cellStyle name="Currency 2 2 3 4 4 2 2" xfId="28107"/>
    <cellStyle name="Currency 2 2 3 4 4 2 3" xfId="55579"/>
    <cellStyle name="Currency 2 2 3 4 4 3" xfId="28108"/>
    <cellStyle name="Currency 2 2 3 4 4 4" xfId="28109"/>
    <cellStyle name="Currency 2 2 3 4 5" xfId="28110"/>
    <cellStyle name="Currency 2 2 3 4 5 2" xfId="28111"/>
    <cellStyle name="Currency 2 2 3 4 5 3" xfId="55580"/>
    <cellStyle name="Currency 2 2 3 4 6" xfId="28112"/>
    <cellStyle name="Currency 2 2 3 4 7" xfId="28113"/>
    <cellStyle name="Currency 2 2 3 5" xfId="28114"/>
    <cellStyle name="Currency 2 2 3 5 2" xfId="28115"/>
    <cellStyle name="Currency 2 2 3 5 2 2" xfId="28116"/>
    <cellStyle name="Currency 2 2 3 5 2 2 2" xfId="28117"/>
    <cellStyle name="Currency 2 2 3 5 2 2 3" xfId="55581"/>
    <cellStyle name="Currency 2 2 3 5 2 3" xfId="28118"/>
    <cellStyle name="Currency 2 2 3 5 2 4" xfId="28119"/>
    <cellStyle name="Currency 2 2 3 5 3" xfId="28120"/>
    <cellStyle name="Currency 2 2 3 5 3 2" xfId="28121"/>
    <cellStyle name="Currency 2 2 3 5 3 2 2" xfId="28122"/>
    <cellStyle name="Currency 2 2 3 5 3 2 3" xfId="55582"/>
    <cellStyle name="Currency 2 2 3 5 3 3" xfId="28123"/>
    <cellStyle name="Currency 2 2 3 5 3 4" xfId="28124"/>
    <cellStyle name="Currency 2 2 3 5 4" xfId="28125"/>
    <cellStyle name="Currency 2 2 3 5 4 2" xfId="28126"/>
    <cellStyle name="Currency 2 2 3 5 4 3" xfId="55583"/>
    <cellStyle name="Currency 2 2 3 5 5" xfId="28127"/>
    <cellStyle name="Currency 2 2 3 5 6" xfId="28128"/>
    <cellStyle name="Currency 2 2 3 6" xfId="28129"/>
    <cellStyle name="Currency 2 2 3 6 2" xfId="28130"/>
    <cellStyle name="Currency 2 2 3 6 2 2" xfId="28131"/>
    <cellStyle name="Currency 2 2 3 6 2 2 2" xfId="28132"/>
    <cellStyle name="Currency 2 2 3 6 2 2 3" xfId="55584"/>
    <cellStyle name="Currency 2 2 3 6 2 3" xfId="28133"/>
    <cellStyle name="Currency 2 2 3 6 2 4" xfId="28134"/>
    <cellStyle name="Currency 2 2 3 6 3" xfId="28135"/>
    <cellStyle name="Currency 2 2 3 6 3 2" xfId="28136"/>
    <cellStyle name="Currency 2 2 3 6 3 3" xfId="55585"/>
    <cellStyle name="Currency 2 2 3 6 4" xfId="28137"/>
    <cellStyle name="Currency 2 2 3 6 5" xfId="28138"/>
    <cellStyle name="Currency 2 2 3 7" xfId="28139"/>
    <cellStyle name="Currency 2 2 3 7 2" xfId="28140"/>
    <cellStyle name="Currency 2 2 3 7 2 2" xfId="28141"/>
    <cellStyle name="Currency 2 2 3 7 2 3" xfId="55586"/>
    <cellStyle name="Currency 2 2 3 7 3" xfId="28142"/>
    <cellStyle name="Currency 2 2 3 7 4" xfId="28143"/>
    <cellStyle name="Currency 2 2 3 8" xfId="28144"/>
    <cellStyle name="Currency 2 2 3 8 2" xfId="28145"/>
    <cellStyle name="Currency 2 2 3 8 2 2" xfId="28146"/>
    <cellStyle name="Currency 2 2 3 8 2 3" xfId="55587"/>
    <cellStyle name="Currency 2 2 3 8 3" xfId="28147"/>
    <cellStyle name="Currency 2 2 3 8 4" xfId="28148"/>
    <cellStyle name="Currency 2 2 3 9" xfId="28149"/>
    <cellStyle name="Currency 2 2 3 9 2" xfId="28150"/>
    <cellStyle name="Currency 2 2 3 9 3" xfId="55588"/>
    <cellStyle name="Currency 2 2 4" xfId="28151"/>
    <cellStyle name="Currency 2 2 4 10" xfId="28152"/>
    <cellStyle name="Currency 2 2 4 11" xfId="28153"/>
    <cellStyle name="Currency 2 2 4 2" xfId="28154"/>
    <cellStyle name="Currency 2 2 4 2 10" xfId="28155"/>
    <cellStyle name="Currency 2 2 4 2 2" xfId="28156"/>
    <cellStyle name="Currency 2 2 4 2 2 2" xfId="28157"/>
    <cellStyle name="Currency 2 2 4 2 2 2 2" xfId="28158"/>
    <cellStyle name="Currency 2 2 4 2 2 2 2 2" xfId="28159"/>
    <cellStyle name="Currency 2 2 4 2 2 2 2 2 2" xfId="28160"/>
    <cellStyle name="Currency 2 2 4 2 2 2 2 2 2 2" xfId="28161"/>
    <cellStyle name="Currency 2 2 4 2 2 2 2 2 2 3" xfId="55589"/>
    <cellStyle name="Currency 2 2 4 2 2 2 2 2 3" xfId="28162"/>
    <cellStyle name="Currency 2 2 4 2 2 2 2 2 4" xfId="28163"/>
    <cellStyle name="Currency 2 2 4 2 2 2 2 3" xfId="28164"/>
    <cellStyle name="Currency 2 2 4 2 2 2 2 3 2" xfId="28165"/>
    <cellStyle name="Currency 2 2 4 2 2 2 2 3 2 2" xfId="28166"/>
    <cellStyle name="Currency 2 2 4 2 2 2 2 3 2 3" xfId="55590"/>
    <cellStyle name="Currency 2 2 4 2 2 2 2 3 3" xfId="28167"/>
    <cellStyle name="Currency 2 2 4 2 2 2 2 3 4" xfId="28168"/>
    <cellStyle name="Currency 2 2 4 2 2 2 2 4" xfId="28169"/>
    <cellStyle name="Currency 2 2 4 2 2 2 2 4 2" xfId="28170"/>
    <cellStyle name="Currency 2 2 4 2 2 2 2 4 3" xfId="55591"/>
    <cellStyle name="Currency 2 2 4 2 2 2 2 5" xfId="28171"/>
    <cellStyle name="Currency 2 2 4 2 2 2 2 6" xfId="28172"/>
    <cellStyle name="Currency 2 2 4 2 2 2 3" xfId="28173"/>
    <cellStyle name="Currency 2 2 4 2 2 2 3 2" xfId="28174"/>
    <cellStyle name="Currency 2 2 4 2 2 2 3 2 2" xfId="28175"/>
    <cellStyle name="Currency 2 2 4 2 2 2 3 2 3" xfId="55592"/>
    <cellStyle name="Currency 2 2 4 2 2 2 3 3" xfId="28176"/>
    <cellStyle name="Currency 2 2 4 2 2 2 3 4" xfId="28177"/>
    <cellStyle name="Currency 2 2 4 2 2 2 4" xfId="28178"/>
    <cellStyle name="Currency 2 2 4 2 2 2 4 2" xfId="28179"/>
    <cellStyle name="Currency 2 2 4 2 2 2 4 2 2" xfId="28180"/>
    <cellStyle name="Currency 2 2 4 2 2 2 4 2 3" xfId="55593"/>
    <cellStyle name="Currency 2 2 4 2 2 2 4 3" xfId="28181"/>
    <cellStyle name="Currency 2 2 4 2 2 2 4 4" xfId="28182"/>
    <cellStyle name="Currency 2 2 4 2 2 2 5" xfId="28183"/>
    <cellStyle name="Currency 2 2 4 2 2 2 5 2" xfId="28184"/>
    <cellStyle name="Currency 2 2 4 2 2 2 5 3" xfId="55594"/>
    <cellStyle name="Currency 2 2 4 2 2 2 6" xfId="28185"/>
    <cellStyle name="Currency 2 2 4 2 2 2 7" xfId="28186"/>
    <cellStyle name="Currency 2 2 4 2 2 3" xfId="28187"/>
    <cellStyle name="Currency 2 2 4 2 2 3 2" xfId="28188"/>
    <cellStyle name="Currency 2 2 4 2 2 3 2 2" xfId="28189"/>
    <cellStyle name="Currency 2 2 4 2 2 3 2 2 2" xfId="28190"/>
    <cellStyle name="Currency 2 2 4 2 2 3 2 2 3" xfId="55595"/>
    <cellStyle name="Currency 2 2 4 2 2 3 2 3" xfId="28191"/>
    <cellStyle name="Currency 2 2 4 2 2 3 2 4" xfId="28192"/>
    <cellStyle name="Currency 2 2 4 2 2 3 3" xfId="28193"/>
    <cellStyle name="Currency 2 2 4 2 2 3 3 2" xfId="28194"/>
    <cellStyle name="Currency 2 2 4 2 2 3 3 2 2" xfId="28195"/>
    <cellStyle name="Currency 2 2 4 2 2 3 3 2 3" xfId="55596"/>
    <cellStyle name="Currency 2 2 4 2 2 3 3 3" xfId="28196"/>
    <cellStyle name="Currency 2 2 4 2 2 3 3 4" xfId="28197"/>
    <cellStyle name="Currency 2 2 4 2 2 3 4" xfId="28198"/>
    <cellStyle name="Currency 2 2 4 2 2 3 4 2" xfId="28199"/>
    <cellStyle name="Currency 2 2 4 2 2 3 4 3" xfId="55597"/>
    <cellStyle name="Currency 2 2 4 2 2 3 5" xfId="28200"/>
    <cellStyle name="Currency 2 2 4 2 2 3 6" xfId="28201"/>
    <cellStyle name="Currency 2 2 4 2 2 4" xfId="28202"/>
    <cellStyle name="Currency 2 2 4 2 2 4 2" xfId="28203"/>
    <cellStyle name="Currency 2 2 4 2 2 4 2 2" xfId="28204"/>
    <cellStyle name="Currency 2 2 4 2 2 4 2 3" xfId="55598"/>
    <cellStyle name="Currency 2 2 4 2 2 4 3" xfId="28205"/>
    <cellStyle name="Currency 2 2 4 2 2 4 4" xfId="28206"/>
    <cellStyle name="Currency 2 2 4 2 2 5" xfId="28207"/>
    <cellStyle name="Currency 2 2 4 2 2 5 2" xfId="28208"/>
    <cellStyle name="Currency 2 2 4 2 2 5 2 2" xfId="28209"/>
    <cellStyle name="Currency 2 2 4 2 2 5 2 3" xfId="55599"/>
    <cellStyle name="Currency 2 2 4 2 2 5 3" xfId="28210"/>
    <cellStyle name="Currency 2 2 4 2 2 5 4" xfId="28211"/>
    <cellStyle name="Currency 2 2 4 2 2 6" xfId="28212"/>
    <cellStyle name="Currency 2 2 4 2 2 6 2" xfId="28213"/>
    <cellStyle name="Currency 2 2 4 2 2 6 3" xfId="55600"/>
    <cellStyle name="Currency 2 2 4 2 2 7" xfId="28214"/>
    <cellStyle name="Currency 2 2 4 2 2 8" xfId="28215"/>
    <cellStyle name="Currency 2 2 4 2 3" xfId="28216"/>
    <cellStyle name="Currency 2 2 4 2 3 2" xfId="28217"/>
    <cellStyle name="Currency 2 2 4 2 3 2 2" xfId="28218"/>
    <cellStyle name="Currency 2 2 4 2 3 2 2 2" xfId="28219"/>
    <cellStyle name="Currency 2 2 4 2 3 2 2 2 2" xfId="28220"/>
    <cellStyle name="Currency 2 2 4 2 3 2 2 2 3" xfId="55601"/>
    <cellStyle name="Currency 2 2 4 2 3 2 2 3" xfId="28221"/>
    <cellStyle name="Currency 2 2 4 2 3 2 2 4" xfId="28222"/>
    <cellStyle name="Currency 2 2 4 2 3 2 3" xfId="28223"/>
    <cellStyle name="Currency 2 2 4 2 3 2 3 2" xfId="28224"/>
    <cellStyle name="Currency 2 2 4 2 3 2 3 2 2" xfId="28225"/>
    <cellStyle name="Currency 2 2 4 2 3 2 3 2 3" xfId="55602"/>
    <cellStyle name="Currency 2 2 4 2 3 2 3 3" xfId="28226"/>
    <cellStyle name="Currency 2 2 4 2 3 2 3 4" xfId="28227"/>
    <cellStyle name="Currency 2 2 4 2 3 2 4" xfId="28228"/>
    <cellStyle name="Currency 2 2 4 2 3 2 4 2" xfId="28229"/>
    <cellStyle name="Currency 2 2 4 2 3 2 4 3" xfId="55603"/>
    <cellStyle name="Currency 2 2 4 2 3 2 5" xfId="28230"/>
    <cellStyle name="Currency 2 2 4 2 3 2 6" xfId="28231"/>
    <cellStyle name="Currency 2 2 4 2 3 3" xfId="28232"/>
    <cellStyle name="Currency 2 2 4 2 3 3 2" xfId="28233"/>
    <cellStyle name="Currency 2 2 4 2 3 3 2 2" xfId="28234"/>
    <cellStyle name="Currency 2 2 4 2 3 3 2 3" xfId="55604"/>
    <cellStyle name="Currency 2 2 4 2 3 3 3" xfId="28235"/>
    <cellStyle name="Currency 2 2 4 2 3 3 4" xfId="28236"/>
    <cellStyle name="Currency 2 2 4 2 3 4" xfId="28237"/>
    <cellStyle name="Currency 2 2 4 2 3 4 2" xfId="28238"/>
    <cellStyle name="Currency 2 2 4 2 3 4 2 2" xfId="28239"/>
    <cellStyle name="Currency 2 2 4 2 3 4 2 3" xfId="55605"/>
    <cellStyle name="Currency 2 2 4 2 3 4 3" xfId="28240"/>
    <cellStyle name="Currency 2 2 4 2 3 4 4" xfId="28241"/>
    <cellStyle name="Currency 2 2 4 2 3 5" xfId="28242"/>
    <cellStyle name="Currency 2 2 4 2 3 5 2" xfId="28243"/>
    <cellStyle name="Currency 2 2 4 2 3 5 3" xfId="55606"/>
    <cellStyle name="Currency 2 2 4 2 3 6" xfId="28244"/>
    <cellStyle name="Currency 2 2 4 2 3 7" xfId="28245"/>
    <cellStyle name="Currency 2 2 4 2 4" xfId="28246"/>
    <cellStyle name="Currency 2 2 4 2 4 2" xfId="28247"/>
    <cellStyle name="Currency 2 2 4 2 4 2 2" xfId="28248"/>
    <cellStyle name="Currency 2 2 4 2 4 2 2 2" xfId="28249"/>
    <cellStyle name="Currency 2 2 4 2 4 2 2 3" xfId="55607"/>
    <cellStyle name="Currency 2 2 4 2 4 2 3" xfId="28250"/>
    <cellStyle name="Currency 2 2 4 2 4 2 4" xfId="28251"/>
    <cellStyle name="Currency 2 2 4 2 4 3" xfId="28252"/>
    <cellStyle name="Currency 2 2 4 2 4 3 2" xfId="28253"/>
    <cellStyle name="Currency 2 2 4 2 4 3 2 2" xfId="28254"/>
    <cellStyle name="Currency 2 2 4 2 4 3 2 3" xfId="55608"/>
    <cellStyle name="Currency 2 2 4 2 4 3 3" xfId="28255"/>
    <cellStyle name="Currency 2 2 4 2 4 3 4" xfId="28256"/>
    <cellStyle name="Currency 2 2 4 2 4 4" xfId="28257"/>
    <cellStyle name="Currency 2 2 4 2 4 4 2" xfId="28258"/>
    <cellStyle name="Currency 2 2 4 2 4 4 3" xfId="55609"/>
    <cellStyle name="Currency 2 2 4 2 4 5" xfId="28259"/>
    <cellStyle name="Currency 2 2 4 2 4 6" xfId="28260"/>
    <cellStyle name="Currency 2 2 4 2 5" xfId="28261"/>
    <cellStyle name="Currency 2 2 4 2 5 2" xfId="28262"/>
    <cellStyle name="Currency 2 2 4 2 5 2 2" xfId="28263"/>
    <cellStyle name="Currency 2 2 4 2 5 2 2 2" xfId="28264"/>
    <cellStyle name="Currency 2 2 4 2 5 2 2 3" xfId="55610"/>
    <cellStyle name="Currency 2 2 4 2 5 2 3" xfId="28265"/>
    <cellStyle name="Currency 2 2 4 2 5 2 4" xfId="28266"/>
    <cellStyle name="Currency 2 2 4 2 5 3" xfId="28267"/>
    <cellStyle name="Currency 2 2 4 2 5 3 2" xfId="28268"/>
    <cellStyle name="Currency 2 2 4 2 5 3 3" xfId="55611"/>
    <cellStyle name="Currency 2 2 4 2 5 4" xfId="28269"/>
    <cellStyle name="Currency 2 2 4 2 5 5" xfId="28270"/>
    <cellStyle name="Currency 2 2 4 2 6" xfId="28271"/>
    <cellStyle name="Currency 2 2 4 2 6 2" xfId="28272"/>
    <cellStyle name="Currency 2 2 4 2 6 2 2" xfId="28273"/>
    <cellStyle name="Currency 2 2 4 2 6 2 3" xfId="55612"/>
    <cellStyle name="Currency 2 2 4 2 6 3" xfId="28274"/>
    <cellStyle name="Currency 2 2 4 2 6 4" xfId="28275"/>
    <cellStyle name="Currency 2 2 4 2 7" xfId="28276"/>
    <cellStyle name="Currency 2 2 4 2 7 2" xfId="28277"/>
    <cellStyle name="Currency 2 2 4 2 7 2 2" xfId="28278"/>
    <cellStyle name="Currency 2 2 4 2 7 2 3" xfId="55613"/>
    <cellStyle name="Currency 2 2 4 2 7 3" xfId="28279"/>
    <cellStyle name="Currency 2 2 4 2 7 4" xfId="28280"/>
    <cellStyle name="Currency 2 2 4 2 8" xfId="28281"/>
    <cellStyle name="Currency 2 2 4 2 8 2" xfId="28282"/>
    <cellStyle name="Currency 2 2 4 2 8 3" xfId="55614"/>
    <cellStyle name="Currency 2 2 4 2 9" xfId="28283"/>
    <cellStyle name="Currency 2 2 4 3" xfId="28284"/>
    <cellStyle name="Currency 2 2 4 3 2" xfId="28285"/>
    <cellStyle name="Currency 2 2 4 3 2 2" xfId="28286"/>
    <cellStyle name="Currency 2 2 4 3 2 2 2" xfId="28287"/>
    <cellStyle name="Currency 2 2 4 3 2 2 2 2" xfId="28288"/>
    <cellStyle name="Currency 2 2 4 3 2 2 2 2 2" xfId="28289"/>
    <cellStyle name="Currency 2 2 4 3 2 2 2 2 3" xfId="55615"/>
    <cellStyle name="Currency 2 2 4 3 2 2 2 3" xfId="28290"/>
    <cellStyle name="Currency 2 2 4 3 2 2 2 4" xfId="28291"/>
    <cellStyle name="Currency 2 2 4 3 2 2 3" xfId="28292"/>
    <cellStyle name="Currency 2 2 4 3 2 2 3 2" xfId="28293"/>
    <cellStyle name="Currency 2 2 4 3 2 2 3 2 2" xfId="28294"/>
    <cellStyle name="Currency 2 2 4 3 2 2 3 2 3" xfId="55616"/>
    <cellStyle name="Currency 2 2 4 3 2 2 3 3" xfId="28295"/>
    <cellStyle name="Currency 2 2 4 3 2 2 3 4" xfId="28296"/>
    <cellStyle name="Currency 2 2 4 3 2 2 4" xfId="28297"/>
    <cellStyle name="Currency 2 2 4 3 2 2 4 2" xfId="28298"/>
    <cellStyle name="Currency 2 2 4 3 2 2 4 3" xfId="55617"/>
    <cellStyle name="Currency 2 2 4 3 2 2 5" xfId="28299"/>
    <cellStyle name="Currency 2 2 4 3 2 2 6" xfId="28300"/>
    <cellStyle name="Currency 2 2 4 3 2 3" xfId="28301"/>
    <cellStyle name="Currency 2 2 4 3 2 3 2" xfId="28302"/>
    <cellStyle name="Currency 2 2 4 3 2 3 2 2" xfId="28303"/>
    <cellStyle name="Currency 2 2 4 3 2 3 2 3" xfId="55618"/>
    <cellStyle name="Currency 2 2 4 3 2 3 3" xfId="28304"/>
    <cellStyle name="Currency 2 2 4 3 2 3 4" xfId="28305"/>
    <cellStyle name="Currency 2 2 4 3 2 4" xfId="28306"/>
    <cellStyle name="Currency 2 2 4 3 2 4 2" xfId="28307"/>
    <cellStyle name="Currency 2 2 4 3 2 4 2 2" xfId="28308"/>
    <cellStyle name="Currency 2 2 4 3 2 4 2 3" xfId="55619"/>
    <cellStyle name="Currency 2 2 4 3 2 4 3" xfId="28309"/>
    <cellStyle name="Currency 2 2 4 3 2 4 4" xfId="28310"/>
    <cellStyle name="Currency 2 2 4 3 2 5" xfId="28311"/>
    <cellStyle name="Currency 2 2 4 3 2 5 2" xfId="28312"/>
    <cellStyle name="Currency 2 2 4 3 2 5 3" xfId="55620"/>
    <cellStyle name="Currency 2 2 4 3 2 6" xfId="28313"/>
    <cellStyle name="Currency 2 2 4 3 2 7" xfId="28314"/>
    <cellStyle name="Currency 2 2 4 3 3" xfId="28315"/>
    <cellStyle name="Currency 2 2 4 3 3 2" xfId="28316"/>
    <cellStyle name="Currency 2 2 4 3 3 2 2" xfId="28317"/>
    <cellStyle name="Currency 2 2 4 3 3 2 2 2" xfId="28318"/>
    <cellStyle name="Currency 2 2 4 3 3 2 2 3" xfId="55621"/>
    <cellStyle name="Currency 2 2 4 3 3 2 3" xfId="28319"/>
    <cellStyle name="Currency 2 2 4 3 3 2 4" xfId="28320"/>
    <cellStyle name="Currency 2 2 4 3 3 3" xfId="28321"/>
    <cellStyle name="Currency 2 2 4 3 3 3 2" xfId="28322"/>
    <cellStyle name="Currency 2 2 4 3 3 3 2 2" xfId="28323"/>
    <cellStyle name="Currency 2 2 4 3 3 3 2 3" xfId="55622"/>
    <cellStyle name="Currency 2 2 4 3 3 3 3" xfId="28324"/>
    <cellStyle name="Currency 2 2 4 3 3 3 4" xfId="28325"/>
    <cellStyle name="Currency 2 2 4 3 3 4" xfId="28326"/>
    <cellStyle name="Currency 2 2 4 3 3 4 2" xfId="28327"/>
    <cellStyle name="Currency 2 2 4 3 3 4 3" xfId="55623"/>
    <cellStyle name="Currency 2 2 4 3 3 5" xfId="28328"/>
    <cellStyle name="Currency 2 2 4 3 3 6" xfId="28329"/>
    <cellStyle name="Currency 2 2 4 3 4" xfId="28330"/>
    <cellStyle name="Currency 2 2 4 3 4 2" xfId="28331"/>
    <cellStyle name="Currency 2 2 4 3 4 2 2" xfId="28332"/>
    <cellStyle name="Currency 2 2 4 3 4 2 2 2" xfId="28333"/>
    <cellStyle name="Currency 2 2 4 3 4 2 2 3" xfId="55624"/>
    <cellStyle name="Currency 2 2 4 3 4 2 3" xfId="28334"/>
    <cellStyle name="Currency 2 2 4 3 4 2 4" xfId="28335"/>
    <cellStyle name="Currency 2 2 4 3 4 3" xfId="28336"/>
    <cellStyle name="Currency 2 2 4 3 4 3 2" xfId="28337"/>
    <cellStyle name="Currency 2 2 4 3 4 3 3" xfId="55625"/>
    <cellStyle name="Currency 2 2 4 3 4 4" xfId="28338"/>
    <cellStyle name="Currency 2 2 4 3 4 5" xfId="28339"/>
    <cellStyle name="Currency 2 2 4 3 5" xfId="28340"/>
    <cellStyle name="Currency 2 2 4 3 5 2" xfId="28341"/>
    <cellStyle name="Currency 2 2 4 3 5 2 2" xfId="28342"/>
    <cellStyle name="Currency 2 2 4 3 5 2 3" xfId="55626"/>
    <cellStyle name="Currency 2 2 4 3 5 3" xfId="28343"/>
    <cellStyle name="Currency 2 2 4 3 5 4" xfId="28344"/>
    <cellStyle name="Currency 2 2 4 3 6" xfId="28345"/>
    <cellStyle name="Currency 2 2 4 3 6 2" xfId="28346"/>
    <cellStyle name="Currency 2 2 4 3 6 2 2" xfId="28347"/>
    <cellStyle name="Currency 2 2 4 3 6 2 3" xfId="55627"/>
    <cellStyle name="Currency 2 2 4 3 6 3" xfId="28348"/>
    <cellStyle name="Currency 2 2 4 3 6 4" xfId="28349"/>
    <cellStyle name="Currency 2 2 4 3 7" xfId="28350"/>
    <cellStyle name="Currency 2 2 4 3 7 2" xfId="28351"/>
    <cellStyle name="Currency 2 2 4 3 7 3" xfId="55628"/>
    <cellStyle name="Currency 2 2 4 3 8" xfId="28352"/>
    <cellStyle name="Currency 2 2 4 3 9" xfId="28353"/>
    <cellStyle name="Currency 2 2 4 4" xfId="28354"/>
    <cellStyle name="Currency 2 2 4 4 2" xfId="28355"/>
    <cellStyle name="Currency 2 2 4 4 2 2" xfId="28356"/>
    <cellStyle name="Currency 2 2 4 4 2 2 2" xfId="28357"/>
    <cellStyle name="Currency 2 2 4 4 2 2 2 2" xfId="28358"/>
    <cellStyle name="Currency 2 2 4 4 2 2 2 3" xfId="55629"/>
    <cellStyle name="Currency 2 2 4 4 2 2 3" xfId="28359"/>
    <cellStyle name="Currency 2 2 4 4 2 2 4" xfId="28360"/>
    <cellStyle name="Currency 2 2 4 4 2 3" xfId="28361"/>
    <cellStyle name="Currency 2 2 4 4 2 3 2" xfId="28362"/>
    <cellStyle name="Currency 2 2 4 4 2 3 2 2" xfId="28363"/>
    <cellStyle name="Currency 2 2 4 4 2 3 2 3" xfId="55630"/>
    <cellStyle name="Currency 2 2 4 4 2 3 3" xfId="28364"/>
    <cellStyle name="Currency 2 2 4 4 2 3 4" xfId="28365"/>
    <cellStyle name="Currency 2 2 4 4 2 4" xfId="28366"/>
    <cellStyle name="Currency 2 2 4 4 2 4 2" xfId="28367"/>
    <cellStyle name="Currency 2 2 4 4 2 4 3" xfId="55631"/>
    <cellStyle name="Currency 2 2 4 4 2 5" xfId="28368"/>
    <cellStyle name="Currency 2 2 4 4 2 6" xfId="28369"/>
    <cellStyle name="Currency 2 2 4 4 3" xfId="28370"/>
    <cellStyle name="Currency 2 2 4 4 3 2" xfId="28371"/>
    <cellStyle name="Currency 2 2 4 4 3 2 2" xfId="28372"/>
    <cellStyle name="Currency 2 2 4 4 3 2 3" xfId="55632"/>
    <cellStyle name="Currency 2 2 4 4 3 3" xfId="28373"/>
    <cellStyle name="Currency 2 2 4 4 3 4" xfId="28374"/>
    <cellStyle name="Currency 2 2 4 4 4" xfId="28375"/>
    <cellStyle name="Currency 2 2 4 4 4 2" xfId="28376"/>
    <cellStyle name="Currency 2 2 4 4 4 2 2" xfId="28377"/>
    <cellStyle name="Currency 2 2 4 4 4 2 3" xfId="55633"/>
    <cellStyle name="Currency 2 2 4 4 4 3" xfId="28378"/>
    <cellStyle name="Currency 2 2 4 4 4 4" xfId="28379"/>
    <cellStyle name="Currency 2 2 4 4 5" xfId="28380"/>
    <cellStyle name="Currency 2 2 4 4 5 2" xfId="28381"/>
    <cellStyle name="Currency 2 2 4 4 5 3" xfId="55634"/>
    <cellStyle name="Currency 2 2 4 4 6" xfId="28382"/>
    <cellStyle name="Currency 2 2 4 4 7" xfId="28383"/>
    <cellStyle name="Currency 2 2 4 5" xfId="28384"/>
    <cellStyle name="Currency 2 2 4 5 2" xfId="28385"/>
    <cellStyle name="Currency 2 2 4 5 2 2" xfId="28386"/>
    <cellStyle name="Currency 2 2 4 5 2 2 2" xfId="28387"/>
    <cellStyle name="Currency 2 2 4 5 2 2 3" xfId="55635"/>
    <cellStyle name="Currency 2 2 4 5 2 3" xfId="28388"/>
    <cellStyle name="Currency 2 2 4 5 2 4" xfId="28389"/>
    <cellStyle name="Currency 2 2 4 5 3" xfId="28390"/>
    <cellStyle name="Currency 2 2 4 5 3 2" xfId="28391"/>
    <cellStyle name="Currency 2 2 4 5 3 2 2" xfId="28392"/>
    <cellStyle name="Currency 2 2 4 5 3 2 3" xfId="55636"/>
    <cellStyle name="Currency 2 2 4 5 3 3" xfId="28393"/>
    <cellStyle name="Currency 2 2 4 5 3 4" xfId="28394"/>
    <cellStyle name="Currency 2 2 4 5 4" xfId="28395"/>
    <cellStyle name="Currency 2 2 4 5 4 2" xfId="28396"/>
    <cellStyle name="Currency 2 2 4 5 4 3" xfId="55637"/>
    <cellStyle name="Currency 2 2 4 5 5" xfId="28397"/>
    <cellStyle name="Currency 2 2 4 5 6" xfId="28398"/>
    <cellStyle name="Currency 2 2 4 6" xfId="28399"/>
    <cellStyle name="Currency 2 2 4 6 2" xfId="28400"/>
    <cellStyle name="Currency 2 2 4 6 2 2" xfId="28401"/>
    <cellStyle name="Currency 2 2 4 6 2 2 2" xfId="28402"/>
    <cellStyle name="Currency 2 2 4 6 2 2 3" xfId="55638"/>
    <cellStyle name="Currency 2 2 4 6 2 3" xfId="28403"/>
    <cellStyle name="Currency 2 2 4 6 2 4" xfId="28404"/>
    <cellStyle name="Currency 2 2 4 6 3" xfId="28405"/>
    <cellStyle name="Currency 2 2 4 6 3 2" xfId="28406"/>
    <cellStyle name="Currency 2 2 4 6 3 3" xfId="55639"/>
    <cellStyle name="Currency 2 2 4 6 4" xfId="28407"/>
    <cellStyle name="Currency 2 2 4 6 5" xfId="28408"/>
    <cellStyle name="Currency 2 2 4 7" xfId="28409"/>
    <cellStyle name="Currency 2 2 4 7 2" xfId="28410"/>
    <cellStyle name="Currency 2 2 4 7 2 2" xfId="28411"/>
    <cellStyle name="Currency 2 2 4 7 2 3" xfId="55640"/>
    <cellStyle name="Currency 2 2 4 7 3" xfId="28412"/>
    <cellStyle name="Currency 2 2 4 7 4" xfId="28413"/>
    <cellStyle name="Currency 2 2 4 8" xfId="28414"/>
    <cellStyle name="Currency 2 2 4 8 2" xfId="28415"/>
    <cellStyle name="Currency 2 2 4 8 2 2" xfId="28416"/>
    <cellStyle name="Currency 2 2 4 8 2 3" xfId="55641"/>
    <cellStyle name="Currency 2 2 4 8 3" xfId="28417"/>
    <cellStyle name="Currency 2 2 4 8 4" xfId="28418"/>
    <cellStyle name="Currency 2 2 4 9" xfId="28419"/>
    <cellStyle name="Currency 2 2 4 9 2" xfId="28420"/>
    <cellStyle name="Currency 2 2 4 9 3" xfId="55642"/>
    <cellStyle name="Currency 2 2 5" xfId="28421"/>
    <cellStyle name="Currency 2 2 5 10" xfId="28422"/>
    <cellStyle name="Currency 2 2 5 2" xfId="28423"/>
    <cellStyle name="Currency 2 2 5 2 2" xfId="28424"/>
    <cellStyle name="Currency 2 2 5 2 2 2" xfId="28425"/>
    <cellStyle name="Currency 2 2 5 2 2 2 2" xfId="28426"/>
    <cellStyle name="Currency 2 2 5 2 2 2 2 2" xfId="28427"/>
    <cellStyle name="Currency 2 2 5 2 2 2 2 2 2" xfId="28428"/>
    <cellStyle name="Currency 2 2 5 2 2 2 2 2 3" xfId="55643"/>
    <cellStyle name="Currency 2 2 5 2 2 2 2 3" xfId="28429"/>
    <cellStyle name="Currency 2 2 5 2 2 2 2 4" xfId="28430"/>
    <cellStyle name="Currency 2 2 5 2 2 2 3" xfId="28431"/>
    <cellStyle name="Currency 2 2 5 2 2 2 3 2" xfId="28432"/>
    <cellStyle name="Currency 2 2 5 2 2 2 3 2 2" xfId="28433"/>
    <cellStyle name="Currency 2 2 5 2 2 2 3 2 3" xfId="55644"/>
    <cellStyle name="Currency 2 2 5 2 2 2 3 3" xfId="28434"/>
    <cellStyle name="Currency 2 2 5 2 2 2 3 4" xfId="28435"/>
    <cellStyle name="Currency 2 2 5 2 2 2 4" xfId="28436"/>
    <cellStyle name="Currency 2 2 5 2 2 2 4 2" xfId="28437"/>
    <cellStyle name="Currency 2 2 5 2 2 2 4 3" xfId="55645"/>
    <cellStyle name="Currency 2 2 5 2 2 2 5" xfId="28438"/>
    <cellStyle name="Currency 2 2 5 2 2 2 6" xfId="28439"/>
    <cellStyle name="Currency 2 2 5 2 2 3" xfId="28440"/>
    <cellStyle name="Currency 2 2 5 2 2 3 2" xfId="28441"/>
    <cellStyle name="Currency 2 2 5 2 2 3 2 2" xfId="28442"/>
    <cellStyle name="Currency 2 2 5 2 2 3 2 3" xfId="55646"/>
    <cellStyle name="Currency 2 2 5 2 2 3 3" xfId="28443"/>
    <cellStyle name="Currency 2 2 5 2 2 3 4" xfId="28444"/>
    <cellStyle name="Currency 2 2 5 2 2 4" xfId="28445"/>
    <cellStyle name="Currency 2 2 5 2 2 4 2" xfId="28446"/>
    <cellStyle name="Currency 2 2 5 2 2 4 2 2" xfId="28447"/>
    <cellStyle name="Currency 2 2 5 2 2 4 2 3" xfId="55647"/>
    <cellStyle name="Currency 2 2 5 2 2 4 3" xfId="28448"/>
    <cellStyle name="Currency 2 2 5 2 2 4 4" xfId="28449"/>
    <cellStyle name="Currency 2 2 5 2 2 5" xfId="28450"/>
    <cellStyle name="Currency 2 2 5 2 2 5 2" xfId="28451"/>
    <cellStyle name="Currency 2 2 5 2 2 5 3" xfId="55648"/>
    <cellStyle name="Currency 2 2 5 2 2 6" xfId="28452"/>
    <cellStyle name="Currency 2 2 5 2 2 7" xfId="28453"/>
    <cellStyle name="Currency 2 2 5 2 3" xfId="28454"/>
    <cellStyle name="Currency 2 2 5 2 3 2" xfId="28455"/>
    <cellStyle name="Currency 2 2 5 2 3 2 2" xfId="28456"/>
    <cellStyle name="Currency 2 2 5 2 3 2 2 2" xfId="28457"/>
    <cellStyle name="Currency 2 2 5 2 3 2 2 3" xfId="55649"/>
    <cellStyle name="Currency 2 2 5 2 3 2 3" xfId="28458"/>
    <cellStyle name="Currency 2 2 5 2 3 2 4" xfId="28459"/>
    <cellStyle name="Currency 2 2 5 2 3 3" xfId="28460"/>
    <cellStyle name="Currency 2 2 5 2 3 3 2" xfId="28461"/>
    <cellStyle name="Currency 2 2 5 2 3 3 2 2" xfId="28462"/>
    <cellStyle name="Currency 2 2 5 2 3 3 2 3" xfId="55650"/>
    <cellStyle name="Currency 2 2 5 2 3 3 3" xfId="28463"/>
    <cellStyle name="Currency 2 2 5 2 3 3 4" xfId="28464"/>
    <cellStyle name="Currency 2 2 5 2 3 4" xfId="28465"/>
    <cellStyle name="Currency 2 2 5 2 3 4 2" xfId="28466"/>
    <cellStyle name="Currency 2 2 5 2 3 4 3" xfId="55651"/>
    <cellStyle name="Currency 2 2 5 2 3 5" xfId="28467"/>
    <cellStyle name="Currency 2 2 5 2 3 6" xfId="28468"/>
    <cellStyle name="Currency 2 2 5 2 4" xfId="28469"/>
    <cellStyle name="Currency 2 2 5 2 4 2" xfId="28470"/>
    <cellStyle name="Currency 2 2 5 2 4 2 2" xfId="28471"/>
    <cellStyle name="Currency 2 2 5 2 4 2 3" xfId="55652"/>
    <cellStyle name="Currency 2 2 5 2 4 3" xfId="28472"/>
    <cellStyle name="Currency 2 2 5 2 4 4" xfId="28473"/>
    <cellStyle name="Currency 2 2 5 2 5" xfId="28474"/>
    <cellStyle name="Currency 2 2 5 2 5 2" xfId="28475"/>
    <cellStyle name="Currency 2 2 5 2 5 2 2" xfId="28476"/>
    <cellStyle name="Currency 2 2 5 2 5 2 3" xfId="55653"/>
    <cellStyle name="Currency 2 2 5 2 5 3" xfId="28477"/>
    <cellStyle name="Currency 2 2 5 2 5 4" xfId="28478"/>
    <cellStyle name="Currency 2 2 5 2 6" xfId="28479"/>
    <cellStyle name="Currency 2 2 5 2 6 2" xfId="28480"/>
    <cellStyle name="Currency 2 2 5 2 6 3" xfId="55654"/>
    <cellStyle name="Currency 2 2 5 2 7" xfId="28481"/>
    <cellStyle name="Currency 2 2 5 2 8" xfId="28482"/>
    <cellStyle name="Currency 2 2 5 3" xfId="28483"/>
    <cellStyle name="Currency 2 2 5 3 2" xfId="28484"/>
    <cellStyle name="Currency 2 2 5 3 2 2" xfId="28485"/>
    <cellStyle name="Currency 2 2 5 3 2 2 2" xfId="28486"/>
    <cellStyle name="Currency 2 2 5 3 2 2 2 2" xfId="28487"/>
    <cellStyle name="Currency 2 2 5 3 2 2 2 3" xfId="55655"/>
    <cellStyle name="Currency 2 2 5 3 2 2 3" xfId="28488"/>
    <cellStyle name="Currency 2 2 5 3 2 2 4" xfId="28489"/>
    <cellStyle name="Currency 2 2 5 3 2 3" xfId="28490"/>
    <cellStyle name="Currency 2 2 5 3 2 3 2" xfId="28491"/>
    <cellStyle name="Currency 2 2 5 3 2 3 2 2" xfId="28492"/>
    <cellStyle name="Currency 2 2 5 3 2 3 2 3" xfId="55656"/>
    <cellStyle name="Currency 2 2 5 3 2 3 3" xfId="28493"/>
    <cellStyle name="Currency 2 2 5 3 2 3 4" xfId="28494"/>
    <cellStyle name="Currency 2 2 5 3 2 4" xfId="28495"/>
    <cellStyle name="Currency 2 2 5 3 2 4 2" xfId="28496"/>
    <cellStyle name="Currency 2 2 5 3 2 4 3" xfId="55657"/>
    <cellStyle name="Currency 2 2 5 3 2 5" xfId="28497"/>
    <cellStyle name="Currency 2 2 5 3 2 6" xfId="28498"/>
    <cellStyle name="Currency 2 2 5 3 3" xfId="28499"/>
    <cellStyle name="Currency 2 2 5 3 3 2" xfId="28500"/>
    <cellStyle name="Currency 2 2 5 3 3 2 2" xfId="28501"/>
    <cellStyle name="Currency 2 2 5 3 3 2 3" xfId="55658"/>
    <cellStyle name="Currency 2 2 5 3 3 3" xfId="28502"/>
    <cellStyle name="Currency 2 2 5 3 3 4" xfId="28503"/>
    <cellStyle name="Currency 2 2 5 3 4" xfId="28504"/>
    <cellStyle name="Currency 2 2 5 3 4 2" xfId="28505"/>
    <cellStyle name="Currency 2 2 5 3 4 2 2" xfId="28506"/>
    <cellStyle name="Currency 2 2 5 3 4 2 3" xfId="55659"/>
    <cellStyle name="Currency 2 2 5 3 4 3" xfId="28507"/>
    <cellStyle name="Currency 2 2 5 3 4 4" xfId="28508"/>
    <cellStyle name="Currency 2 2 5 3 5" xfId="28509"/>
    <cellStyle name="Currency 2 2 5 3 5 2" xfId="28510"/>
    <cellStyle name="Currency 2 2 5 3 5 3" xfId="55660"/>
    <cellStyle name="Currency 2 2 5 3 6" xfId="28511"/>
    <cellStyle name="Currency 2 2 5 3 7" xfId="28512"/>
    <cellStyle name="Currency 2 2 5 4" xfId="28513"/>
    <cellStyle name="Currency 2 2 5 4 2" xfId="28514"/>
    <cellStyle name="Currency 2 2 5 4 2 2" xfId="28515"/>
    <cellStyle name="Currency 2 2 5 4 2 2 2" xfId="28516"/>
    <cellStyle name="Currency 2 2 5 4 2 2 3" xfId="55661"/>
    <cellStyle name="Currency 2 2 5 4 2 3" xfId="28517"/>
    <cellStyle name="Currency 2 2 5 4 2 4" xfId="28518"/>
    <cellStyle name="Currency 2 2 5 4 3" xfId="28519"/>
    <cellStyle name="Currency 2 2 5 4 3 2" xfId="28520"/>
    <cellStyle name="Currency 2 2 5 4 3 2 2" xfId="28521"/>
    <cellStyle name="Currency 2 2 5 4 3 2 3" xfId="55662"/>
    <cellStyle name="Currency 2 2 5 4 3 3" xfId="28522"/>
    <cellStyle name="Currency 2 2 5 4 3 4" xfId="28523"/>
    <cellStyle name="Currency 2 2 5 4 4" xfId="28524"/>
    <cellStyle name="Currency 2 2 5 4 4 2" xfId="28525"/>
    <cellStyle name="Currency 2 2 5 4 4 3" xfId="55663"/>
    <cellStyle name="Currency 2 2 5 4 5" xfId="28526"/>
    <cellStyle name="Currency 2 2 5 4 6" xfId="28527"/>
    <cellStyle name="Currency 2 2 5 5" xfId="28528"/>
    <cellStyle name="Currency 2 2 5 5 2" xfId="28529"/>
    <cellStyle name="Currency 2 2 5 5 2 2" xfId="28530"/>
    <cellStyle name="Currency 2 2 5 5 2 2 2" xfId="28531"/>
    <cellStyle name="Currency 2 2 5 5 2 2 3" xfId="55664"/>
    <cellStyle name="Currency 2 2 5 5 2 3" xfId="28532"/>
    <cellStyle name="Currency 2 2 5 5 2 4" xfId="28533"/>
    <cellStyle name="Currency 2 2 5 5 3" xfId="28534"/>
    <cellStyle name="Currency 2 2 5 5 3 2" xfId="28535"/>
    <cellStyle name="Currency 2 2 5 5 3 3" xfId="55665"/>
    <cellStyle name="Currency 2 2 5 5 4" xfId="28536"/>
    <cellStyle name="Currency 2 2 5 5 5" xfId="28537"/>
    <cellStyle name="Currency 2 2 5 6" xfId="28538"/>
    <cellStyle name="Currency 2 2 5 6 2" xfId="28539"/>
    <cellStyle name="Currency 2 2 5 6 2 2" xfId="28540"/>
    <cellStyle name="Currency 2 2 5 6 2 3" xfId="55666"/>
    <cellStyle name="Currency 2 2 5 6 3" xfId="28541"/>
    <cellStyle name="Currency 2 2 5 6 4" xfId="28542"/>
    <cellStyle name="Currency 2 2 5 7" xfId="28543"/>
    <cellStyle name="Currency 2 2 5 7 2" xfId="28544"/>
    <cellStyle name="Currency 2 2 5 7 2 2" xfId="28545"/>
    <cellStyle name="Currency 2 2 5 7 2 3" xfId="55667"/>
    <cellStyle name="Currency 2 2 5 7 3" xfId="28546"/>
    <cellStyle name="Currency 2 2 5 7 4" xfId="28547"/>
    <cellStyle name="Currency 2 2 5 8" xfId="28548"/>
    <cellStyle name="Currency 2 2 5 8 2" xfId="28549"/>
    <cellStyle name="Currency 2 2 5 8 3" xfId="55668"/>
    <cellStyle name="Currency 2 2 5 9" xfId="28550"/>
    <cellStyle name="Currency 2 2 6" xfId="28551"/>
    <cellStyle name="Currency 2 2 6 10" xfId="28552"/>
    <cellStyle name="Currency 2 2 6 2" xfId="28553"/>
    <cellStyle name="Currency 2 2 6 2 2" xfId="28554"/>
    <cellStyle name="Currency 2 2 6 2 2 2" xfId="28555"/>
    <cellStyle name="Currency 2 2 6 2 2 2 2" xfId="28556"/>
    <cellStyle name="Currency 2 2 6 2 2 2 2 2" xfId="28557"/>
    <cellStyle name="Currency 2 2 6 2 2 2 2 2 2" xfId="28558"/>
    <cellStyle name="Currency 2 2 6 2 2 2 2 2 3" xfId="55669"/>
    <cellStyle name="Currency 2 2 6 2 2 2 2 3" xfId="28559"/>
    <cellStyle name="Currency 2 2 6 2 2 2 2 4" xfId="28560"/>
    <cellStyle name="Currency 2 2 6 2 2 2 3" xfId="28561"/>
    <cellStyle name="Currency 2 2 6 2 2 2 3 2" xfId="28562"/>
    <cellStyle name="Currency 2 2 6 2 2 2 3 2 2" xfId="28563"/>
    <cellStyle name="Currency 2 2 6 2 2 2 3 2 3" xfId="55670"/>
    <cellStyle name="Currency 2 2 6 2 2 2 3 3" xfId="28564"/>
    <cellStyle name="Currency 2 2 6 2 2 2 3 4" xfId="28565"/>
    <cellStyle name="Currency 2 2 6 2 2 2 4" xfId="28566"/>
    <cellStyle name="Currency 2 2 6 2 2 2 4 2" xfId="28567"/>
    <cellStyle name="Currency 2 2 6 2 2 2 4 3" xfId="55671"/>
    <cellStyle name="Currency 2 2 6 2 2 2 5" xfId="28568"/>
    <cellStyle name="Currency 2 2 6 2 2 2 6" xfId="28569"/>
    <cellStyle name="Currency 2 2 6 2 2 3" xfId="28570"/>
    <cellStyle name="Currency 2 2 6 2 2 3 2" xfId="28571"/>
    <cellStyle name="Currency 2 2 6 2 2 3 2 2" xfId="28572"/>
    <cellStyle name="Currency 2 2 6 2 2 3 2 3" xfId="55672"/>
    <cellStyle name="Currency 2 2 6 2 2 3 3" xfId="28573"/>
    <cellStyle name="Currency 2 2 6 2 2 3 4" xfId="28574"/>
    <cellStyle name="Currency 2 2 6 2 2 4" xfId="28575"/>
    <cellStyle name="Currency 2 2 6 2 2 4 2" xfId="28576"/>
    <cellStyle name="Currency 2 2 6 2 2 4 2 2" xfId="28577"/>
    <cellStyle name="Currency 2 2 6 2 2 4 2 3" xfId="55673"/>
    <cellStyle name="Currency 2 2 6 2 2 4 3" xfId="28578"/>
    <cellStyle name="Currency 2 2 6 2 2 4 4" xfId="28579"/>
    <cellStyle name="Currency 2 2 6 2 2 5" xfId="28580"/>
    <cellStyle name="Currency 2 2 6 2 2 5 2" xfId="28581"/>
    <cellStyle name="Currency 2 2 6 2 2 5 3" xfId="55674"/>
    <cellStyle name="Currency 2 2 6 2 2 6" xfId="28582"/>
    <cellStyle name="Currency 2 2 6 2 2 7" xfId="28583"/>
    <cellStyle name="Currency 2 2 6 2 3" xfId="28584"/>
    <cellStyle name="Currency 2 2 6 2 3 2" xfId="28585"/>
    <cellStyle name="Currency 2 2 6 2 3 2 2" xfId="28586"/>
    <cellStyle name="Currency 2 2 6 2 3 2 2 2" xfId="28587"/>
    <cellStyle name="Currency 2 2 6 2 3 2 2 3" xfId="55675"/>
    <cellStyle name="Currency 2 2 6 2 3 2 3" xfId="28588"/>
    <cellStyle name="Currency 2 2 6 2 3 2 4" xfId="28589"/>
    <cellStyle name="Currency 2 2 6 2 3 3" xfId="28590"/>
    <cellStyle name="Currency 2 2 6 2 3 3 2" xfId="28591"/>
    <cellStyle name="Currency 2 2 6 2 3 3 2 2" xfId="28592"/>
    <cellStyle name="Currency 2 2 6 2 3 3 2 3" xfId="55676"/>
    <cellStyle name="Currency 2 2 6 2 3 3 3" xfId="28593"/>
    <cellStyle name="Currency 2 2 6 2 3 3 4" xfId="28594"/>
    <cellStyle name="Currency 2 2 6 2 3 4" xfId="28595"/>
    <cellStyle name="Currency 2 2 6 2 3 4 2" xfId="28596"/>
    <cellStyle name="Currency 2 2 6 2 3 4 3" xfId="55677"/>
    <cellStyle name="Currency 2 2 6 2 3 5" xfId="28597"/>
    <cellStyle name="Currency 2 2 6 2 3 6" xfId="28598"/>
    <cellStyle name="Currency 2 2 6 2 4" xfId="28599"/>
    <cellStyle name="Currency 2 2 6 2 4 2" xfId="28600"/>
    <cellStyle name="Currency 2 2 6 2 4 2 2" xfId="28601"/>
    <cellStyle name="Currency 2 2 6 2 4 2 3" xfId="55678"/>
    <cellStyle name="Currency 2 2 6 2 4 3" xfId="28602"/>
    <cellStyle name="Currency 2 2 6 2 4 4" xfId="28603"/>
    <cellStyle name="Currency 2 2 6 2 5" xfId="28604"/>
    <cellStyle name="Currency 2 2 6 2 5 2" xfId="28605"/>
    <cellStyle name="Currency 2 2 6 2 5 2 2" xfId="28606"/>
    <cellStyle name="Currency 2 2 6 2 5 2 3" xfId="55679"/>
    <cellStyle name="Currency 2 2 6 2 5 3" xfId="28607"/>
    <cellStyle name="Currency 2 2 6 2 5 4" xfId="28608"/>
    <cellStyle name="Currency 2 2 6 2 6" xfId="28609"/>
    <cellStyle name="Currency 2 2 6 2 6 2" xfId="28610"/>
    <cellStyle name="Currency 2 2 6 2 6 3" xfId="55680"/>
    <cellStyle name="Currency 2 2 6 2 7" xfId="28611"/>
    <cellStyle name="Currency 2 2 6 2 8" xfId="28612"/>
    <cellStyle name="Currency 2 2 6 3" xfId="28613"/>
    <cellStyle name="Currency 2 2 6 3 2" xfId="28614"/>
    <cellStyle name="Currency 2 2 6 3 2 2" xfId="28615"/>
    <cellStyle name="Currency 2 2 6 3 2 2 2" xfId="28616"/>
    <cellStyle name="Currency 2 2 6 3 2 2 2 2" xfId="28617"/>
    <cellStyle name="Currency 2 2 6 3 2 2 2 3" xfId="55681"/>
    <cellStyle name="Currency 2 2 6 3 2 2 3" xfId="28618"/>
    <cellStyle name="Currency 2 2 6 3 2 2 4" xfId="28619"/>
    <cellStyle name="Currency 2 2 6 3 2 3" xfId="28620"/>
    <cellStyle name="Currency 2 2 6 3 2 3 2" xfId="28621"/>
    <cellStyle name="Currency 2 2 6 3 2 3 2 2" xfId="28622"/>
    <cellStyle name="Currency 2 2 6 3 2 3 2 3" xfId="55682"/>
    <cellStyle name="Currency 2 2 6 3 2 3 3" xfId="28623"/>
    <cellStyle name="Currency 2 2 6 3 2 3 4" xfId="28624"/>
    <cellStyle name="Currency 2 2 6 3 2 4" xfId="28625"/>
    <cellStyle name="Currency 2 2 6 3 2 4 2" xfId="28626"/>
    <cellStyle name="Currency 2 2 6 3 2 4 3" xfId="55683"/>
    <cellStyle name="Currency 2 2 6 3 2 5" xfId="28627"/>
    <cellStyle name="Currency 2 2 6 3 2 6" xfId="28628"/>
    <cellStyle name="Currency 2 2 6 3 3" xfId="28629"/>
    <cellStyle name="Currency 2 2 6 3 3 2" xfId="28630"/>
    <cellStyle name="Currency 2 2 6 3 3 2 2" xfId="28631"/>
    <cellStyle name="Currency 2 2 6 3 3 2 3" xfId="55684"/>
    <cellStyle name="Currency 2 2 6 3 3 3" xfId="28632"/>
    <cellStyle name="Currency 2 2 6 3 3 4" xfId="28633"/>
    <cellStyle name="Currency 2 2 6 3 4" xfId="28634"/>
    <cellStyle name="Currency 2 2 6 3 4 2" xfId="28635"/>
    <cellStyle name="Currency 2 2 6 3 4 2 2" xfId="28636"/>
    <cellStyle name="Currency 2 2 6 3 4 2 3" xfId="55685"/>
    <cellStyle name="Currency 2 2 6 3 4 3" xfId="28637"/>
    <cellStyle name="Currency 2 2 6 3 4 4" xfId="28638"/>
    <cellStyle name="Currency 2 2 6 3 5" xfId="28639"/>
    <cellStyle name="Currency 2 2 6 3 5 2" xfId="28640"/>
    <cellStyle name="Currency 2 2 6 3 5 3" xfId="55686"/>
    <cellStyle name="Currency 2 2 6 3 6" xfId="28641"/>
    <cellStyle name="Currency 2 2 6 3 7" xfId="28642"/>
    <cellStyle name="Currency 2 2 6 4" xfId="28643"/>
    <cellStyle name="Currency 2 2 6 4 2" xfId="28644"/>
    <cellStyle name="Currency 2 2 6 4 2 2" xfId="28645"/>
    <cellStyle name="Currency 2 2 6 4 2 2 2" xfId="28646"/>
    <cellStyle name="Currency 2 2 6 4 2 2 3" xfId="55687"/>
    <cellStyle name="Currency 2 2 6 4 2 3" xfId="28647"/>
    <cellStyle name="Currency 2 2 6 4 2 4" xfId="28648"/>
    <cellStyle name="Currency 2 2 6 4 3" xfId="28649"/>
    <cellStyle name="Currency 2 2 6 4 3 2" xfId="28650"/>
    <cellStyle name="Currency 2 2 6 4 3 2 2" xfId="28651"/>
    <cellStyle name="Currency 2 2 6 4 3 2 3" xfId="55688"/>
    <cellStyle name="Currency 2 2 6 4 3 3" xfId="28652"/>
    <cellStyle name="Currency 2 2 6 4 3 4" xfId="28653"/>
    <cellStyle name="Currency 2 2 6 4 4" xfId="28654"/>
    <cellStyle name="Currency 2 2 6 4 4 2" xfId="28655"/>
    <cellStyle name="Currency 2 2 6 4 4 3" xfId="55689"/>
    <cellStyle name="Currency 2 2 6 4 5" xfId="28656"/>
    <cellStyle name="Currency 2 2 6 4 6" xfId="28657"/>
    <cellStyle name="Currency 2 2 6 5" xfId="28658"/>
    <cellStyle name="Currency 2 2 6 5 2" xfId="28659"/>
    <cellStyle name="Currency 2 2 6 5 2 2" xfId="28660"/>
    <cellStyle name="Currency 2 2 6 5 2 2 2" xfId="28661"/>
    <cellStyle name="Currency 2 2 6 5 2 2 3" xfId="55690"/>
    <cellStyle name="Currency 2 2 6 5 2 3" xfId="28662"/>
    <cellStyle name="Currency 2 2 6 5 2 4" xfId="28663"/>
    <cellStyle name="Currency 2 2 6 5 3" xfId="28664"/>
    <cellStyle name="Currency 2 2 6 5 3 2" xfId="28665"/>
    <cellStyle name="Currency 2 2 6 5 3 3" xfId="55691"/>
    <cellStyle name="Currency 2 2 6 5 4" xfId="28666"/>
    <cellStyle name="Currency 2 2 6 5 5" xfId="28667"/>
    <cellStyle name="Currency 2 2 6 6" xfId="28668"/>
    <cellStyle name="Currency 2 2 6 6 2" xfId="28669"/>
    <cellStyle name="Currency 2 2 6 6 2 2" xfId="28670"/>
    <cellStyle name="Currency 2 2 6 6 2 3" xfId="55692"/>
    <cellStyle name="Currency 2 2 6 6 3" xfId="28671"/>
    <cellStyle name="Currency 2 2 6 6 4" xfId="28672"/>
    <cellStyle name="Currency 2 2 6 7" xfId="28673"/>
    <cellStyle name="Currency 2 2 6 7 2" xfId="28674"/>
    <cellStyle name="Currency 2 2 6 7 2 2" xfId="28675"/>
    <cellStyle name="Currency 2 2 6 7 2 3" xfId="55693"/>
    <cellStyle name="Currency 2 2 6 7 3" xfId="28676"/>
    <cellStyle name="Currency 2 2 6 7 4" xfId="28677"/>
    <cellStyle name="Currency 2 2 6 8" xfId="28678"/>
    <cellStyle name="Currency 2 2 6 8 2" xfId="28679"/>
    <cellStyle name="Currency 2 2 6 8 3" xfId="55694"/>
    <cellStyle name="Currency 2 2 6 9" xfId="28680"/>
    <cellStyle name="Currency 2 2 7" xfId="28681"/>
    <cellStyle name="Currency 2 2 7 10" xfId="28682"/>
    <cellStyle name="Currency 2 2 7 2" xfId="28683"/>
    <cellStyle name="Currency 2 2 7 2 2" xfId="28684"/>
    <cellStyle name="Currency 2 2 7 2 2 2" xfId="28685"/>
    <cellStyle name="Currency 2 2 7 2 2 2 2" xfId="28686"/>
    <cellStyle name="Currency 2 2 7 2 2 2 2 2" xfId="28687"/>
    <cellStyle name="Currency 2 2 7 2 2 2 2 2 2" xfId="28688"/>
    <cellStyle name="Currency 2 2 7 2 2 2 2 2 3" xfId="55695"/>
    <cellStyle name="Currency 2 2 7 2 2 2 2 3" xfId="28689"/>
    <cellStyle name="Currency 2 2 7 2 2 2 2 4" xfId="28690"/>
    <cellStyle name="Currency 2 2 7 2 2 2 3" xfId="28691"/>
    <cellStyle name="Currency 2 2 7 2 2 2 3 2" xfId="28692"/>
    <cellStyle name="Currency 2 2 7 2 2 2 3 2 2" xfId="28693"/>
    <cellStyle name="Currency 2 2 7 2 2 2 3 2 3" xfId="55696"/>
    <cellStyle name="Currency 2 2 7 2 2 2 3 3" xfId="28694"/>
    <cellStyle name="Currency 2 2 7 2 2 2 3 4" xfId="28695"/>
    <cellStyle name="Currency 2 2 7 2 2 2 4" xfId="28696"/>
    <cellStyle name="Currency 2 2 7 2 2 2 4 2" xfId="28697"/>
    <cellStyle name="Currency 2 2 7 2 2 2 4 3" xfId="55697"/>
    <cellStyle name="Currency 2 2 7 2 2 2 5" xfId="28698"/>
    <cellStyle name="Currency 2 2 7 2 2 2 6" xfId="28699"/>
    <cellStyle name="Currency 2 2 7 2 2 3" xfId="28700"/>
    <cellStyle name="Currency 2 2 7 2 2 3 2" xfId="28701"/>
    <cellStyle name="Currency 2 2 7 2 2 3 2 2" xfId="28702"/>
    <cellStyle name="Currency 2 2 7 2 2 3 2 3" xfId="55698"/>
    <cellStyle name="Currency 2 2 7 2 2 3 3" xfId="28703"/>
    <cellStyle name="Currency 2 2 7 2 2 3 4" xfId="28704"/>
    <cellStyle name="Currency 2 2 7 2 2 4" xfId="28705"/>
    <cellStyle name="Currency 2 2 7 2 2 4 2" xfId="28706"/>
    <cellStyle name="Currency 2 2 7 2 2 4 2 2" xfId="28707"/>
    <cellStyle name="Currency 2 2 7 2 2 4 2 3" xfId="55699"/>
    <cellStyle name="Currency 2 2 7 2 2 4 3" xfId="28708"/>
    <cellStyle name="Currency 2 2 7 2 2 4 4" xfId="28709"/>
    <cellStyle name="Currency 2 2 7 2 2 5" xfId="28710"/>
    <cellStyle name="Currency 2 2 7 2 2 5 2" xfId="28711"/>
    <cellStyle name="Currency 2 2 7 2 2 5 3" xfId="55700"/>
    <cellStyle name="Currency 2 2 7 2 2 6" xfId="28712"/>
    <cellStyle name="Currency 2 2 7 2 2 7" xfId="28713"/>
    <cellStyle name="Currency 2 2 7 2 3" xfId="28714"/>
    <cellStyle name="Currency 2 2 7 2 3 2" xfId="28715"/>
    <cellStyle name="Currency 2 2 7 2 3 2 2" xfId="28716"/>
    <cellStyle name="Currency 2 2 7 2 3 2 2 2" xfId="28717"/>
    <cellStyle name="Currency 2 2 7 2 3 2 2 3" xfId="55701"/>
    <cellStyle name="Currency 2 2 7 2 3 2 3" xfId="28718"/>
    <cellStyle name="Currency 2 2 7 2 3 2 4" xfId="28719"/>
    <cellStyle name="Currency 2 2 7 2 3 3" xfId="28720"/>
    <cellStyle name="Currency 2 2 7 2 3 3 2" xfId="28721"/>
    <cellStyle name="Currency 2 2 7 2 3 3 2 2" xfId="28722"/>
    <cellStyle name="Currency 2 2 7 2 3 3 2 3" xfId="55702"/>
    <cellStyle name="Currency 2 2 7 2 3 3 3" xfId="28723"/>
    <cellStyle name="Currency 2 2 7 2 3 3 4" xfId="28724"/>
    <cellStyle name="Currency 2 2 7 2 3 4" xfId="28725"/>
    <cellStyle name="Currency 2 2 7 2 3 4 2" xfId="28726"/>
    <cellStyle name="Currency 2 2 7 2 3 4 3" xfId="55703"/>
    <cellStyle name="Currency 2 2 7 2 3 5" xfId="28727"/>
    <cellStyle name="Currency 2 2 7 2 3 6" xfId="28728"/>
    <cellStyle name="Currency 2 2 7 2 4" xfId="28729"/>
    <cellStyle name="Currency 2 2 7 2 4 2" xfId="28730"/>
    <cellStyle name="Currency 2 2 7 2 4 2 2" xfId="28731"/>
    <cellStyle name="Currency 2 2 7 2 4 2 3" xfId="55704"/>
    <cellStyle name="Currency 2 2 7 2 4 3" xfId="28732"/>
    <cellStyle name="Currency 2 2 7 2 4 4" xfId="28733"/>
    <cellStyle name="Currency 2 2 7 2 5" xfId="28734"/>
    <cellStyle name="Currency 2 2 7 2 5 2" xfId="28735"/>
    <cellStyle name="Currency 2 2 7 2 5 2 2" xfId="28736"/>
    <cellStyle name="Currency 2 2 7 2 5 2 3" xfId="55705"/>
    <cellStyle name="Currency 2 2 7 2 5 3" xfId="28737"/>
    <cellStyle name="Currency 2 2 7 2 5 4" xfId="28738"/>
    <cellStyle name="Currency 2 2 7 2 6" xfId="28739"/>
    <cellStyle name="Currency 2 2 7 2 6 2" xfId="28740"/>
    <cellStyle name="Currency 2 2 7 2 6 3" xfId="55706"/>
    <cellStyle name="Currency 2 2 7 2 7" xfId="28741"/>
    <cellStyle name="Currency 2 2 7 2 8" xfId="28742"/>
    <cellStyle name="Currency 2 2 7 3" xfId="28743"/>
    <cellStyle name="Currency 2 2 7 3 2" xfId="28744"/>
    <cellStyle name="Currency 2 2 7 3 2 2" xfId="28745"/>
    <cellStyle name="Currency 2 2 7 3 2 2 2" xfId="28746"/>
    <cellStyle name="Currency 2 2 7 3 2 2 2 2" xfId="28747"/>
    <cellStyle name="Currency 2 2 7 3 2 2 2 3" xfId="55707"/>
    <cellStyle name="Currency 2 2 7 3 2 2 3" xfId="28748"/>
    <cellStyle name="Currency 2 2 7 3 2 2 4" xfId="28749"/>
    <cellStyle name="Currency 2 2 7 3 2 3" xfId="28750"/>
    <cellStyle name="Currency 2 2 7 3 2 3 2" xfId="28751"/>
    <cellStyle name="Currency 2 2 7 3 2 3 2 2" xfId="28752"/>
    <cellStyle name="Currency 2 2 7 3 2 3 2 3" xfId="55708"/>
    <cellStyle name="Currency 2 2 7 3 2 3 3" xfId="28753"/>
    <cellStyle name="Currency 2 2 7 3 2 3 4" xfId="28754"/>
    <cellStyle name="Currency 2 2 7 3 2 4" xfId="28755"/>
    <cellStyle name="Currency 2 2 7 3 2 4 2" xfId="28756"/>
    <cellStyle name="Currency 2 2 7 3 2 4 3" xfId="55709"/>
    <cellStyle name="Currency 2 2 7 3 2 5" xfId="28757"/>
    <cellStyle name="Currency 2 2 7 3 2 6" xfId="28758"/>
    <cellStyle name="Currency 2 2 7 3 3" xfId="28759"/>
    <cellStyle name="Currency 2 2 7 3 3 2" xfId="28760"/>
    <cellStyle name="Currency 2 2 7 3 3 2 2" xfId="28761"/>
    <cellStyle name="Currency 2 2 7 3 3 2 3" xfId="55710"/>
    <cellStyle name="Currency 2 2 7 3 3 3" xfId="28762"/>
    <cellStyle name="Currency 2 2 7 3 3 4" xfId="28763"/>
    <cellStyle name="Currency 2 2 7 3 4" xfId="28764"/>
    <cellStyle name="Currency 2 2 7 3 4 2" xfId="28765"/>
    <cellStyle name="Currency 2 2 7 3 4 2 2" xfId="28766"/>
    <cellStyle name="Currency 2 2 7 3 4 2 3" xfId="55711"/>
    <cellStyle name="Currency 2 2 7 3 4 3" xfId="28767"/>
    <cellStyle name="Currency 2 2 7 3 4 4" xfId="28768"/>
    <cellStyle name="Currency 2 2 7 3 5" xfId="28769"/>
    <cellStyle name="Currency 2 2 7 3 5 2" xfId="28770"/>
    <cellStyle name="Currency 2 2 7 3 5 3" xfId="55712"/>
    <cellStyle name="Currency 2 2 7 3 6" xfId="28771"/>
    <cellStyle name="Currency 2 2 7 3 7" xfId="28772"/>
    <cellStyle name="Currency 2 2 7 4" xfId="28773"/>
    <cellStyle name="Currency 2 2 7 4 2" xfId="28774"/>
    <cellStyle name="Currency 2 2 7 4 2 2" xfId="28775"/>
    <cellStyle name="Currency 2 2 7 4 2 2 2" xfId="28776"/>
    <cellStyle name="Currency 2 2 7 4 2 2 3" xfId="55713"/>
    <cellStyle name="Currency 2 2 7 4 2 3" xfId="28777"/>
    <cellStyle name="Currency 2 2 7 4 2 4" xfId="28778"/>
    <cellStyle name="Currency 2 2 7 4 3" xfId="28779"/>
    <cellStyle name="Currency 2 2 7 4 3 2" xfId="28780"/>
    <cellStyle name="Currency 2 2 7 4 3 2 2" xfId="28781"/>
    <cellStyle name="Currency 2 2 7 4 3 2 3" xfId="55714"/>
    <cellStyle name="Currency 2 2 7 4 3 3" xfId="28782"/>
    <cellStyle name="Currency 2 2 7 4 3 4" xfId="28783"/>
    <cellStyle name="Currency 2 2 7 4 4" xfId="28784"/>
    <cellStyle name="Currency 2 2 7 4 4 2" xfId="28785"/>
    <cellStyle name="Currency 2 2 7 4 4 3" xfId="55715"/>
    <cellStyle name="Currency 2 2 7 4 5" xfId="28786"/>
    <cellStyle name="Currency 2 2 7 4 6" xfId="28787"/>
    <cellStyle name="Currency 2 2 7 5" xfId="28788"/>
    <cellStyle name="Currency 2 2 7 5 2" xfId="28789"/>
    <cellStyle name="Currency 2 2 7 5 2 2" xfId="28790"/>
    <cellStyle name="Currency 2 2 7 5 2 2 2" xfId="28791"/>
    <cellStyle name="Currency 2 2 7 5 2 2 3" xfId="55716"/>
    <cellStyle name="Currency 2 2 7 5 2 3" xfId="28792"/>
    <cellStyle name="Currency 2 2 7 5 2 4" xfId="28793"/>
    <cellStyle name="Currency 2 2 7 5 3" xfId="28794"/>
    <cellStyle name="Currency 2 2 7 5 3 2" xfId="28795"/>
    <cellStyle name="Currency 2 2 7 5 3 3" xfId="55717"/>
    <cellStyle name="Currency 2 2 7 5 4" xfId="28796"/>
    <cellStyle name="Currency 2 2 7 5 5" xfId="28797"/>
    <cellStyle name="Currency 2 2 7 6" xfId="28798"/>
    <cellStyle name="Currency 2 2 7 6 2" xfId="28799"/>
    <cellStyle name="Currency 2 2 7 6 2 2" xfId="28800"/>
    <cellStyle name="Currency 2 2 7 6 2 3" xfId="55718"/>
    <cellStyle name="Currency 2 2 7 6 3" xfId="28801"/>
    <cellStyle name="Currency 2 2 7 6 4" xfId="28802"/>
    <cellStyle name="Currency 2 2 7 7" xfId="28803"/>
    <cellStyle name="Currency 2 2 7 7 2" xfId="28804"/>
    <cellStyle name="Currency 2 2 7 7 2 2" xfId="28805"/>
    <cellStyle name="Currency 2 2 7 7 2 3" xfId="55719"/>
    <cellStyle name="Currency 2 2 7 7 3" xfId="28806"/>
    <cellStyle name="Currency 2 2 7 7 4" xfId="28807"/>
    <cellStyle name="Currency 2 2 7 8" xfId="28808"/>
    <cellStyle name="Currency 2 2 7 8 2" xfId="28809"/>
    <cellStyle name="Currency 2 2 7 8 3" xfId="55720"/>
    <cellStyle name="Currency 2 2 7 9" xfId="28810"/>
    <cellStyle name="Currency 2 2 8" xfId="28811"/>
    <cellStyle name="Currency 2 2 8 2" xfId="28812"/>
    <cellStyle name="Currency 2 2 8 2 2" xfId="28813"/>
    <cellStyle name="Currency 2 2 8 2 2 2" xfId="28814"/>
    <cellStyle name="Currency 2 2 8 2 2 2 2" xfId="28815"/>
    <cellStyle name="Currency 2 2 8 2 2 2 2 2" xfId="28816"/>
    <cellStyle name="Currency 2 2 8 2 2 2 2 3" xfId="55721"/>
    <cellStyle name="Currency 2 2 8 2 2 2 3" xfId="28817"/>
    <cellStyle name="Currency 2 2 8 2 2 2 4" xfId="28818"/>
    <cellStyle name="Currency 2 2 8 2 2 3" xfId="28819"/>
    <cellStyle name="Currency 2 2 8 2 2 3 2" xfId="28820"/>
    <cellStyle name="Currency 2 2 8 2 2 3 2 2" xfId="28821"/>
    <cellStyle name="Currency 2 2 8 2 2 3 2 3" xfId="55722"/>
    <cellStyle name="Currency 2 2 8 2 2 3 3" xfId="28822"/>
    <cellStyle name="Currency 2 2 8 2 2 3 4" xfId="28823"/>
    <cellStyle name="Currency 2 2 8 2 2 4" xfId="28824"/>
    <cellStyle name="Currency 2 2 8 2 2 4 2" xfId="28825"/>
    <cellStyle name="Currency 2 2 8 2 2 4 3" xfId="55723"/>
    <cellStyle name="Currency 2 2 8 2 2 5" xfId="28826"/>
    <cellStyle name="Currency 2 2 8 2 2 6" xfId="28827"/>
    <cellStyle name="Currency 2 2 8 2 3" xfId="28828"/>
    <cellStyle name="Currency 2 2 8 2 3 2" xfId="28829"/>
    <cellStyle name="Currency 2 2 8 2 3 2 2" xfId="28830"/>
    <cellStyle name="Currency 2 2 8 2 3 2 3" xfId="55724"/>
    <cellStyle name="Currency 2 2 8 2 3 3" xfId="28831"/>
    <cellStyle name="Currency 2 2 8 2 3 4" xfId="28832"/>
    <cellStyle name="Currency 2 2 8 2 4" xfId="28833"/>
    <cellStyle name="Currency 2 2 8 2 4 2" xfId="28834"/>
    <cellStyle name="Currency 2 2 8 2 4 2 2" xfId="28835"/>
    <cellStyle name="Currency 2 2 8 2 4 2 3" xfId="55725"/>
    <cellStyle name="Currency 2 2 8 2 4 3" xfId="28836"/>
    <cellStyle name="Currency 2 2 8 2 4 4" xfId="28837"/>
    <cellStyle name="Currency 2 2 8 2 5" xfId="28838"/>
    <cellStyle name="Currency 2 2 8 2 5 2" xfId="28839"/>
    <cellStyle name="Currency 2 2 8 2 5 3" xfId="55726"/>
    <cellStyle name="Currency 2 2 8 2 6" xfId="28840"/>
    <cellStyle name="Currency 2 2 8 2 7" xfId="28841"/>
    <cellStyle name="Currency 2 2 8 3" xfId="28842"/>
    <cellStyle name="Currency 2 2 8 3 2" xfId="28843"/>
    <cellStyle name="Currency 2 2 8 3 2 2" xfId="28844"/>
    <cellStyle name="Currency 2 2 8 3 2 2 2" xfId="28845"/>
    <cellStyle name="Currency 2 2 8 3 2 2 3" xfId="55727"/>
    <cellStyle name="Currency 2 2 8 3 2 3" xfId="28846"/>
    <cellStyle name="Currency 2 2 8 3 2 4" xfId="28847"/>
    <cellStyle name="Currency 2 2 8 3 3" xfId="28848"/>
    <cellStyle name="Currency 2 2 8 3 3 2" xfId="28849"/>
    <cellStyle name="Currency 2 2 8 3 3 2 2" xfId="28850"/>
    <cellStyle name="Currency 2 2 8 3 3 2 3" xfId="55728"/>
    <cellStyle name="Currency 2 2 8 3 3 3" xfId="28851"/>
    <cellStyle name="Currency 2 2 8 3 3 4" xfId="28852"/>
    <cellStyle name="Currency 2 2 8 3 4" xfId="28853"/>
    <cellStyle name="Currency 2 2 8 3 4 2" xfId="28854"/>
    <cellStyle name="Currency 2 2 8 3 4 3" xfId="55729"/>
    <cellStyle name="Currency 2 2 8 3 5" xfId="28855"/>
    <cellStyle name="Currency 2 2 8 3 6" xfId="28856"/>
    <cellStyle name="Currency 2 2 8 4" xfId="28857"/>
    <cellStyle name="Currency 2 2 8 4 2" xfId="28858"/>
    <cellStyle name="Currency 2 2 8 4 2 2" xfId="28859"/>
    <cellStyle name="Currency 2 2 8 4 2 3" xfId="55730"/>
    <cellStyle name="Currency 2 2 8 4 3" xfId="28860"/>
    <cellStyle name="Currency 2 2 8 4 4" xfId="28861"/>
    <cellStyle name="Currency 2 2 8 5" xfId="28862"/>
    <cellStyle name="Currency 2 2 8 5 2" xfId="28863"/>
    <cellStyle name="Currency 2 2 8 5 2 2" xfId="28864"/>
    <cellStyle name="Currency 2 2 8 5 2 3" xfId="55731"/>
    <cellStyle name="Currency 2 2 8 5 3" xfId="28865"/>
    <cellStyle name="Currency 2 2 8 5 4" xfId="28866"/>
    <cellStyle name="Currency 2 2 8 6" xfId="28867"/>
    <cellStyle name="Currency 2 2 8 6 2" xfId="28868"/>
    <cellStyle name="Currency 2 2 8 6 3" xfId="55732"/>
    <cellStyle name="Currency 2 2 8 7" xfId="28869"/>
    <cellStyle name="Currency 2 2 8 8" xfId="28870"/>
    <cellStyle name="Currency 2 2 9" xfId="28871"/>
    <cellStyle name="Currency 2 2 9 2" xfId="28872"/>
    <cellStyle name="Currency 2 2 9 2 2" xfId="28873"/>
    <cellStyle name="Currency 2 2 9 2 2 2" xfId="28874"/>
    <cellStyle name="Currency 2 2 9 2 2 2 2" xfId="28875"/>
    <cellStyle name="Currency 2 2 9 2 2 2 3" xfId="55733"/>
    <cellStyle name="Currency 2 2 9 2 2 3" xfId="28876"/>
    <cellStyle name="Currency 2 2 9 2 2 4" xfId="28877"/>
    <cellStyle name="Currency 2 2 9 2 3" xfId="28878"/>
    <cellStyle name="Currency 2 2 9 2 3 2" xfId="28879"/>
    <cellStyle name="Currency 2 2 9 2 3 2 2" xfId="28880"/>
    <cellStyle name="Currency 2 2 9 2 3 2 3" xfId="55734"/>
    <cellStyle name="Currency 2 2 9 2 3 3" xfId="28881"/>
    <cellStyle name="Currency 2 2 9 2 3 4" xfId="28882"/>
    <cellStyle name="Currency 2 2 9 2 4" xfId="28883"/>
    <cellStyle name="Currency 2 2 9 2 4 2" xfId="28884"/>
    <cellStyle name="Currency 2 2 9 2 4 3" xfId="55735"/>
    <cellStyle name="Currency 2 2 9 2 5" xfId="28885"/>
    <cellStyle name="Currency 2 2 9 2 6" xfId="28886"/>
    <cellStyle name="Currency 2 2 9 3" xfId="28887"/>
    <cellStyle name="Currency 2 2 9 3 2" xfId="28888"/>
    <cellStyle name="Currency 2 2 9 3 2 2" xfId="28889"/>
    <cellStyle name="Currency 2 2 9 3 2 3" xfId="55736"/>
    <cellStyle name="Currency 2 2 9 3 3" xfId="28890"/>
    <cellStyle name="Currency 2 2 9 3 4" xfId="28891"/>
    <cellStyle name="Currency 2 2 9 4" xfId="28892"/>
    <cellStyle name="Currency 2 2 9 4 2" xfId="28893"/>
    <cellStyle name="Currency 2 2 9 4 2 2" xfId="28894"/>
    <cellStyle name="Currency 2 2 9 4 2 3" xfId="55737"/>
    <cellStyle name="Currency 2 2 9 4 3" xfId="28895"/>
    <cellStyle name="Currency 2 2 9 4 4" xfId="28896"/>
    <cellStyle name="Currency 2 2 9 5" xfId="28897"/>
    <cellStyle name="Currency 2 2 9 5 2" xfId="28898"/>
    <cellStyle name="Currency 2 2 9 5 3" xfId="55738"/>
    <cellStyle name="Currency 2 2 9 6" xfId="28899"/>
    <cellStyle name="Currency 2 2 9 7" xfId="28900"/>
    <cellStyle name="Currency 2 3" xfId="28901"/>
    <cellStyle name="Currency 2 3 10" xfId="28902"/>
    <cellStyle name="Currency 2 3 10 2" xfId="28903"/>
    <cellStyle name="Currency 2 3 10 2 2" xfId="28904"/>
    <cellStyle name="Currency 2 3 10 2 2 2" xfId="28905"/>
    <cellStyle name="Currency 2 3 10 2 2 3" xfId="55739"/>
    <cellStyle name="Currency 2 3 10 2 3" xfId="28906"/>
    <cellStyle name="Currency 2 3 10 2 4" xfId="28907"/>
    <cellStyle name="Currency 2 3 10 3" xfId="28908"/>
    <cellStyle name="Currency 2 3 10 3 2" xfId="28909"/>
    <cellStyle name="Currency 2 3 10 3 2 2" xfId="28910"/>
    <cellStyle name="Currency 2 3 10 3 2 3" xfId="55740"/>
    <cellStyle name="Currency 2 3 10 3 3" xfId="28911"/>
    <cellStyle name="Currency 2 3 10 3 4" xfId="28912"/>
    <cellStyle name="Currency 2 3 10 4" xfId="28913"/>
    <cellStyle name="Currency 2 3 10 4 2" xfId="28914"/>
    <cellStyle name="Currency 2 3 10 4 3" xfId="55741"/>
    <cellStyle name="Currency 2 3 10 5" xfId="28915"/>
    <cellStyle name="Currency 2 3 10 6" xfId="28916"/>
    <cellStyle name="Currency 2 3 11" xfId="28917"/>
    <cellStyle name="Currency 2 3 11 2" xfId="28918"/>
    <cellStyle name="Currency 2 3 11 2 2" xfId="28919"/>
    <cellStyle name="Currency 2 3 11 2 2 2" xfId="28920"/>
    <cellStyle name="Currency 2 3 11 2 2 3" xfId="55742"/>
    <cellStyle name="Currency 2 3 11 2 3" xfId="28921"/>
    <cellStyle name="Currency 2 3 11 2 4" xfId="28922"/>
    <cellStyle name="Currency 2 3 11 3" xfId="28923"/>
    <cellStyle name="Currency 2 3 11 3 2" xfId="28924"/>
    <cellStyle name="Currency 2 3 11 3 3" xfId="55743"/>
    <cellStyle name="Currency 2 3 11 4" xfId="28925"/>
    <cellStyle name="Currency 2 3 11 5" xfId="28926"/>
    <cellStyle name="Currency 2 3 12" xfId="28927"/>
    <cellStyle name="Currency 2 3 12 2" xfId="28928"/>
    <cellStyle name="Currency 2 3 12 2 2" xfId="28929"/>
    <cellStyle name="Currency 2 3 12 2 3" xfId="55744"/>
    <cellStyle name="Currency 2 3 12 3" xfId="28930"/>
    <cellStyle name="Currency 2 3 12 4" xfId="28931"/>
    <cellStyle name="Currency 2 3 13" xfId="28932"/>
    <cellStyle name="Currency 2 3 13 2" xfId="28933"/>
    <cellStyle name="Currency 2 3 13 2 2" xfId="28934"/>
    <cellStyle name="Currency 2 3 13 2 3" xfId="55745"/>
    <cellStyle name="Currency 2 3 13 3" xfId="28935"/>
    <cellStyle name="Currency 2 3 13 4" xfId="28936"/>
    <cellStyle name="Currency 2 3 14" xfId="28937"/>
    <cellStyle name="Currency 2 3 14 2" xfId="28938"/>
    <cellStyle name="Currency 2 3 14 3" xfId="55746"/>
    <cellStyle name="Currency 2 3 15" xfId="28939"/>
    <cellStyle name="Currency 2 3 16" xfId="28940"/>
    <cellStyle name="Currency 2 3 2" xfId="28941"/>
    <cellStyle name="Currency 2 3 2 10" xfId="28942"/>
    <cellStyle name="Currency 2 3 2 10 2" xfId="28943"/>
    <cellStyle name="Currency 2 3 2 10 2 2" xfId="28944"/>
    <cellStyle name="Currency 2 3 2 10 2 2 2" xfId="28945"/>
    <cellStyle name="Currency 2 3 2 10 2 2 3" xfId="55747"/>
    <cellStyle name="Currency 2 3 2 10 2 3" xfId="28946"/>
    <cellStyle name="Currency 2 3 2 10 2 4" xfId="28947"/>
    <cellStyle name="Currency 2 3 2 10 3" xfId="28948"/>
    <cellStyle name="Currency 2 3 2 10 3 2" xfId="28949"/>
    <cellStyle name="Currency 2 3 2 10 3 3" xfId="55748"/>
    <cellStyle name="Currency 2 3 2 10 4" xfId="28950"/>
    <cellStyle name="Currency 2 3 2 10 5" xfId="28951"/>
    <cellStyle name="Currency 2 3 2 11" xfId="28952"/>
    <cellStyle name="Currency 2 3 2 11 2" xfId="28953"/>
    <cellStyle name="Currency 2 3 2 11 2 2" xfId="28954"/>
    <cellStyle name="Currency 2 3 2 11 2 3" xfId="55749"/>
    <cellStyle name="Currency 2 3 2 11 3" xfId="28955"/>
    <cellStyle name="Currency 2 3 2 11 4" xfId="28956"/>
    <cellStyle name="Currency 2 3 2 12" xfId="28957"/>
    <cellStyle name="Currency 2 3 2 12 2" xfId="28958"/>
    <cellStyle name="Currency 2 3 2 12 2 2" xfId="28959"/>
    <cellStyle name="Currency 2 3 2 12 2 3" xfId="55750"/>
    <cellStyle name="Currency 2 3 2 12 3" xfId="28960"/>
    <cellStyle name="Currency 2 3 2 12 4" xfId="28961"/>
    <cellStyle name="Currency 2 3 2 13" xfId="28962"/>
    <cellStyle name="Currency 2 3 2 13 2" xfId="28963"/>
    <cellStyle name="Currency 2 3 2 13 3" xfId="55751"/>
    <cellStyle name="Currency 2 3 2 14" xfId="28964"/>
    <cellStyle name="Currency 2 3 2 15" xfId="28965"/>
    <cellStyle name="Currency 2 3 2 2" xfId="28966"/>
    <cellStyle name="Currency 2 3 2 2 10" xfId="28967"/>
    <cellStyle name="Currency 2 3 2 2 11" xfId="28968"/>
    <cellStyle name="Currency 2 3 2 2 2" xfId="28969"/>
    <cellStyle name="Currency 2 3 2 2 2 10" xfId="28970"/>
    <cellStyle name="Currency 2 3 2 2 2 2" xfId="28971"/>
    <cellStyle name="Currency 2 3 2 2 2 2 2" xfId="28972"/>
    <cellStyle name="Currency 2 3 2 2 2 2 2 2" xfId="28973"/>
    <cellStyle name="Currency 2 3 2 2 2 2 2 2 2" xfId="28974"/>
    <cellStyle name="Currency 2 3 2 2 2 2 2 2 2 2" xfId="28975"/>
    <cellStyle name="Currency 2 3 2 2 2 2 2 2 2 2 2" xfId="28976"/>
    <cellStyle name="Currency 2 3 2 2 2 2 2 2 2 2 3" xfId="55752"/>
    <cellStyle name="Currency 2 3 2 2 2 2 2 2 2 3" xfId="28977"/>
    <cellStyle name="Currency 2 3 2 2 2 2 2 2 2 4" xfId="28978"/>
    <cellStyle name="Currency 2 3 2 2 2 2 2 2 3" xfId="28979"/>
    <cellStyle name="Currency 2 3 2 2 2 2 2 2 3 2" xfId="28980"/>
    <cellStyle name="Currency 2 3 2 2 2 2 2 2 3 2 2" xfId="28981"/>
    <cellStyle name="Currency 2 3 2 2 2 2 2 2 3 2 3" xfId="55753"/>
    <cellStyle name="Currency 2 3 2 2 2 2 2 2 3 3" xfId="28982"/>
    <cellStyle name="Currency 2 3 2 2 2 2 2 2 3 4" xfId="28983"/>
    <cellStyle name="Currency 2 3 2 2 2 2 2 2 4" xfId="28984"/>
    <cellStyle name="Currency 2 3 2 2 2 2 2 2 4 2" xfId="28985"/>
    <cellStyle name="Currency 2 3 2 2 2 2 2 2 4 3" xfId="55754"/>
    <cellStyle name="Currency 2 3 2 2 2 2 2 2 5" xfId="28986"/>
    <cellStyle name="Currency 2 3 2 2 2 2 2 2 6" xfId="28987"/>
    <cellStyle name="Currency 2 3 2 2 2 2 2 3" xfId="28988"/>
    <cellStyle name="Currency 2 3 2 2 2 2 2 3 2" xfId="28989"/>
    <cellStyle name="Currency 2 3 2 2 2 2 2 3 2 2" xfId="28990"/>
    <cellStyle name="Currency 2 3 2 2 2 2 2 3 2 3" xfId="55755"/>
    <cellStyle name="Currency 2 3 2 2 2 2 2 3 3" xfId="28991"/>
    <cellStyle name="Currency 2 3 2 2 2 2 2 3 4" xfId="28992"/>
    <cellStyle name="Currency 2 3 2 2 2 2 2 4" xfId="28993"/>
    <cellStyle name="Currency 2 3 2 2 2 2 2 4 2" xfId="28994"/>
    <cellStyle name="Currency 2 3 2 2 2 2 2 4 2 2" xfId="28995"/>
    <cellStyle name="Currency 2 3 2 2 2 2 2 4 2 3" xfId="55756"/>
    <cellStyle name="Currency 2 3 2 2 2 2 2 4 3" xfId="28996"/>
    <cellStyle name="Currency 2 3 2 2 2 2 2 4 4" xfId="28997"/>
    <cellStyle name="Currency 2 3 2 2 2 2 2 5" xfId="28998"/>
    <cellStyle name="Currency 2 3 2 2 2 2 2 5 2" xfId="28999"/>
    <cellStyle name="Currency 2 3 2 2 2 2 2 5 3" xfId="55757"/>
    <cellStyle name="Currency 2 3 2 2 2 2 2 6" xfId="29000"/>
    <cellStyle name="Currency 2 3 2 2 2 2 2 7" xfId="29001"/>
    <cellStyle name="Currency 2 3 2 2 2 2 3" xfId="29002"/>
    <cellStyle name="Currency 2 3 2 2 2 2 3 2" xfId="29003"/>
    <cellStyle name="Currency 2 3 2 2 2 2 3 2 2" xfId="29004"/>
    <cellStyle name="Currency 2 3 2 2 2 2 3 2 2 2" xfId="29005"/>
    <cellStyle name="Currency 2 3 2 2 2 2 3 2 2 3" xfId="55758"/>
    <cellStyle name="Currency 2 3 2 2 2 2 3 2 3" xfId="29006"/>
    <cellStyle name="Currency 2 3 2 2 2 2 3 2 4" xfId="29007"/>
    <cellStyle name="Currency 2 3 2 2 2 2 3 3" xfId="29008"/>
    <cellStyle name="Currency 2 3 2 2 2 2 3 3 2" xfId="29009"/>
    <cellStyle name="Currency 2 3 2 2 2 2 3 3 2 2" xfId="29010"/>
    <cellStyle name="Currency 2 3 2 2 2 2 3 3 2 3" xfId="55759"/>
    <cellStyle name="Currency 2 3 2 2 2 2 3 3 3" xfId="29011"/>
    <cellStyle name="Currency 2 3 2 2 2 2 3 3 4" xfId="29012"/>
    <cellStyle name="Currency 2 3 2 2 2 2 3 4" xfId="29013"/>
    <cellStyle name="Currency 2 3 2 2 2 2 3 4 2" xfId="29014"/>
    <cellStyle name="Currency 2 3 2 2 2 2 3 4 3" xfId="55760"/>
    <cellStyle name="Currency 2 3 2 2 2 2 3 5" xfId="29015"/>
    <cellStyle name="Currency 2 3 2 2 2 2 3 6" xfId="29016"/>
    <cellStyle name="Currency 2 3 2 2 2 2 4" xfId="29017"/>
    <cellStyle name="Currency 2 3 2 2 2 2 4 2" xfId="29018"/>
    <cellStyle name="Currency 2 3 2 2 2 2 4 2 2" xfId="29019"/>
    <cellStyle name="Currency 2 3 2 2 2 2 4 2 3" xfId="55761"/>
    <cellStyle name="Currency 2 3 2 2 2 2 4 3" xfId="29020"/>
    <cellStyle name="Currency 2 3 2 2 2 2 4 4" xfId="29021"/>
    <cellStyle name="Currency 2 3 2 2 2 2 5" xfId="29022"/>
    <cellStyle name="Currency 2 3 2 2 2 2 5 2" xfId="29023"/>
    <cellStyle name="Currency 2 3 2 2 2 2 5 2 2" xfId="29024"/>
    <cellStyle name="Currency 2 3 2 2 2 2 5 2 3" xfId="55762"/>
    <cellStyle name="Currency 2 3 2 2 2 2 5 3" xfId="29025"/>
    <cellStyle name="Currency 2 3 2 2 2 2 5 4" xfId="29026"/>
    <cellStyle name="Currency 2 3 2 2 2 2 6" xfId="29027"/>
    <cellStyle name="Currency 2 3 2 2 2 2 6 2" xfId="29028"/>
    <cellStyle name="Currency 2 3 2 2 2 2 6 3" xfId="55763"/>
    <cellStyle name="Currency 2 3 2 2 2 2 7" xfId="29029"/>
    <cellStyle name="Currency 2 3 2 2 2 2 8" xfId="29030"/>
    <cellStyle name="Currency 2 3 2 2 2 3" xfId="29031"/>
    <cellStyle name="Currency 2 3 2 2 2 3 2" xfId="29032"/>
    <cellStyle name="Currency 2 3 2 2 2 3 2 2" xfId="29033"/>
    <cellStyle name="Currency 2 3 2 2 2 3 2 2 2" xfId="29034"/>
    <cellStyle name="Currency 2 3 2 2 2 3 2 2 2 2" xfId="29035"/>
    <cellStyle name="Currency 2 3 2 2 2 3 2 2 2 3" xfId="55764"/>
    <cellStyle name="Currency 2 3 2 2 2 3 2 2 3" xfId="29036"/>
    <cellStyle name="Currency 2 3 2 2 2 3 2 2 4" xfId="29037"/>
    <cellStyle name="Currency 2 3 2 2 2 3 2 3" xfId="29038"/>
    <cellStyle name="Currency 2 3 2 2 2 3 2 3 2" xfId="29039"/>
    <cellStyle name="Currency 2 3 2 2 2 3 2 3 2 2" xfId="29040"/>
    <cellStyle name="Currency 2 3 2 2 2 3 2 3 2 3" xfId="55765"/>
    <cellStyle name="Currency 2 3 2 2 2 3 2 3 3" xfId="29041"/>
    <cellStyle name="Currency 2 3 2 2 2 3 2 3 4" xfId="29042"/>
    <cellStyle name="Currency 2 3 2 2 2 3 2 4" xfId="29043"/>
    <cellStyle name="Currency 2 3 2 2 2 3 2 4 2" xfId="29044"/>
    <cellStyle name="Currency 2 3 2 2 2 3 2 4 3" xfId="55766"/>
    <cellStyle name="Currency 2 3 2 2 2 3 2 5" xfId="29045"/>
    <cellStyle name="Currency 2 3 2 2 2 3 2 6" xfId="29046"/>
    <cellStyle name="Currency 2 3 2 2 2 3 3" xfId="29047"/>
    <cellStyle name="Currency 2 3 2 2 2 3 3 2" xfId="29048"/>
    <cellStyle name="Currency 2 3 2 2 2 3 3 2 2" xfId="29049"/>
    <cellStyle name="Currency 2 3 2 2 2 3 3 2 3" xfId="55767"/>
    <cellStyle name="Currency 2 3 2 2 2 3 3 3" xfId="29050"/>
    <cellStyle name="Currency 2 3 2 2 2 3 3 4" xfId="29051"/>
    <cellStyle name="Currency 2 3 2 2 2 3 4" xfId="29052"/>
    <cellStyle name="Currency 2 3 2 2 2 3 4 2" xfId="29053"/>
    <cellStyle name="Currency 2 3 2 2 2 3 4 2 2" xfId="29054"/>
    <cellStyle name="Currency 2 3 2 2 2 3 4 2 3" xfId="55768"/>
    <cellStyle name="Currency 2 3 2 2 2 3 4 3" xfId="29055"/>
    <cellStyle name="Currency 2 3 2 2 2 3 4 4" xfId="29056"/>
    <cellStyle name="Currency 2 3 2 2 2 3 5" xfId="29057"/>
    <cellStyle name="Currency 2 3 2 2 2 3 5 2" xfId="29058"/>
    <cellStyle name="Currency 2 3 2 2 2 3 5 3" xfId="55769"/>
    <cellStyle name="Currency 2 3 2 2 2 3 6" xfId="29059"/>
    <cellStyle name="Currency 2 3 2 2 2 3 7" xfId="29060"/>
    <cellStyle name="Currency 2 3 2 2 2 4" xfId="29061"/>
    <cellStyle name="Currency 2 3 2 2 2 4 2" xfId="29062"/>
    <cellStyle name="Currency 2 3 2 2 2 4 2 2" xfId="29063"/>
    <cellStyle name="Currency 2 3 2 2 2 4 2 2 2" xfId="29064"/>
    <cellStyle name="Currency 2 3 2 2 2 4 2 2 3" xfId="55770"/>
    <cellStyle name="Currency 2 3 2 2 2 4 2 3" xfId="29065"/>
    <cellStyle name="Currency 2 3 2 2 2 4 2 4" xfId="29066"/>
    <cellStyle name="Currency 2 3 2 2 2 4 3" xfId="29067"/>
    <cellStyle name="Currency 2 3 2 2 2 4 3 2" xfId="29068"/>
    <cellStyle name="Currency 2 3 2 2 2 4 3 2 2" xfId="29069"/>
    <cellStyle name="Currency 2 3 2 2 2 4 3 2 3" xfId="55771"/>
    <cellStyle name="Currency 2 3 2 2 2 4 3 3" xfId="29070"/>
    <cellStyle name="Currency 2 3 2 2 2 4 3 4" xfId="29071"/>
    <cellStyle name="Currency 2 3 2 2 2 4 4" xfId="29072"/>
    <cellStyle name="Currency 2 3 2 2 2 4 4 2" xfId="29073"/>
    <cellStyle name="Currency 2 3 2 2 2 4 4 3" xfId="55772"/>
    <cellStyle name="Currency 2 3 2 2 2 4 5" xfId="29074"/>
    <cellStyle name="Currency 2 3 2 2 2 4 6" xfId="29075"/>
    <cellStyle name="Currency 2 3 2 2 2 5" xfId="29076"/>
    <cellStyle name="Currency 2 3 2 2 2 5 2" xfId="29077"/>
    <cellStyle name="Currency 2 3 2 2 2 5 2 2" xfId="29078"/>
    <cellStyle name="Currency 2 3 2 2 2 5 2 2 2" xfId="29079"/>
    <cellStyle name="Currency 2 3 2 2 2 5 2 2 3" xfId="55773"/>
    <cellStyle name="Currency 2 3 2 2 2 5 2 3" xfId="29080"/>
    <cellStyle name="Currency 2 3 2 2 2 5 2 4" xfId="29081"/>
    <cellStyle name="Currency 2 3 2 2 2 5 3" xfId="29082"/>
    <cellStyle name="Currency 2 3 2 2 2 5 3 2" xfId="29083"/>
    <cellStyle name="Currency 2 3 2 2 2 5 3 3" xfId="55774"/>
    <cellStyle name="Currency 2 3 2 2 2 5 4" xfId="29084"/>
    <cellStyle name="Currency 2 3 2 2 2 5 5" xfId="29085"/>
    <cellStyle name="Currency 2 3 2 2 2 6" xfId="29086"/>
    <cellStyle name="Currency 2 3 2 2 2 6 2" xfId="29087"/>
    <cellStyle name="Currency 2 3 2 2 2 6 2 2" xfId="29088"/>
    <cellStyle name="Currency 2 3 2 2 2 6 2 3" xfId="55775"/>
    <cellStyle name="Currency 2 3 2 2 2 6 3" xfId="29089"/>
    <cellStyle name="Currency 2 3 2 2 2 6 4" xfId="29090"/>
    <cellStyle name="Currency 2 3 2 2 2 7" xfId="29091"/>
    <cellStyle name="Currency 2 3 2 2 2 7 2" xfId="29092"/>
    <cellStyle name="Currency 2 3 2 2 2 7 2 2" xfId="29093"/>
    <cellStyle name="Currency 2 3 2 2 2 7 2 3" xfId="55776"/>
    <cellStyle name="Currency 2 3 2 2 2 7 3" xfId="29094"/>
    <cellStyle name="Currency 2 3 2 2 2 7 4" xfId="29095"/>
    <cellStyle name="Currency 2 3 2 2 2 8" xfId="29096"/>
    <cellStyle name="Currency 2 3 2 2 2 8 2" xfId="29097"/>
    <cellStyle name="Currency 2 3 2 2 2 8 3" xfId="55777"/>
    <cellStyle name="Currency 2 3 2 2 2 9" xfId="29098"/>
    <cellStyle name="Currency 2 3 2 2 3" xfId="29099"/>
    <cellStyle name="Currency 2 3 2 2 3 2" xfId="29100"/>
    <cellStyle name="Currency 2 3 2 2 3 2 2" xfId="29101"/>
    <cellStyle name="Currency 2 3 2 2 3 2 2 2" xfId="29102"/>
    <cellStyle name="Currency 2 3 2 2 3 2 2 2 2" xfId="29103"/>
    <cellStyle name="Currency 2 3 2 2 3 2 2 2 2 2" xfId="29104"/>
    <cellStyle name="Currency 2 3 2 2 3 2 2 2 2 3" xfId="55778"/>
    <cellStyle name="Currency 2 3 2 2 3 2 2 2 3" xfId="29105"/>
    <cellStyle name="Currency 2 3 2 2 3 2 2 2 4" xfId="29106"/>
    <cellStyle name="Currency 2 3 2 2 3 2 2 3" xfId="29107"/>
    <cellStyle name="Currency 2 3 2 2 3 2 2 3 2" xfId="29108"/>
    <cellStyle name="Currency 2 3 2 2 3 2 2 3 2 2" xfId="29109"/>
    <cellStyle name="Currency 2 3 2 2 3 2 2 3 2 3" xfId="55779"/>
    <cellStyle name="Currency 2 3 2 2 3 2 2 3 3" xfId="29110"/>
    <cellStyle name="Currency 2 3 2 2 3 2 2 3 4" xfId="29111"/>
    <cellStyle name="Currency 2 3 2 2 3 2 2 4" xfId="29112"/>
    <cellStyle name="Currency 2 3 2 2 3 2 2 4 2" xfId="29113"/>
    <cellStyle name="Currency 2 3 2 2 3 2 2 4 3" xfId="55780"/>
    <cellStyle name="Currency 2 3 2 2 3 2 2 5" xfId="29114"/>
    <cellStyle name="Currency 2 3 2 2 3 2 2 6" xfId="29115"/>
    <cellStyle name="Currency 2 3 2 2 3 2 3" xfId="29116"/>
    <cellStyle name="Currency 2 3 2 2 3 2 3 2" xfId="29117"/>
    <cellStyle name="Currency 2 3 2 2 3 2 3 2 2" xfId="29118"/>
    <cellStyle name="Currency 2 3 2 2 3 2 3 2 3" xfId="55781"/>
    <cellStyle name="Currency 2 3 2 2 3 2 3 3" xfId="29119"/>
    <cellStyle name="Currency 2 3 2 2 3 2 3 4" xfId="29120"/>
    <cellStyle name="Currency 2 3 2 2 3 2 4" xfId="29121"/>
    <cellStyle name="Currency 2 3 2 2 3 2 4 2" xfId="29122"/>
    <cellStyle name="Currency 2 3 2 2 3 2 4 2 2" xfId="29123"/>
    <cellStyle name="Currency 2 3 2 2 3 2 4 2 3" xfId="55782"/>
    <cellStyle name="Currency 2 3 2 2 3 2 4 3" xfId="29124"/>
    <cellStyle name="Currency 2 3 2 2 3 2 4 4" xfId="29125"/>
    <cellStyle name="Currency 2 3 2 2 3 2 5" xfId="29126"/>
    <cellStyle name="Currency 2 3 2 2 3 2 5 2" xfId="29127"/>
    <cellStyle name="Currency 2 3 2 2 3 2 5 3" xfId="55783"/>
    <cellStyle name="Currency 2 3 2 2 3 2 6" xfId="29128"/>
    <cellStyle name="Currency 2 3 2 2 3 2 7" xfId="29129"/>
    <cellStyle name="Currency 2 3 2 2 3 3" xfId="29130"/>
    <cellStyle name="Currency 2 3 2 2 3 3 2" xfId="29131"/>
    <cellStyle name="Currency 2 3 2 2 3 3 2 2" xfId="29132"/>
    <cellStyle name="Currency 2 3 2 2 3 3 2 2 2" xfId="29133"/>
    <cellStyle name="Currency 2 3 2 2 3 3 2 2 3" xfId="55784"/>
    <cellStyle name="Currency 2 3 2 2 3 3 2 3" xfId="29134"/>
    <cellStyle name="Currency 2 3 2 2 3 3 2 4" xfId="29135"/>
    <cellStyle name="Currency 2 3 2 2 3 3 3" xfId="29136"/>
    <cellStyle name="Currency 2 3 2 2 3 3 3 2" xfId="29137"/>
    <cellStyle name="Currency 2 3 2 2 3 3 3 2 2" xfId="29138"/>
    <cellStyle name="Currency 2 3 2 2 3 3 3 2 3" xfId="55785"/>
    <cellStyle name="Currency 2 3 2 2 3 3 3 3" xfId="29139"/>
    <cellStyle name="Currency 2 3 2 2 3 3 3 4" xfId="29140"/>
    <cellStyle name="Currency 2 3 2 2 3 3 4" xfId="29141"/>
    <cellStyle name="Currency 2 3 2 2 3 3 4 2" xfId="29142"/>
    <cellStyle name="Currency 2 3 2 2 3 3 4 3" xfId="55786"/>
    <cellStyle name="Currency 2 3 2 2 3 3 5" xfId="29143"/>
    <cellStyle name="Currency 2 3 2 2 3 3 6" xfId="29144"/>
    <cellStyle name="Currency 2 3 2 2 3 4" xfId="29145"/>
    <cellStyle name="Currency 2 3 2 2 3 4 2" xfId="29146"/>
    <cellStyle name="Currency 2 3 2 2 3 4 2 2" xfId="29147"/>
    <cellStyle name="Currency 2 3 2 2 3 4 2 2 2" xfId="29148"/>
    <cellStyle name="Currency 2 3 2 2 3 4 2 2 3" xfId="55787"/>
    <cellStyle name="Currency 2 3 2 2 3 4 2 3" xfId="29149"/>
    <cellStyle name="Currency 2 3 2 2 3 4 2 4" xfId="29150"/>
    <cellStyle name="Currency 2 3 2 2 3 4 3" xfId="29151"/>
    <cellStyle name="Currency 2 3 2 2 3 4 3 2" xfId="29152"/>
    <cellStyle name="Currency 2 3 2 2 3 4 3 3" xfId="55788"/>
    <cellStyle name="Currency 2 3 2 2 3 4 4" xfId="29153"/>
    <cellStyle name="Currency 2 3 2 2 3 4 5" xfId="29154"/>
    <cellStyle name="Currency 2 3 2 2 3 5" xfId="29155"/>
    <cellStyle name="Currency 2 3 2 2 3 5 2" xfId="29156"/>
    <cellStyle name="Currency 2 3 2 2 3 5 2 2" xfId="29157"/>
    <cellStyle name="Currency 2 3 2 2 3 5 2 3" xfId="55789"/>
    <cellStyle name="Currency 2 3 2 2 3 5 3" xfId="29158"/>
    <cellStyle name="Currency 2 3 2 2 3 5 4" xfId="29159"/>
    <cellStyle name="Currency 2 3 2 2 3 6" xfId="29160"/>
    <cellStyle name="Currency 2 3 2 2 3 6 2" xfId="29161"/>
    <cellStyle name="Currency 2 3 2 2 3 6 2 2" xfId="29162"/>
    <cellStyle name="Currency 2 3 2 2 3 6 2 3" xfId="55790"/>
    <cellStyle name="Currency 2 3 2 2 3 6 3" xfId="29163"/>
    <cellStyle name="Currency 2 3 2 2 3 6 4" xfId="29164"/>
    <cellStyle name="Currency 2 3 2 2 3 7" xfId="29165"/>
    <cellStyle name="Currency 2 3 2 2 3 7 2" xfId="29166"/>
    <cellStyle name="Currency 2 3 2 2 3 7 3" xfId="55791"/>
    <cellStyle name="Currency 2 3 2 2 3 8" xfId="29167"/>
    <cellStyle name="Currency 2 3 2 2 3 9" xfId="29168"/>
    <cellStyle name="Currency 2 3 2 2 4" xfId="29169"/>
    <cellStyle name="Currency 2 3 2 2 4 2" xfId="29170"/>
    <cellStyle name="Currency 2 3 2 2 4 2 2" xfId="29171"/>
    <cellStyle name="Currency 2 3 2 2 4 2 2 2" xfId="29172"/>
    <cellStyle name="Currency 2 3 2 2 4 2 2 2 2" xfId="29173"/>
    <cellStyle name="Currency 2 3 2 2 4 2 2 2 3" xfId="55792"/>
    <cellStyle name="Currency 2 3 2 2 4 2 2 3" xfId="29174"/>
    <cellStyle name="Currency 2 3 2 2 4 2 2 4" xfId="29175"/>
    <cellStyle name="Currency 2 3 2 2 4 2 3" xfId="29176"/>
    <cellStyle name="Currency 2 3 2 2 4 2 3 2" xfId="29177"/>
    <cellStyle name="Currency 2 3 2 2 4 2 3 2 2" xfId="29178"/>
    <cellStyle name="Currency 2 3 2 2 4 2 3 2 3" xfId="55793"/>
    <cellStyle name="Currency 2 3 2 2 4 2 3 3" xfId="29179"/>
    <cellStyle name="Currency 2 3 2 2 4 2 3 4" xfId="29180"/>
    <cellStyle name="Currency 2 3 2 2 4 2 4" xfId="29181"/>
    <cellStyle name="Currency 2 3 2 2 4 2 4 2" xfId="29182"/>
    <cellStyle name="Currency 2 3 2 2 4 2 4 3" xfId="55794"/>
    <cellStyle name="Currency 2 3 2 2 4 2 5" xfId="29183"/>
    <cellStyle name="Currency 2 3 2 2 4 2 6" xfId="29184"/>
    <cellStyle name="Currency 2 3 2 2 4 3" xfId="29185"/>
    <cellStyle name="Currency 2 3 2 2 4 3 2" xfId="29186"/>
    <cellStyle name="Currency 2 3 2 2 4 3 2 2" xfId="29187"/>
    <cellStyle name="Currency 2 3 2 2 4 3 2 3" xfId="55795"/>
    <cellStyle name="Currency 2 3 2 2 4 3 3" xfId="29188"/>
    <cellStyle name="Currency 2 3 2 2 4 3 4" xfId="29189"/>
    <cellStyle name="Currency 2 3 2 2 4 4" xfId="29190"/>
    <cellStyle name="Currency 2 3 2 2 4 4 2" xfId="29191"/>
    <cellStyle name="Currency 2 3 2 2 4 4 2 2" xfId="29192"/>
    <cellStyle name="Currency 2 3 2 2 4 4 2 3" xfId="55796"/>
    <cellStyle name="Currency 2 3 2 2 4 4 3" xfId="29193"/>
    <cellStyle name="Currency 2 3 2 2 4 4 4" xfId="29194"/>
    <cellStyle name="Currency 2 3 2 2 4 5" xfId="29195"/>
    <cellStyle name="Currency 2 3 2 2 4 5 2" xfId="29196"/>
    <cellStyle name="Currency 2 3 2 2 4 5 3" xfId="55797"/>
    <cellStyle name="Currency 2 3 2 2 4 6" xfId="29197"/>
    <cellStyle name="Currency 2 3 2 2 4 7" xfId="29198"/>
    <cellStyle name="Currency 2 3 2 2 5" xfId="29199"/>
    <cellStyle name="Currency 2 3 2 2 5 2" xfId="29200"/>
    <cellStyle name="Currency 2 3 2 2 5 2 2" xfId="29201"/>
    <cellStyle name="Currency 2 3 2 2 5 2 2 2" xfId="29202"/>
    <cellStyle name="Currency 2 3 2 2 5 2 2 3" xfId="55798"/>
    <cellStyle name="Currency 2 3 2 2 5 2 3" xfId="29203"/>
    <cellStyle name="Currency 2 3 2 2 5 2 4" xfId="29204"/>
    <cellStyle name="Currency 2 3 2 2 5 3" xfId="29205"/>
    <cellStyle name="Currency 2 3 2 2 5 3 2" xfId="29206"/>
    <cellStyle name="Currency 2 3 2 2 5 3 2 2" xfId="29207"/>
    <cellStyle name="Currency 2 3 2 2 5 3 2 3" xfId="55799"/>
    <cellStyle name="Currency 2 3 2 2 5 3 3" xfId="29208"/>
    <cellStyle name="Currency 2 3 2 2 5 3 4" xfId="29209"/>
    <cellStyle name="Currency 2 3 2 2 5 4" xfId="29210"/>
    <cellStyle name="Currency 2 3 2 2 5 4 2" xfId="29211"/>
    <cellStyle name="Currency 2 3 2 2 5 4 3" xfId="55800"/>
    <cellStyle name="Currency 2 3 2 2 5 5" xfId="29212"/>
    <cellStyle name="Currency 2 3 2 2 5 6" xfId="29213"/>
    <cellStyle name="Currency 2 3 2 2 6" xfId="29214"/>
    <cellStyle name="Currency 2 3 2 2 6 2" xfId="29215"/>
    <cellStyle name="Currency 2 3 2 2 6 2 2" xfId="29216"/>
    <cellStyle name="Currency 2 3 2 2 6 2 2 2" xfId="29217"/>
    <cellStyle name="Currency 2 3 2 2 6 2 2 3" xfId="55801"/>
    <cellStyle name="Currency 2 3 2 2 6 2 3" xfId="29218"/>
    <cellStyle name="Currency 2 3 2 2 6 2 4" xfId="29219"/>
    <cellStyle name="Currency 2 3 2 2 6 3" xfId="29220"/>
    <cellStyle name="Currency 2 3 2 2 6 3 2" xfId="29221"/>
    <cellStyle name="Currency 2 3 2 2 6 3 3" xfId="55802"/>
    <cellStyle name="Currency 2 3 2 2 6 4" xfId="29222"/>
    <cellStyle name="Currency 2 3 2 2 6 5" xfId="29223"/>
    <cellStyle name="Currency 2 3 2 2 7" xfId="29224"/>
    <cellStyle name="Currency 2 3 2 2 7 2" xfId="29225"/>
    <cellStyle name="Currency 2 3 2 2 7 2 2" xfId="29226"/>
    <cellStyle name="Currency 2 3 2 2 7 2 3" xfId="55803"/>
    <cellStyle name="Currency 2 3 2 2 7 3" xfId="29227"/>
    <cellStyle name="Currency 2 3 2 2 7 4" xfId="29228"/>
    <cellStyle name="Currency 2 3 2 2 8" xfId="29229"/>
    <cellStyle name="Currency 2 3 2 2 8 2" xfId="29230"/>
    <cellStyle name="Currency 2 3 2 2 8 2 2" xfId="29231"/>
    <cellStyle name="Currency 2 3 2 2 8 2 3" xfId="55804"/>
    <cellStyle name="Currency 2 3 2 2 8 3" xfId="29232"/>
    <cellStyle name="Currency 2 3 2 2 8 4" xfId="29233"/>
    <cellStyle name="Currency 2 3 2 2 9" xfId="29234"/>
    <cellStyle name="Currency 2 3 2 2 9 2" xfId="29235"/>
    <cellStyle name="Currency 2 3 2 2 9 3" xfId="55805"/>
    <cellStyle name="Currency 2 3 2 3" xfId="29236"/>
    <cellStyle name="Currency 2 3 2 3 10" xfId="29237"/>
    <cellStyle name="Currency 2 3 2 3 11" xfId="29238"/>
    <cellStyle name="Currency 2 3 2 3 2" xfId="29239"/>
    <cellStyle name="Currency 2 3 2 3 2 10" xfId="29240"/>
    <cellStyle name="Currency 2 3 2 3 2 2" xfId="29241"/>
    <cellStyle name="Currency 2 3 2 3 2 2 2" xfId="29242"/>
    <cellStyle name="Currency 2 3 2 3 2 2 2 2" xfId="29243"/>
    <cellStyle name="Currency 2 3 2 3 2 2 2 2 2" xfId="29244"/>
    <cellStyle name="Currency 2 3 2 3 2 2 2 2 2 2" xfId="29245"/>
    <cellStyle name="Currency 2 3 2 3 2 2 2 2 2 2 2" xfId="29246"/>
    <cellStyle name="Currency 2 3 2 3 2 2 2 2 2 2 3" xfId="55806"/>
    <cellStyle name="Currency 2 3 2 3 2 2 2 2 2 3" xfId="29247"/>
    <cellStyle name="Currency 2 3 2 3 2 2 2 2 2 4" xfId="29248"/>
    <cellStyle name="Currency 2 3 2 3 2 2 2 2 3" xfId="29249"/>
    <cellStyle name="Currency 2 3 2 3 2 2 2 2 3 2" xfId="29250"/>
    <cellStyle name="Currency 2 3 2 3 2 2 2 2 3 2 2" xfId="29251"/>
    <cellStyle name="Currency 2 3 2 3 2 2 2 2 3 2 3" xfId="55807"/>
    <cellStyle name="Currency 2 3 2 3 2 2 2 2 3 3" xfId="29252"/>
    <cellStyle name="Currency 2 3 2 3 2 2 2 2 3 4" xfId="29253"/>
    <cellStyle name="Currency 2 3 2 3 2 2 2 2 4" xfId="29254"/>
    <cellStyle name="Currency 2 3 2 3 2 2 2 2 4 2" xfId="29255"/>
    <cellStyle name="Currency 2 3 2 3 2 2 2 2 4 3" xfId="55808"/>
    <cellStyle name="Currency 2 3 2 3 2 2 2 2 5" xfId="29256"/>
    <cellStyle name="Currency 2 3 2 3 2 2 2 2 6" xfId="29257"/>
    <cellStyle name="Currency 2 3 2 3 2 2 2 3" xfId="29258"/>
    <cellStyle name="Currency 2 3 2 3 2 2 2 3 2" xfId="29259"/>
    <cellStyle name="Currency 2 3 2 3 2 2 2 3 2 2" xfId="29260"/>
    <cellStyle name="Currency 2 3 2 3 2 2 2 3 2 3" xfId="55809"/>
    <cellStyle name="Currency 2 3 2 3 2 2 2 3 3" xfId="29261"/>
    <cellStyle name="Currency 2 3 2 3 2 2 2 3 4" xfId="29262"/>
    <cellStyle name="Currency 2 3 2 3 2 2 2 4" xfId="29263"/>
    <cellStyle name="Currency 2 3 2 3 2 2 2 4 2" xfId="29264"/>
    <cellStyle name="Currency 2 3 2 3 2 2 2 4 2 2" xfId="29265"/>
    <cellStyle name="Currency 2 3 2 3 2 2 2 4 2 3" xfId="55810"/>
    <cellStyle name="Currency 2 3 2 3 2 2 2 4 3" xfId="29266"/>
    <cellStyle name="Currency 2 3 2 3 2 2 2 4 4" xfId="29267"/>
    <cellStyle name="Currency 2 3 2 3 2 2 2 5" xfId="29268"/>
    <cellStyle name="Currency 2 3 2 3 2 2 2 5 2" xfId="29269"/>
    <cellStyle name="Currency 2 3 2 3 2 2 2 5 3" xfId="55811"/>
    <cellStyle name="Currency 2 3 2 3 2 2 2 6" xfId="29270"/>
    <cellStyle name="Currency 2 3 2 3 2 2 2 7" xfId="29271"/>
    <cellStyle name="Currency 2 3 2 3 2 2 3" xfId="29272"/>
    <cellStyle name="Currency 2 3 2 3 2 2 3 2" xfId="29273"/>
    <cellStyle name="Currency 2 3 2 3 2 2 3 2 2" xfId="29274"/>
    <cellStyle name="Currency 2 3 2 3 2 2 3 2 2 2" xfId="29275"/>
    <cellStyle name="Currency 2 3 2 3 2 2 3 2 2 3" xfId="55812"/>
    <cellStyle name="Currency 2 3 2 3 2 2 3 2 3" xfId="29276"/>
    <cellStyle name="Currency 2 3 2 3 2 2 3 2 4" xfId="29277"/>
    <cellStyle name="Currency 2 3 2 3 2 2 3 3" xfId="29278"/>
    <cellStyle name="Currency 2 3 2 3 2 2 3 3 2" xfId="29279"/>
    <cellStyle name="Currency 2 3 2 3 2 2 3 3 2 2" xfId="29280"/>
    <cellStyle name="Currency 2 3 2 3 2 2 3 3 2 3" xfId="55813"/>
    <cellStyle name="Currency 2 3 2 3 2 2 3 3 3" xfId="29281"/>
    <cellStyle name="Currency 2 3 2 3 2 2 3 3 4" xfId="29282"/>
    <cellStyle name="Currency 2 3 2 3 2 2 3 4" xfId="29283"/>
    <cellStyle name="Currency 2 3 2 3 2 2 3 4 2" xfId="29284"/>
    <cellStyle name="Currency 2 3 2 3 2 2 3 4 3" xfId="55814"/>
    <cellStyle name="Currency 2 3 2 3 2 2 3 5" xfId="29285"/>
    <cellStyle name="Currency 2 3 2 3 2 2 3 6" xfId="29286"/>
    <cellStyle name="Currency 2 3 2 3 2 2 4" xfId="29287"/>
    <cellStyle name="Currency 2 3 2 3 2 2 4 2" xfId="29288"/>
    <cellStyle name="Currency 2 3 2 3 2 2 4 2 2" xfId="29289"/>
    <cellStyle name="Currency 2 3 2 3 2 2 4 2 3" xfId="55815"/>
    <cellStyle name="Currency 2 3 2 3 2 2 4 3" xfId="29290"/>
    <cellStyle name="Currency 2 3 2 3 2 2 4 4" xfId="29291"/>
    <cellStyle name="Currency 2 3 2 3 2 2 5" xfId="29292"/>
    <cellStyle name="Currency 2 3 2 3 2 2 5 2" xfId="29293"/>
    <cellStyle name="Currency 2 3 2 3 2 2 5 2 2" xfId="29294"/>
    <cellStyle name="Currency 2 3 2 3 2 2 5 2 3" xfId="55816"/>
    <cellStyle name="Currency 2 3 2 3 2 2 5 3" xfId="29295"/>
    <cellStyle name="Currency 2 3 2 3 2 2 5 4" xfId="29296"/>
    <cellStyle name="Currency 2 3 2 3 2 2 6" xfId="29297"/>
    <cellStyle name="Currency 2 3 2 3 2 2 6 2" xfId="29298"/>
    <cellStyle name="Currency 2 3 2 3 2 2 6 3" xfId="55817"/>
    <cellStyle name="Currency 2 3 2 3 2 2 7" xfId="29299"/>
    <cellStyle name="Currency 2 3 2 3 2 2 8" xfId="29300"/>
    <cellStyle name="Currency 2 3 2 3 2 3" xfId="29301"/>
    <cellStyle name="Currency 2 3 2 3 2 3 2" xfId="29302"/>
    <cellStyle name="Currency 2 3 2 3 2 3 2 2" xfId="29303"/>
    <cellStyle name="Currency 2 3 2 3 2 3 2 2 2" xfId="29304"/>
    <cellStyle name="Currency 2 3 2 3 2 3 2 2 2 2" xfId="29305"/>
    <cellStyle name="Currency 2 3 2 3 2 3 2 2 2 3" xfId="55818"/>
    <cellStyle name="Currency 2 3 2 3 2 3 2 2 3" xfId="29306"/>
    <cellStyle name="Currency 2 3 2 3 2 3 2 2 4" xfId="29307"/>
    <cellStyle name="Currency 2 3 2 3 2 3 2 3" xfId="29308"/>
    <cellStyle name="Currency 2 3 2 3 2 3 2 3 2" xfId="29309"/>
    <cellStyle name="Currency 2 3 2 3 2 3 2 3 2 2" xfId="29310"/>
    <cellStyle name="Currency 2 3 2 3 2 3 2 3 2 3" xfId="55819"/>
    <cellStyle name="Currency 2 3 2 3 2 3 2 3 3" xfId="29311"/>
    <cellStyle name="Currency 2 3 2 3 2 3 2 3 4" xfId="29312"/>
    <cellStyle name="Currency 2 3 2 3 2 3 2 4" xfId="29313"/>
    <cellStyle name="Currency 2 3 2 3 2 3 2 4 2" xfId="29314"/>
    <cellStyle name="Currency 2 3 2 3 2 3 2 4 3" xfId="55820"/>
    <cellStyle name="Currency 2 3 2 3 2 3 2 5" xfId="29315"/>
    <cellStyle name="Currency 2 3 2 3 2 3 2 6" xfId="29316"/>
    <cellStyle name="Currency 2 3 2 3 2 3 3" xfId="29317"/>
    <cellStyle name="Currency 2 3 2 3 2 3 3 2" xfId="29318"/>
    <cellStyle name="Currency 2 3 2 3 2 3 3 2 2" xfId="29319"/>
    <cellStyle name="Currency 2 3 2 3 2 3 3 2 3" xfId="55821"/>
    <cellStyle name="Currency 2 3 2 3 2 3 3 3" xfId="29320"/>
    <cellStyle name="Currency 2 3 2 3 2 3 3 4" xfId="29321"/>
    <cellStyle name="Currency 2 3 2 3 2 3 4" xfId="29322"/>
    <cellStyle name="Currency 2 3 2 3 2 3 4 2" xfId="29323"/>
    <cellStyle name="Currency 2 3 2 3 2 3 4 2 2" xfId="29324"/>
    <cellStyle name="Currency 2 3 2 3 2 3 4 2 3" xfId="55822"/>
    <cellStyle name="Currency 2 3 2 3 2 3 4 3" xfId="29325"/>
    <cellStyle name="Currency 2 3 2 3 2 3 4 4" xfId="29326"/>
    <cellStyle name="Currency 2 3 2 3 2 3 5" xfId="29327"/>
    <cellStyle name="Currency 2 3 2 3 2 3 5 2" xfId="29328"/>
    <cellStyle name="Currency 2 3 2 3 2 3 5 3" xfId="55823"/>
    <cellStyle name="Currency 2 3 2 3 2 3 6" xfId="29329"/>
    <cellStyle name="Currency 2 3 2 3 2 3 7" xfId="29330"/>
    <cellStyle name="Currency 2 3 2 3 2 4" xfId="29331"/>
    <cellStyle name="Currency 2 3 2 3 2 4 2" xfId="29332"/>
    <cellStyle name="Currency 2 3 2 3 2 4 2 2" xfId="29333"/>
    <cellStyle name="Currency 2 3 2 3 2 4 2 2 2" xfId="29334"/>
    <cellStyle name="Currency 2 3 2 3 2 4 2 2 3" xfId="55824"/>
    <cellStyle name="Currency 2 3 2 3 2 4 2 3" xfId="29335"/>
    <cellStyle name="Currency 2 3 2 3 2 4 2 4" xfId="29336"/>
    <cellStyle name="Currency 2 3 2 3 2 4 3" xfId="29337"/>
    <cellStyle name="Currency 2 3 2 3 2 4 3 2" xfId="29338"/>
    <cellStyle name="Currency 2 3 2 3 2 4 3 2 2" xfId="29339"/>
    <cellStyle name="Currency 2 3 2 3 2 4 3 2 3" xfId="55825"/>
    <cellStyle name="Currency 2 3 2 3 2 4 3 3" xfId="29340"/>
    <cellStyle name="Currency 2 3 2 3 2 4 3 4" xfId="29341"/>
    <cellStyle name="Currency 2 3 2 3 2 4 4" xfId="29342"/>
    <cellStyle name="Currency 2 3 2 3 2 4 4 2" xfId="29343"/>
    <cellStyle name="Currency 2 3 2 3 2 4 4 3" xfId="55826"/>
    <cellStyle name="Currency 2 3 2 3 2 4 5" xfId="29344"/>
    <cellStyle name="Currency 2 3 2 3 2 4 6" xfId="29345"/>
    <cellStyle name="Currency 2 3 2 3 2 5" xfId="29346"/>
    <cellStyle name="Currency 2 3 2 3 2 5 2" xfId="29347"/>
    <cellStyle name="Currency 2 3 2 3 2 5 2 2" xfId="29348"/>
    <cellStyle name="Currency 2 3 2 3 2 5 2 2 2" xfId="29349"/>
    <cellStyle name="Currency 2 3 2 3 2 5 2 2 3" xfId="55827"/>
    <cellStyle name="Currency 2 3 2 3 2 5 2 3" xfId="29350"/>
    <cellStyle name="Currency 2 3 2 3 2 5 2 4" xfId="29351"/>
    <cellStyle name="Currency 2 3 2 3 2 5 3" xfId="29352"/>
    <cellStyle name="Currency 2 3 2 3 2 5 3 2" xfId="29353"/>
    <cellStyle name="Currency 2 3 2 3 2 5 3 3" xfId="55828"/>
    <cellStyle name="Currency 2 3 2 3 2 5 4" xfId="29354"/>
    <cellStyle name="Currency 2 3 2 3 2 5 5" xfId="29355"/>
    <cellStyle name="Currency 2 3 2 3 2 6" xfId="29356"/>
    <cellStyle name="Currency 2 3 2 3 2 6 2" xfId="29357"/>
    <cellStyle name="Currency 2 3 2 3 2 6 2 2" xfId="29358"/>
    <cellStyle name="Currency 2 3 2 3 2 6 2 3" xfId="55829"/>
    <cellStyle name="Currency 2 3 2 3 2 6 3" xfId="29359"/>
    <cellStyle name="Currency 2 3 2 3 2 6 4" xfId="29360"/>
    <cellStyle name="Currency 2 3 2 3 2 7" xfId="29361"/>
    <cellStyle name="Currency 2 3 2 3 2 7 2" xfId="29362"/>
    <cellStyle name="Currency 2 3 2 3 2 7 2 2" xfId="29363"/>
    <cellStyle name="Currency 2 3 2 3 2 7 2 3" xfId="55830"/>
    <cellStyle name="Currency 2 3 2 3 2 7 3" xfId="29364"/>
    <cellStyle name="Currency 2 3 2 3 2 7 4" xfId="29365"/>
    <cellStyle name="Currency 2 3 2 3 2 8" xfId="29366"/>
    <cellStyle name="Currency 2 3 2 3 2 8 2" xfId="29367"/>
    <cellStyle name="Currency 2 3 2 3 2 8 3" xfId="55831"/>
    <cellStyle name="Currency 2 3 2 3 2 9" xfId="29368"/>
    <cellStyle name="Currency 2 3 2 3 3" xfId="29369"/>
    <cellStyle name="Currency 2 3 2 3 3 2" xfId="29370"/>
    <cellStyle name="Currency 2 3 2 3 3 2 2" xfId="29371"/>
    <cellStyle name="Currency 2 3 2 3 3 2 2 2" xfId="29372"/>
    <cellStyle name="Currency 2 3 2 3 3 2 2 2 2" xfId="29373"/>
    <cellStyle name="Currency 2 3 2 3 3 2 2 2 2 2" xfId="29374"/>
    <cellStyle name="Currency 2 3 2 3 3 2 2 2 2 3" xfId="55832"/>
    <cellStyle name="Currency 2 3 2 3 3 2 2 2 3" xfId="29375"/>
    <cellStyle name="Currency 2 3 2 3 3 2 2 2 4" xfId="29376"/>
    <cellStyle name="Currency 2 3 2 3 3 2 2 3" xfId="29377"/>
    <cellStyle name="Currency 2 3 2 3 3 2 2 3 2" xfId="29378"/>
    <cellStyle name="Currency 2 3 2 3 3 2 2 3 2 2" xfId="29379"/>
    <cellStyle name="Currency 2 3 2 3 3 2 2 3 2 3" xfId="55833"/>
    <cellStyle name="Currency 2 3 2 3 3 2 2 3 3" xfId="29380"/>
    <cellStyle name="Currency 2 3 2 3 3 2 2 3 4" xfId="29381"/>
    <cellStyle name="Currency 2 3 2 3 3 2 2 4" xfId="29382"/>
    <cellStyle name="Currency 2 3 2 3 3 2 2 4 2" xfId="29383"/>
    <cellStyle name="Currency 2 3 2 3 3 2 2 4 3" xfId="55834"/>
    <cellStyle name="Currency 2 3 2 3 3 2 2 5" xfId="29384"/>
    <cellStyle name="Currency 2 3 2 3 3 2 2 6" xfId="29385"/>
    <cellStyle name="Currency 2 3 2 3 3 2 3" xfId="29386"/>
    <cellStyle name="Currency 2 3 2 3 3 2 3 2" xfId="29387"/>
    <cellStyle name="Currency 2 3 2 3 3 2 3 2 2" xfId="29388"/>
    <cellStyle name="Currency 2 3 2 3 3 2 3 2 3" xfId="55835"/>
    <cellStyle name="Currency 2 3 2 3 3 2 3 3" xfId="29389"/>
    <cellStyle name="Currency 2 3 2 3 3 2 3 4" xfId="29390"/>
    <cellStyle name="Currency 2 3 2 3 3 2 4" xfId="29391"/>
    <cellStyle name="Currency 2 3 2 3 3 2 4 2" xfId="29392"/>
    <cellStyle name="Currency 2 3 2 3 3 2 4 2 2" xfId="29393"/>
    <cellStyle name="Currency 2 3 2 3 3 2 4 2 3" xfId="55836"/>
    <cellStyle name="Currency 2 3 2 3 3 2 4 3" xfId="29394"/>
    <cellStyle name="Currency 2 3 2 3 3 2 4 4" xfId="29395"/>
    <cellStyle name="Currency 2 3 2 3 3 2 5" xfId="29396"/>
    <cellStyle name="Currency 2 3 2 3 3 2 5 2" xfId="29397"/>
    <cellStyle name="Currency 2 3 2 3 3 2 5 3" xfId="55837"/>
    <cellStyle name="Currency 2 3 2 3 3 2 6" xfId="29398"/>
    <cellStyle name="Currency 2 3 2 3 3 2 7" xfId="29399"/>
    <cellStyle name="Currency 2 3 2 3 3 3" xfId="29400"/>
    <cellStyle name="Currency 2 3 2 3 3 3 2" xfId="29401"/>
    <cellStyle name="Currency 2 3 2 3 3 3 2 2" xfId="29402"/>
    <cellStyle name="Currency 2 3 2 3 3 3 2 2 2" xfId="29403"/>
    <cellStyle name="Currency 2 3 2 3 3 3 2 2 3" xfId="55838"/>
    <cellStyle name="Currency 2 3 2 3 3 3 2 3" xfId="29404"/>
    <cellStyle name="Currency 2 3 2 3 3 3 2 4" xfId="29405"/>
    <cellStyle name="Currency 2 3 2 3 3 3 3" xfId="29406"/>
    <cellStyle name="Currency 2 3 2 3 3 3 3 2" xfId="29407"/>
    <cellStyle name="Currency 2 3 2 3 3 3 3 2 2" xfId="29408"/>
    <cellStyle name="Currency 2 3 2 3 3 3 3 2 3" xfId="55839"/>
    <cellStyle name="Currency 2 3 2 3 3 3 3 3" xfId="29409"/>
    <cellStyle name="Currency 2 3 2 3 3 3 3 4" xfId="29410"/>
    <cellStyle name="Currency 2 3 2 3 3 3 4" xfId="29411"/>
    <cellStyle name="Currency 2 3 2 3 3 3 4 2" xfId="29412"/>
    <cellStyle name="Currency 2 3 2 3 3 3 4 3" xfId="55840"/>
    <cellStyle name="Currency 2 3 2 3 3 3 5" xfId="29413"/>
    <cellStyle name="Currency 2 3 2 3 3 3 6" xfId="29414"/>
    <cellStyle name="Currency 2 3 2 3 3 4" xfId="29415"/>
    <cellStyle name="Currency 2 3 2 3 3 4 2" xfId="29416"/>
    <cellStyle name="Currency 2 3 2 3 3 4 2 2" xfId="29417"/>
    <cellStyle name="Currency 2 3 2 3 3 4 2 3" xfId="55841"/>
    <cellStyle name="Currency 2 3 2 3 3 4 3" xfId="29418"/>
    <cellStyle name="Currency 2 3 2 3 3 4 4" xfId="29419"/>
    <cellStyle name="Currency 2 3 2 3 3 5" xfId="29420"/>
    <cellStyle name="Currency 2 3 2 3 3 5 2" xfId="29421"/>
    <cellStyle name="Currency 2 3 2 3 3 5 2 2" xfId="29422"/>
    <cellStyle name="Currency 2 3 2 3 3 5 2 3" xfId="55842"/>
    <cellStyle name="Currency 2 3 2 3 3 5 3" xfId="29423"/>
    <cellStyle name="Currency 2 3 2 3 3 5 4" xfId="29424"/>
    <cellStyle name="Currency 2 3 2 3 3 6" xfId="29425"/>
    <cellStyle name="Currency 2 3 2 3 3 6 2" xfId="29426"/>
    <cellStyle name="Currency 2 3 2 3 3 6 3" xfId="55843"/>
    <cellStyle name="Currency 2 3 2 3 3 7" xfId="29427"/>
    <cellStyle name="Currency 2 3 2 3 3 8" xfId="29428"/>
    <cellStyle name="Currency 2 3 2 3 4" xfId="29429"/>
    <cellStyle name="Currency 2 3 2 3 4 2" xfId="29430"/>
    <cellStyle name="Currency 2 3 2 3 4 2 2" xfId="29431"/>
    <cellStyle name="Currency 2 3 2 3 4 2 2 2" xfId="29432"/>
    <cellStyle name="Currency 2 3 2 3 4 2 2 2 2" xfId="29433"/>
    <cellStyle name="Currency 2 3 2 3 4 2 2 2 3" xfId="55844"/>
    <cellStyle name="Currency 2 3 2 3 4 2 2 3" xfId="29434"/>
    <cellStyle name="Currency 2 3 2 3 4 2 2 4" xfId="29435"/>
    <cellStyle name="Currency 2 3 2 3 4 2 3" xfId="29436"/>
    <cellStyle name="Currency 2 3 2 3 4 2 3 2" xfId="29437"/>
    <cellStyle name="Currency 2 3 2 3 4 2 3 2 2" xfId="29438"/>
    <cellStyle name="Currency 2 3 2 3 4 2 3 2 3" xfId="55845"/>
    <cellStyle name="Currency 2 3 2 3 4 2 3 3" xfId="29439"/>
    <cellStyle name="Currency 2 3 2 3 4 2 3 4" xfId="29440"/>
    <cellStyle name="Currency 2 3 2 3 4 2 4" xfId="29441"/>
    <cellStyle name="Currency 2 3 2 3 4 2 4 2" xfId="29442"/>
    <cellStyle name="Currency 2 3 2 3 4 2 4 3" xfId="55846"/>
    <cellStyle name="Currency 2 3 2 3 4 2 5" xfId="29443"/>
    <cellStyle name="Currency 2 3 2 3 4 2 6" xfId="29444"/>
    <cellStyle name="Currency 2 3 2 3 4 3" xfId="29445"/>
    <cellStyle name="Currency 2 3 2 3 4 3 2" xfId="29446"/>
    <cellStyle name="Currency 2 3 2 3 4 3 2 2" xfId="29447"/>
    <cellStyle name="Currency 2 3 2 3 4 3 2 3" xfId="55847"/>
    <cellStyle name="Currency 2 3 2 3 4 3 3" xfId="29448"/>
    <cellStyle name="Currency 2 3 2 3 4 3 4" xfId="29449"/>
    <cellStyle name="Currency 2 3 2 3 4 4" xfId="29450"/>
    <cellStyle name="Currency 2 3 2 3 4 4 2" xfId="29451"/>
    <cellStyle name="Currency 2 3 2 3 4 4 2 2" xfId="29452"/>
    <cellStyle name="Currency 2 3 2 3 4 4 2 3" xfId="55848"/>
    <cellStyle name="Currency 2 3 2 3 4 4 3" xfId="29453"/>
    <cellStyle name="Currency 2 3 2 3 4 4 4" xfId="29454"/>
    <cellStyle name="Currency 2 3 2 3 4 5" xfId="29455"/>
    <cellStyle name="Currency 2 3 2 3 4 5 2" xfId="29456"/>
    <cellStyle name="Currency 2 3 2 3 4 5 3" xfId="55849"/>
    <cellStyle name="Currency 2 3 2 3 4 6" xfId="29457"/>
    <cellStyle name="Currency 2 3 2 3 4 7" xfId="29458"/>
    <cellStyle name="Currency 2 3 2 3 5" xfId="29459"/>
    <cellStyle name="Currency 2 3 2 3 5 2" xfId="29460"/>
    <cellStyle name="Currency 2 3 2 3 5 2 2" xfId="29461"/>
    <cellStyle name="Currency 2 3 2 3 5 2 2 2" xfId="29462"/>
    <cellStyle name="Currency 2 3 2 3 5 2 2 3" xfId="55850"/>
    <cellStyle name="Currency 2 3 2 3 5 2 3" xfId="29463"/>
    <cellStyle name="Currency 2 3 2 3 5 2 4" xfId="29464"/>
    <cellStyle name="Currency 2 3 2 3 5 3" xfId="29465"/>
    <cellStyle name="Currency 2 3 2 3 5 3 2" xfId="29466"/>
    <cellStyle name="Currency 2 3 2 3 5 3 2 2" xfId="29467"/>
    <cellStyle name="Currency 2 3 2 3 5 3 2 3" xfId="55851"/>
    <cellStyle name="Currency 2 3 2 3 5 3 3" xfId="29468"/>
    <cellStyle name="Currency 2 3 2 3 5 3 4" xfId="29469"/>
    <cellStyle name="Currency 2 3 2 3 5 4" xfId="29470"/>
    <cellStyle name="Currency 2 3 2 3 5 4 2" xfId="29471"/>
    <cellStyle name="Currency 2 3 2 3 5 4 3" xfId="55852"/>
    <cellStyle name="Currency 2 3 2 3 5 5" xfId="29472"/>
    <cellStyle name="Currency 2 3 2 3 5 6" xfId="29473"/>
    <cellStyle name="Currency 2 3 2 3 6" xfId="29474"/>
    <cellStyle name="Currency 2 3 2 3 6 2" xfId="29475"/>
    <cellStyle name="Currency 2 3 2 3 6 2 2" xfId="29476"/>
    <cellStyle name="Currency 2 3 2 3 6 2 2 2" xfId="29477"/>
    <cellStyle name="Currency 2 3 2 3 6 2 2 3" xfId="55853"/>
    <cellStyle name="Currency 2 3 2 3 6 2 3" xfId="29478"/>
    <cellStyle name="Currency 2 3 2 3 6 2 4" xfId="29479"/>
    <cellStyle name="Currency 2 3 2 3 6 3" xfId="29480"/>
    <cellStyle name="Currency 2 3 2 3 6 3 2" xfId="29481"/>
    <cellStyle name="Currency 2 3 2 3 6 3 3" xfId="55854"/>
    <cellStyle name="Currency 2 3 2 3 6 4" xfId="29482"/>
    <cellStyle name="Currency 2 3 2 3 6 5" xfId="29483"/>
    <cellStyle name="Currency 2 3 2 3 7" xfId="29484"/>
    <cellStyle name="Currency 2 3 2 3 7 2" xfId="29485"/>
    <cellStyle name="Currency 2 3 2 3 7 2 2" xfId="29486"/>
    <cellStyle name="Currency 2 3 2 3 7 2 3" xfId="55855"/>
    <cellStyle name="Currency 2 3 2 3 7 3" xfId="29487"/>
    <cellStyle name="Currency 2 3 2 3 7 4" xfId="29488"/>
    <cellStyle name="Currency 2 3 2 3 8" xfId="29489"/>
    <cellStyle name="Currency 2 3 2 3 8 2" xfId="29490"/>
    <cellStyle name="Currency 2 3 2 3 8 2 2" xfId="29491"/>
    <cellStyle name="Currency 2 3 2 3 8 2 3" xfId="55856"/>
    <cellStyle name="Currency 2 3 2 3 8 3" xfId="29492"/>
    <cellStyle name="Currency 2 3 2 3 8 4" xfId="29493"/>
    <cellStyle name="Currency 2 3 2 3 9" xfId="29494"/>
    <cellStyle name="Currency 2 3 2 3 9 2" xfId="29495"/>
    <cellStyle name="Currency 2 3 2 3 9 3" xfId="55857"/>
    <cellStyle name="Currency 2 3 2 4" xfId="29496"/>
    <cellStyle name="Currency 2 3 2 4 10" xfId="29497"/>
    <cellStyle name="Currency 2 3 2 4 2" xfId="29498"/>
    <cellStyle name="Currency 2 3 2 4 2 2" xfId="29499"/>
    <cellStyle name="Currency 2 3 2 4 2 2 2" xfId="29500"/>
    <cellStyle name="Currency 2 3 2 4 2 2 2 2" xfId="29501"/>
    <cellStyle name="Currency 2 3 2 4 2 2 2 2 2" xfId="29502"/>
    <cellStyle name="Currency 2 3 2 4 2 2 2 2 2 2" xfId="29503"/>
    <cellStyle name="Currency 2 3 2 4 2 2 2 2 2 3" xfId="55858"/>
    <cellStyle name="Currency 2 3 2 4 2 2 2 2 3" xfId="29504"/>
    <cellStyle name="Currency 2 3 2 4 2 2 2 2 4" xfId="29505"/>
    <cellStyle name="Currency 2 3 2 4 2 2 2 3" xfId="29506"/>
    <cellStyle name="Currency 2 3 2 4 2 2 2 3 2" xfId="29507"/>
    <cellStyle name="Currency 2 3 2 4 2 2 2 3 2 2" xfId="29508"/>
    <cellStyle name="Currency 2 3 2 4 2 2 2 3 2 3" xfId="55859"/>
    <cellStyle name="Currency 2 3 2 4 2 2 2 3 3" xfId="29509"/>
    <cellStyle name="Currency 2 3 2 4 2 2 2 3 4" xfId="29510"/>
    <cellStyle name="Currency 2 3 2 4 2 2 2 4" xfId="29511"/>
    <cellStyle name="Currency 2 3 2 4 2 2 2 4 2" xfId="29512"/>
    <cellStyle name="Currency 2 3 2 4 2 2 2 4 3" xfId="55860"/>
    <cellStyle name="Currency 2 3 2 4 2 2 2 5" xfId="29513"/>
    <cellStyle name="Currency 2 3 2 4 2 2 2 6" xfId="29514"/>
    <cellStyle name="Currency 2 3 2 4 2 2 3" xfId="29515"/>
    <cellStyle name="Currency 2 3 2 4 2 2 3 2" xfId="29516"/>
    <cellStyle name="Currency 2 3 2 4 2 2 3 2 2" xfId="29517"/>
    <cellStyle name="Currency 2 3 2 4 2 2 3 2 3" xfId="55861"/>
    <cellStyle name="Currency 2 3 2 4 2 2 3 3" xfId="29518"/>
    <cellStyle name="Currency 2 3 2 4 2 2 3 4" xfId="29519"/>
    <cellStyle name="Currency 2 3 2 4 2 2 4" xfId="29520"/>
    <cellStyle name="Currency 2 3 2 4 2 2 4 2" xfId="29521"/>
    <cellStyle name="Currency 2 3 2 4 2 2 4 2 2" xfId="29522"/>
    <cellStyle name="Currency 2 3 2 4 2 2 4 2 3" xfId="55862"/>
    <cellStyle name="Currency 2 3 2 4 2 2 4 3" xfId="29523"/>
    <cellStyle name="Currency 2 3 2 4 2 2 4 4" xfId="29524"/>
    <cellStyle name="Currency 2 3 2 4 2 2 5" xfId="29525"/>
    <cellStyle name="Currency 2 3 2 4 2 2 5 2" xfId="29526"/>
    <cellStyle name="Currency 2 3 2 4 2 2 5 3" xfId="55863"/>
    <cellStyle name="Currency 2 3 2 4 2 2 6" xfId="29527"/>
    <cellStyle name="Currency 2 3 2 4 2 2 7" xfId="29528"/>
    <cellStyle name="Currency 2 3 2 4 2 3" xfId="29529"/>
    <cellStyle name="Currency 2 3 2 4 2 3 2" xfId="29530"/>
    <cellStyle name="Currency 2 3 2 4 2 3 2 2" xfId="29531"/>
    <cellStyle name="Currency 2 3 2 4 2 3 2 2 2" xfId="29532"/>
    <cellStyle name="Currency 2 3 2 4 2 3 2 2 3" xfId="55864"/>
    <cellStyle name="Currency 2 3 2 4 2 3 2 3" xfId="29533"/>
    <cellStyle name="Currency 2 3 2 4 2 3 2 4" xfId="29534"/>
    <cellStyle name="Currency 2 3 2 4 2 3 3" xfId="29535"/>
    <cellStyle name="Currency 2 3 2 4 2 3 3 2" xfId="29536"/>
    <cellStyle name="Currency 2 3 2 4 2 3 3 2 2" xfId="29537"/>
    <cellStyle name="Currency 2 3 2 4 2 3 3 2 3" xfId="55865"/>
    <cellStyle name="Currency 2 3 2 4 2 3 3 3" xfId="29538"/>
    <cellStyle name="Currency 2 3 2 4 2 3 3 4" xfId="29539"/>
    <cellStyle name="Currency 2 3 2 4 2 3 4" xfId="29540"/>
    <cellStyle name="Currency 2 3 2 4 2 3 4 2" xfId="29541"/>
    <cellStyle name="Currency 2 3 2 4 2 3 4 3" xfId="55866"/>
    <cellStyle name="Currency 2 3 2 4 2 3 5" xfId="29542"/>
    <cellStyle name="Currency 2 3 2 4 2 3 6" xfId="29543"/>
    <cellStyle name="Currency 2 3 2 4 2 4" xfId="29544"/>
    <cellStyle name="Currency 2 3 2 4 2 4 2" xfId="29545"/>
    <cellStyle name="Currency 2 3 2 4 2 4 2 2" xfId="29546"/>
    <cellStyle name="Currency 2 3 2 4 2 4 2 3" xfId="55867"/>
    <cellStyle name="Currency 2 3 2 4 2 4 3" xfId="29547"/>
    <cellStyle name="Currency 2 3 2 4 2 4 4" xfId="29548"/>
    <cellStyle name="Currency 2 3 2 4 2 5" xfId="29549"/>
    <cellStyle name="Currency 2 3 2 4 2 5 2" xfId="29550"/>
    <cellStyle name="Currency 2 3 2 4 2 5 2 2" xfId="29551"/>
    <cellStyle name="Currency 2 3 2 4 2 5 2 3" xfId="55868"/>
    <cellStyle name="Currency 2 3 2 4 2 5 3" xfId="29552"/>
    <cellStyle name="Currency 2 3 2 4 2 5 4" xfId="29553"/>
    <cellStyle name="Currency 2 3 2 4 2 6" xfId="29554"/>
    <cellStyle name="Currency 2 3 2 4 2 6 2" xfId="29555"/>
    <cellStyle name="Currency 2 3 2 4 2 6 3" xfId="55869"/>
    <cellStyle name="Currency 2 3 2 4 2 7" xfId="29556"/>
    <cellStyle name="Currency 2 3 2 4 2 8" xfId="29557"/>
    <cellStyle name="Currency 2 3 2 4 3" xfId="29558"/>
    <cellStyle name="Currency 2 3 2 4 3 2" xfId="29559"/>
    <cellStyle name="Currency 2 3 2 4 3 2 2" xfId="29560"/>
    <cellStyle name="Currency 2 3 2 4 3 2 2 2" xfId="29561"/>
    <cellStyle name="Currency 2 3 2 4 3 2 2 2 2" xfId="29562"/>
    <cellStyle name="Currency 2 3 2 4 3 2 2 2 3" xfId="55870"/>
    <cellStyle name="Currency 2 3 2 4 3 2 2 3" xfId="29563"/>
    <cellStyle name="Currency 2 3 2 4 3 2 2 4" xfId="29564"/>
    <cellStyle name="Currency 2 3 2 4 3 2 3" xfId="29565"/>
    <cellStyle name="Currency 2 3 2 4 3 2 3 2" xfId="29566"/>
    <cellStyle name="Currency 2 3 2 4 3 2 3 2 2" xfId="29567"/>
    <cellStyle name="Currency 2 3 2 4 3 2 3 2 3" xfId="55871"/>
    <cellStyle name="Currency 2 3 2 4 3 2 3 3" xfId="29568"/>
    <cellStyle name="Currency 2 3 2 4 3 2 3 4" xfId="29569"/>
    <cellStyle name="Currency 2 3 2 4 3 2 4" xfId="29570"/>
    <cellStyle name="Currency 2 3 2 4 3 2 4 2" xfId="29571"/>
    <cellStyle name="Currency 2 3 2 4 3 2 4 3" xfId="55872"/>
    <cellStyle name="Currency 2 3 2 4 3 2 5" xfId="29572"/>
    <cellStyle name="Currency 2 3 2 4 3 2 6" xfId="29573"/>
    <cellStyle name="Currency 2 3 2 4 3 3" xfId="29574"/>
    <cellStyle name="Currency 2 3 2 4 3 3 2" xfId="29575"/>
    <cellStyle name="Currency 2 3 2 4 3 3 2 2" xfId="29576"/>
    <cellStyle name="Currency 2 3 2 4 3 3 2 3" xfId="55873"/>
    <cellStyle name="Currency 2 3 2 4 3 3 3" xfId="29577"/>
    <cellStyle name="Currency 2 3 2 4 3 3 4" xfId="29578"/>
    <cellStyle name="Currency 2 3 2 4 3 4" xfId="29579"/>
    <cellStyle name="Currency 2 3 2 4 3 4 2" xfId="29580"/>
    <cellStyle name="Currency 2 3 2 4 3 4 2 2" xfId="29581"/>
    <cellStyle name="Currency 2 3 2 4 3 4 2 3" xfId="55874"/>
    <cellStyle name="Currency 2 3 2 4 3 4 3" xfId="29582"/>
    <cellStyle name="Currency 2 3 2 4 3 4 4" xfId="29583"/>
    <cellStyle name="Currency 2 3 2 4 3 5" xfId="29584"/>
    <cellStyle name="Currency 2 3 2 4 3 5 2" xfId="29585"/>
    <cellStyle name="Currency 2 3 2 4 3 5 3" xfId="55875"/>
    <cellStyle name="Currency 2 3 2 4 3 6" xfId="29586"/>
    <cellStyle name="Currency 2 3 2 4 3 7" xfId="29587"/>
    <cellStyle name="Currency 2 3 2 4 4" xfId="29588"/>
    <cellStyle name="Currency 2 3 2 4 4 2" xfId="29589"/>
    <cellStyle name="Currency 2 3 2 4 4 2 2" xfId="29590"/>
    <cellStyle name="Currency 2 3 2 4 4 2 2 2" xfId="29591"/>
    <cellStyle name="Currency 2 3 2 4 4 2 2 3" xfId="55876"/>
    <cellStyle name="Currency 2 3 2 4 4 2 3" xfId="29592"/>
    <cellStyle name="Currency 2 3 2 4 4 2 4" xfId="29593"/>
    <cellStyle name="Currency 2 3 2 4 4 3" xfId="29594"/>
    <cellStyle name="Currency 2 3 2 4 4 3 2" xfId="29595"/>
    <cellStyle name="Currency 2 3 2 4 4 3 2 2" xfId="29596"/>
    <cellStyle name="Currency 2 3 2 4 4 3 2 3" xfId="55877"/>
    <cellStyle name="Currency 2 3 2 4 4 3 3" xfId="29597"/>
    <cellStyle name="Currency 2 3 2 4 4 3 4" xfId="29598"/>
    <cellStyle name="Currency 2 3 2 4 4 4" xfId="29599"/>
    <cellStyle name="Currency 2 3 2 4 4 4 2" xfId="29600"/>
    <cellStyle name="Currency 2 3 2 4 4 4 3" xfId="55878"/>
    <cellStyle name="Currency 2 3 2 4 4 5" xfId="29601"/>
    <cellStyle name="Currency 2 3 2 4 4 6" xfId="29602"/>
    <cellStyle name="Currency 2 3 2 4 5" xfId="29603"/>
    <cellStyle name="Currency 2 3 2 4 5 2" xfId="29604"/>
    <cellStyle name="Currency 2 3 2 4 5 2 2" xfId="29605"/>
    <cellStyle name="Currency 2 3 2 4 5 2 2 2" xfId="29606"/>
    <cellStyle name="Currency 2 3 2 4 5 2 2 3" xfId="55879"/>
    <cellStyle name="Currency 2 3 2 4 5 2 3" xfId="29607"/>
    <cellStyle name="Currency 2 3 2 4 5 2 4" xfId="29608"/>
    <cellStyle name="Currency 2 3 2 4 5 3" xfId="29609"/>
    <cellStyle name="Currency 2 3 2 4 5 3 2" xfId="29610"/>
    <cellStyle name="Currency 2 3 2 4 5 3 3" xfId="55880"/>
    <cellStyle name="Currency 2 3 2 4 5 4" xfId="29611"/>
    <cellStyle name="Currency 2 3 2 4 5 5" xfId="29612"/>
    <cellStyle name="Currency 2 3 2 4 6" xfId="29613"/>
    <cellStyle name="Currency 2 3 2 4 6 2" xfId="29614"/>
    <cellStyle name="Currency 2 3 2 4 6 2 2" xfId="29615"/>
    <cellStyle name="Currency 2 3 2 4 6 2 3" xfId="55881"/>
    <cellStyle name="Currency 2 3 2 4 6 3" xfId="29616"/>
    <cellStyle name="Currency 2 3 2 4 6 4" xfId="29617"/>
    <cellStyle name="Currency 2 3 2 4 7" xfId="29618"/>
    <cellStyle name="Currency 2 3 2 4 7 2" xfId="29619"/>
    <cellStyle name="Currency 2 3 2 4 7 2 2" xfId="29620"/>
    <cellStyle name="Currency 2 3 2 4 7 2 3" xfId="55882"/>
    <cellStyle name="Currency 2 3 2 4 7 3" xfId="29621"/>
    <cellStyle name="Currency 2 3 2 4 7 4" xfId="29622"/>
    <cellStyle name="Currency 2 3 2 4 8" xfId="29623"/>
    <cellStyle name="Currency 2 3 2 4 8 2" xfId="29624"/>
    <cellStyle name="Currency 2 3 2 4 8 3" xfId="55883"/>
    <cellStyle name="Currency 2 3 2 4 9" xfId="29625"/>
    <cellStyle name="Currency 2 3 2 5" xfId="29626"/>
    <cellStyle name="Currency 2 3 2 5 10" xfId="29627"/>
    <cellStyle name="Currency 2 3 2 5 2" xfId="29628"/>
    <cellStyle name="Currency 2 3 2 5 2 2" xfId="29629"/>
    <cellStyle name="Currency 2 3 2 5 2 2 2" xfId="29630"/>
    <cellStyle name="Currency 2 3 2 5 2 2 2 2" xfId="29631"/>
    <cellStyle name="Currency 2 3 2 5 2 2 2 2 2" xfId="29632"/>
    <cellStyle name="Currency 2 3 2 5 2 2 2 2 2 2" xfId="29633"/>
    <cellStyle name="Currency 2 3 2 5 2 2 2 2 2 3" xfId="55884"/>
    <cellStyle name="Currency 2 3 2 5 2 2 2 2 3" xfId="29634"/>
    <cellStyle name="Currency 2 3 2 5 2 2 2 2 4" xfId="29635"/>
    <cellStyle name="Currency 2 3 2 5 2 2 2 3" xfId="29636"/>
    <cellStyle name="Currency 2 3 2 5 2 2 2 3 2" xfId="29637"/>
    <cellStyle name="Currency 2 3 2 5 2 2 2 3 2 2" xfId="29638"/>
    <cellStyle name="Currency 2 3 2 5 2 2 2 3 2 3" xfId="55885"/>
    <cellStyle name="Currency 2 3 2 5 2 2 2 3 3" xfId="29639"/>
    <cellStyle name="Currency 2 3 2 5 2 2 2 3 4" xfId="29640"/>
    <cellStyle name="Currency 2 3 2 5 2 2 2 4" xfId="29641"/>
    <cellStyle name="Currency 2 3 2 5 2 2 2 4 2" xfId="29642"/>
    <cellStyle name="Currency 2 3 2 5 2 2 2 4 3" xfId="55886"/>
    <cellStyle name="Currency 2 3 2 5 2 2 2 5" xfId="29643"/>
    <cellStyle name="Currency 2 3 2 5 2 2 2 6" xfId="29644"/>
    <cellStyle name="Currency 2 3 2 5 2 2 3" xfId="29645"/>
    <cellStyle name="Currency 2 3 2 5 2 2 3 2" xfId="29646"/>
    <cellStyle name="Currency 2 3 2 5 2 2 3 2 2" xfId="29647"/>
    <cellStyle name="Currency 2 3 2 5 2 2 3 2 3" xfId="55887"/>
    <cellStyle name="Currency 2 3 2 5 2 2 3 3" xfId="29648"/>
    <cellStyle name="Currency 2 3 2 5 2 2 3 4" xfId="29649"/>
    <cellStyle name="Currency 2 3 2 5 2 2 4" xfId="29650"/>
    <cellStyle name="Currency 2 3 2 5 2 2 4 2" xfId="29651"/>
    <cellStyle name="Currency 2 3 2 5 2 2 4 2 2" xfId="29652"/>
    <cellStyle name="Currency 2 3 2 5 2 2 4 2 3" xfId="55888"/>
    <cellStyle name="Currency 2 3 2 5 2 2 4 3" xfId="29653"/>
    <cellStyle name="Currency 2 3 2 5 2 2 4 4" xfId="29654"/>
    <cellStyle name="Currency 2 3 2 5 2 2 5" xfId="29655"/>
    <cellStyle name="Currency 2 3 2 5 2 2 5 2" xfId="29656"/>
    <cellStyle name="Currency 2 3 2 5 2 2 5 3" xfId="55889"/>
    <cellStyle name="Currency 2 3 2 5 2 2 6" xfId="29657"/>
    <cellStyle name="Currency 2 3 2 5 2 2 7" xfId="29658"/>
    <cellStyle name="Currency 2 3 2 5 2 3" xfId="29659"/>
    <cellStyle name="Currency 2 3 2 5 2 3 2" xfId="29660"/>
    <cellStyle name="Currency 2 3 2 5 2 3 2 2" xfId="29661"/>
    <cellStyle name="Currency 2 3 2 5 2 3 2 2 2" xfId="29662"/>
    <cellStyle name="Currency 2 3 2 5 2 3 2 2 3" xfId="55890"/>
    <cellStyle name="Currency 2 3 2 5 2 3 2 3" xfId="29663"/>
    <cellStyle name="Currency 2 3 2 5 2 3 2 4" xfId="29664"/>
    <cellStyle name="Currency 2 3 2 5 2 3 3" xfId="29665"/>
    <cellStyle name="Currency 2 3 2 5 2 3 3 2" xfId="29666"/>
    <cellStyle name="Currency 2 3 2 5 2 3 3 2 2" xfId="29667"/>
    <cellStyle name="Currency 2 3 2 5 2 3 3 2 3" xfId="55891"/>
    <cellStyle name="Currency 2 3 2 5 2 3 3 3" xfId="29668"/>
    <cellStyle name="Currency 2 3 2 5 2 3 3 4" xfId="29669"/>
    <cellStyle name="Currency 2 3 2 5 2 3 4" xfId="29670"/>
    <cellStyle name="Currency 2 3 2 5 2 3 4 2" xfId="29671"/>
    <cellStyle name="Currency 2 3 2 5 2 3 4 3" xfId="55892"/>
    <cellStyle name="Currency 2 3 2 5 2 3 5" xfId="29672"/>
    <cellStyle name="Currency 2 3 2 5 2 3 6" xfId="29673"/>
    <cellStyle name="Currency 2 3 2 5 2 4" xfId="29674"/>
    <cellStyle name="Currency 2 3 2 5 2 4 2" xfId="29675"/>
    <cellStyle name="Currency 2 3 2 5 2 4 2 2" xfId="29676"/>
    <cellStyle name="Currency 2 3 2 5 2 4 2 3" xfId="55893"/>
    <cellStyle name="Currency 2 3 2 5 2 4 3" xfId="29677"/>
    <cellStyle name="Currency 2 3 2 5 2 4 4" xfId="29678"/>
    <cellStyle name="Currency 2 3 2 5 2 5" xfId="29679"/>
    <cellStyle name="Currency 2 3 2 5 2 5 2" xfId="29680"/>
    <cellStyle name="Currency 2 3 2 5 2 5 2 2" xfId="29681"/>
    <cellStyle name="Currency 2 3 2 5 2 5 2 3" xfId="55894"/>
    <cellStyle name="Currency 2 3 2 5 2 5 3" xfId="29682"/>
    <cellStyle name="Currency 2 3 2 5 2 5 4" xfId="29683"/>
    <cellStyle name="Currency 2 3 2 5 2 6" xfId="29684"/>
    <cellStyle name="Currency 2 3 2 5 2 6 2" xfId="29685"/>
    <cellStyle name="Currency 2 3 2 5 2 6 3" xfId="55895"/>
    <cellStyle name="Currency 2 3 2 5 2 7" xfId="29686"/>
    <cellStyle name="Currency 2 3 2 5 2 8" xfId="29687"/>
    <cellStyle name="Currency 2 3 2 5 3" xfId="29688"/>
    <cellStyle name="Currency 2 3 2 5 3 2" xfId="29689"/>
    <cellStyle name="Currency 2 3 2 5 3 2 2" xfId="29690"/>
    <cellStyle name="Currency 2 3 2 5 3 2 2 2" xfId="29691"/>
    <cellStyle name="Currency 2 3 2 5 3 2 2 2 2" xfId="29692"/>
    <cellStyle name="Currency 2 3 2 5 3 2 2 2 3" xfId="55896"/>
    <cellStyle name="Currency 2 3 2 5 3 2 2 3" xfId="29693"/>
    <cellStyle name="Currency 2 3 2 5 3 2 2 4" xfId="29694"/>
    <cellStyle name="Currency 2 3 2 5 3 2 3" xfId="29695"/>
    <cellStyle name="Currency 2 3 2 5 3 2 3 2" xfId="29696"/>
    <cellStyle name="Currency 2 3 2 5 3 2 3 2 2" xfId="29697"/>
    <cellStyle name="Currency 2 3 2 5 3 2 3 2 3" xfId="55897"/>
    <cellStyle name="Currency 2 3 2 5 3 2 3 3" xfId="29698"/>
    <cellStyle name="Currency 2 3 2 5 3 2 3 4" xfId="29699"/>
    <cellStyle name="Currency 2 3 2 5 3 2 4" xfId="29700"/>
    <cellStyle name="Currency 2 3 2 5 3 2 4 2" xfId="29701"/>
    <cellStyle name="Currency 2 3 2 5 3 2 4 3" xfId="55898"/>
    <cellStyle name="Currency 2 3 2 5 3 2 5" xfId="29702"/>
    <cellStyle name="Currency 2 3 2 5 3 2 6" xfId="29703"/>
    <cellStyle name="Currency 2 3 2 5 3 3" xfId="29704"/>
    <cellStyle name="Currency 2 3 2 5 3 3 2" xfId="29705"/>
    <cellStyle name="Currency 2 3 2 5 3 3 2 2" xfId="29706"/>
    <cellStyle name="Currency 2 3 2 5 3 3 2 3" xfId="55899"/>
    <cellStyle name="Currency 2 3 2 5 3 3 3" xfId="29707"/>
    <cellStyle name="Currency 2 3 2 5 3 3 4" xfId="29708"/>
    <cellStyle name="Currency 2 3 2 5 3 4" xfId="29709"/>
    <cellStyle name="Currency 2 3 2 5 3 4 2" xfId="29710"/>
    <cellStyle name="Currency 2 3 2 5 3 4 2 2" xfId="29711"/>
    <cellStyle name="Currency 2 3 2 5 3 4 2 3" xfId="55900"/>
    <cellStyle name="Currency 2 3 2 5 3 4 3" xfId="29712"/>
    <cellStyle name="Currency 2 3 2 5 3 4 4" xfId="29713"/>
    <cellStyle name="Currency 2 3 2 5 3 5" xfId="29714"/>
    <cellStyle name="Currency 2 3 2 5 3 5 2" xfId="29715"/>
    <cellStyle name="Currency 2 3 2 5 3 5 3" xfId="55901"/>
    <cellStyle name="Currency 2 3 2 5 3 6" xfId="29716"/>
    <cellStyle name="Currency 2 3 2 5 3 7" xfId="29717"/>
    <cellStyle name="Currency 2 3 2 5 4" xfId="29718"/>
    <cellStyle name="Currency 2 3 2 5 4 2" xfId="29719"/>
    <cellStyle name="Currency 2 3 2 5 4 2 2" xfId="29720"/>
    <cellStyle name="Currency 2 3 2 5 4 2 2 2" xfId="29721"/>
    <cellStyle name="Currency 2 3 2 5 4 2 2 3" xfId="55902"/>
    <cellStyle name="Currency 2 3 2 5 4 2 3" xfId="29722"/>
    <cellStyle name="Currency 2 3 2 5 4 2 4" xfId="29723"/>
    <cellStyle name="Currency 2 3 2 5 4 3" xfId="29724"/>
    <cellStyle name="Currency 2 3 2 5 4 3 2" xfId="29725"/>
    <cellStyle name="Currency 2 3 2 5 4 3 2 2" xfId="29726"/>
    <cellStyle name="Currency 2 3 2 5 4 3 2 3" xfId="55903"/>
    <cellStyle name="Currency 2 3 2 5 4 3 3" xfId="29727"/>
    <cellStyle name="Currency 2 3 2 5 4 3 4" xfId="29728"/>
    <cellStyle name="Currency 2 3 2 5 4 4" xfId="29729"/>
    <cellStyle name="Currency 2 3 2 5 4 4 2" xfId="29730"/>
    <cellStyle name="Currency 2 3 2 5 4 4 3" xfId="55904"/>
    <cellStyle name="Currency 2 3 2 5 4 5" xfId="29731"/>
    <cellStyle name="Currency 2 3 2 5 4 6" xfId="29732"/>
    <cellStyle name="Currency 2 3 2 5 5" xfId="29733"/>
    <cellStyle name="Currency 2 3 2 5 5 2" xfId="29734"/>
    <cellStyle name="Currency 2 3 2 5 5 2 2" xfId="29735"/>
    <cellStyle name="Currency 2 3 2 5 5 2 2 2" xfId="29736"/>
    <cellStyle name="Currency 2 3 2 5 5 2 2 3" xfId="55905"/>
    <cellStyle name="Currency 2 3 2 5 5 2 3" xfId="29737"/>
    <cellStyle name="Currency 2 3 2 5 5 2 4" xfId="29738"/>
    <cellStyle name="Currency 2 3 2 5 5 3" xfId="29739"/>
    <cellStyle name="Currency 2 3 2 5 5 3 2" xfId="29740"/>
    <cellStyle name="Currency 2 3 2 5 5 3 3" xfId="55906"/>
    <cellStyle name="Currency 2 3 2 5 5 4" xfId="29741"/>
    <cellStyle name="Currency 2 3 2 5 5 5" xfId="29742"/>
    <cellStyle name="Currency 2 3 2 5 6" xfId="29743"/>
    <cellStyle name="Currency 2 3 2 5 6 2" xfId="29744"/>
    <cellStyle name="Currency 2 3 2 5 6 2 2" xfId="29745"/>
    <cellStyle name="Currency 2 3 2 5 6 2 3" xfId="55907"/>
    <cellStyle name="Currency 2 3 2 5 6 3" xfId="29746"/>
    <cellStyle name="Currency 2 3 2 5 6 4" xfId="29747"/>
    <cellStyle name="Currency 2 3 2 5 7" xfId="29748"/>
    <cellStyle name="Currency 2 3 2 5 7 2" xfId="29749"/>
    <cellStyle name="Currency 2 3 2 5 7 2 2" xfId="29750"/>
    <cellStyle name="Currency 2 3 2 5 7 2 3" xfId="55908"/>
    <cellStyle name="Currency 2 3 2 5 7 3" xfId="29751"/>
    <cellStyle name="Currency 2 3 2 5 7 4" xfId="29752"/>
    <cellStyle name="Currency 2 3 2 5 8" xfId="29753"/>
    <cellStyle name="Currency 2 3 2 5 8 2" xfId="29754"/>
    <cellStyle name="Currency 2 3 2 5 8 3" xfId="55909"/>
    <cellStyle name="Currency 2 3 2 5 9" xfId="29755"/>
    <cellStyle name="Currency 2 3 2 6" xfId="29756"/>
    <cellStyle name="Currency 2 3 2 6 10" xfId="29757"/>
    <cellStyle name="Currency 2 3 2 6 2" xfId="29758"/>
    <cellStyle name="Currency 2 3 2 6 2 2" xfId="29759"/>
    <cellStyle name="Currency 2 3 2 6 2 2 2" xfId="29760"/>
    <cellStyle name="Currency 2 3 2 6 2 2 2 2" xfId="29761"/>
    <cellStyle name="Currency 2 3 2 6 2 2 2 2 2" xfId="29762"/>
    <cellStyle name="Currency 2 3 2 6 2 2 2 2 2 2" xfId="29763"/>
    <cellStyle name="Currency 2 3 2 6 2 2 2 2 2 3" xfId="55910"/>
    <cellStyle name="Currency 2 3 2 6 2 2 2 2 3" xfId="29764"/>
    <cellStyle name="Currency 2 3 2 6 2 2 2 2 4" xfId="29765"/>
    <cellStyle name="Currency 2 3 2 6 2 2 2 3" xfId="29766"/>
    <cellStyle name="Currency 2 3 2 6 2 2 2 3 2" xfId="29767"/>
    <cellStyle name="Currency 2 3 2 6 2 2 2 3 2 2" xfId="29768"/>
    <cellStyle name="Currency 2 3 2 6 2 2 2 3 2 3" xfId="55911"/>
    <cellStyle name="Currency 2 3 2 6 2 2 2 3 3" xfId="29769"/>
    <cellStyle name="Currency 2 3 2 6 2 2 2 3 4" xfId="29770"/>
    <cellStyle name="Currency 2 3 2 6 2 2 2 4" xfId="29771"/>
    <cellStyle name="Currency 2 3 2 6 2 2 2 4 2" xfId="29772"/>
    <cellStyle name="Currency 2 3 2 6 2 2 2 4 3" xfId="55912"/>
    <cellStyle name="Currency 2 3 2 6 2 2 2 5" xfId="29773"/>
    <cellStyle name="Currency 2 3 2 6 2 2 2 6" xfId="29774"/>
    <cellStyle name="Currency 2 3 2 6 2 2 3" xfId="29775"/>
    <cellStyle name="Currency 2 3 2 6 2 2 3 2" xfId="29776"/>
    <cellStyle name="Currency 2 3 2 6 2 2 3 2 2" xfId="29777"/>
    <cellStyle name="Currency 2 3 2 6 2 2 3 2 3" xfId="55913"/>
    <cellStyle name="Currency 2 3 2 6 2 2 3 3" xfId="29778"/>
    <cellStyle name="Currency 2 3 2 6 2 2 3 4" xfId="29779"/>
    <cellStyle name="Currency 2 3 2 6 2 2 4" xfId="29780"/>
    <cellStyle name="Currency 2 3 2 6 2 2 4 2" xfId="29781"/>
    <cellStyle name="Currency 2 3 2 6 2 2 4 2 2" xfId="29782"/>
    <cellStyle name="Currency 2 3 2 6 2 2 4 2 3" xfId="55914"/>
    <cellStyle name="Currency 2 3 2 6 2 2 4 3" xfId="29783"/>
    <cellStyle name="Currency 2 3 2 6 2 2 4 4" xfId="29784"/>
    <cellStyle name="Currency 2 3 2 6 2 2 5" xfId="29785"/>
    <cellStyle name="Currency 2 3 2 6 2 2 5 2" xfId="29786"/>
    <cellStyle name="Currency 2 3 2 6 2 2 5 3" xfId="55915"/>
    <cellStyle name="Currency 2 3 2 6 2 2 6" xfId="29787"/>
    <cellStyle name="Currency 2 3 2 6 2 2 7" xfId="29788"/>
    <cellStyle name="Currency 2 3 2 6 2 3" xfId="29789"/>
    <cellStyle name="Currency 2 3 2 6 2 3 2" xfId="29790"/>
    <cellStyle name="Currency 2 3 2 6 2 3 2 2" xfId="29791"/>
    <cellStyle name="Currency 2 3 2 6 2 3 2 2 2" xfId="29792"/>
    <cellStyle name="Currency 2 3 2 6 2 3 2 2 3" xfId="55916"/>
    <cellStyle name="Currency 2 3 2 6 2 3 2 3" xfId="29793"/>
    <cellStyle name="Currency 2 3 2 6 2 3 2 4" xfId="29794"/>
    <cellStyle name="Currency 2 3 2 6 2 3 3" xfId="29795"/>
    <cellStyle name="Currency 2 3 2 6 2 3 3 2" xfId="29796"/>
    <cellStyle name="Currency 2 3 2 6 2 3 3 2 2" xfId="29797"/>
    <cellStyle name="Currency 2 3 2 6 2 3 3 2 3" xfId="55917"/>
    <cellStyle name="Currency 2 3 2 6 2 3 3 3" xfId="29798"/>
    <cellStyle name="Currency 2 3 2 6 2 3 3 4" xfId="29799"/>
    <cellStyle name="Currency 2 3 2 6 2 3 4" xfId="29800"/>
    <cellStyle name="Currency 2 3 2 6 2 3 4 2" xfId="29801"/>
    <cellStyle name="Currency 2 3 2 6 2 3 4 3" xfId="55918"/>
    <cellStyle name="Currency 2 3 2 6 2 3 5" xfId="29802"/>
    <cellStyle name="Currency 2 3 2 6 2 3 6" xfId="29803"/>
    <cellStyle name="Currency 2 3 2 6 2 4" xfId="29804"/>
    <cellStyle name="Currency 2 3 2 6 2 4 2" xfId="29805"/>
    <cellStyle name="Currency 2 3 2 6 2 4 2 2" xfId="29806"/>
    <cellStyle name="Currency 2 3 2 6 2 4 2 3" xfId="55919"/>
    <cellStyle name="Currency 2 3 2 6 2 4 3" xfId="29807"/>
    <cellStyle name="Currency 2 3 2 6 2 4 4" xfId="29808"/>
    <cellStyle name="Currency 2 3 2 6 2 5" xfId="29809"/>
    <cellStyle name="Currency 2 3 2 6 2 5 2" xfId="29810"/>
    <cellStyle name="Currency 2 3 2 6 2 5 2 2" xfId="29811"/>
    <cellStyle name="Currency 2 3 2 6 2 5 2 3" xfId="55920"/>
    <cellStyle name="Currency 2 3 2 6 2 5 3" xfId="29812"/>
    <cellStyle name="Currency 2 3 2 6 2 5 4" xfId="29813"/>
    <cellStyle name="Currency 2 3 2 6 2 6" xfId="29814"/>
    <cellStyle name="Currency 2 3 2 6 2 6 2" xfId="29815"/>
    <cellStyle name="Currency 2 3 2 6 2 6 3" xfId="55921"/>
    <cellStyle name="Currency 2 3 2 6 2 7" xfId="29816"/>
    <cellStyle name="Currency 2 3 2 6 2 8" xfId="29817"/>
    <cellStyle name="Currency 2 3 2 6 3" xfId="29818"/>
    <cellStyle name="Currency 2 3 2 6 3 2" xfId="29819"/>
    <cellStyle name="Currency 2 3 2 6 3 2 2" xfId="29820"/>
    <cellStyle name="Currency 2 3 2 6 3 2 2 2" xfId="29821"/>
    <cellStyle name="Currency 2 3 2 6 3 2 2 2 2" xfId="29822"/>
    <cellStyle name="Currency 2 3 2 6 3 2 2 2 3" xfId="55922"/>
    <cellStyle name="Currency 2 3 2 6 3 2 2 3" xfId="29823"/>
    <cellStyle name="Currency 2 3 2 6 3 2 2 4" xfId="29824"/>
    <cellStyle name="Currency 2 3 2 6 3 2 3" xfId="29825"/>
    <cellStyle name="Currency 2 3 2 6 3 2 3 2" xfId="29826"/>
    <cellStyle name="Currency 2 3 2 6 3 2 3 2 2" xfId="29827"/>
    <cellStyle name="Currency 2 3 2 6 3 2 3 2 3" xfId="55923"/>
    <cellStyle name="Currency 2 3 2 6 3 2 3 3" xfId="29828"/>
    <cellStyle name="Currency 2 3 2 6 3 2 3 4" xfId="29829"/>
    <cellStyle name="Currency 2 3 2 6 3 2 4" xfId="29830"/>
    <cellStyle name="Currency 2 3 2 6 3 2 4 2" xfId="29831"/>
    <cellStyle name="Currency 2 3 2 6 3 2 4 3" xfId="55924"/>
    <cellStyle name="Currency 2 3 2 6 3 2 5" xfId="29832"/>
    <cellStyle name="Currency 2 3 2 6 3 2 6" xfId="29833"/>
    <cellStyle name="Currency 2 3 2 6 3 3" xfId="29834"/>
    <cellStyle name="Currency 2 3 2 6 3 3 2" xfId="29835"/>
    <cellStyle name="Currency 2 3 2 6 3 3 2 2" xfId="29836"/>
    <cellStyle name="Currency 2 3 2 6 3 3 2 3" xfId="55925"/>
    <cellStyle name="Currency 2 3 2 6 3 3 3" xfId="29837"/>
    <cellStyle name="Currency 2 3 2 6 3 3 4" xfId="29838"/>
    <cellStyle name="Currency 2 3 2 6 3 4" xfId="29839"/>
    <cellStyle name="Currency 2 3 2 6 3 4 2" xfId="29840"/>
    <cellStyle name="Currency 2 3 2 6 3 4 2 2" xfId="29841"/>
    <cellStyle name="Currency 2 3 2 6 3 4 2 3" xfId="55926"/>
    <cellStyle name="Currency 2 3 2 6 3 4 3" xfId="29842"/>
    <cellStyle name="Currency 2 3 2 6 3 4 4" xfId="29843"/>
    <cellStyle name="Currency 2 3 2 6 3 5" xfId="29844"/>
    <cellStyle name="Currency 2 3 2 6 3 5 2" xfId="29845"/>
    <cellStyle name="Currency 2 3 2 6 3 5 3" xfId="55927"/>
    <cellStyle name="Currency 2 3 2 6 3 6" xfId="29846"/>
    <cellStyle name="Currency 2 3 2 6 3 7" xfId="29847"/>
    <cellStyle name="Currency 2 3 2 6 4" xfId="29848"/>
    <cellStyle name="Currency 2 3 2 6 4 2" xfId="29849"/>
    <cellStyle name="Currency 2 3 2 6 4 2 2" xfId="29850"/>
    <cellStyle name="Currency 2 3 2 6 4 2 2 2" xfId="29851"/>
    <cellStyle name="Currency 2 3 2 6 4 2 2 3" xfId="55928"/>
    <cellStyle name="Currency 2 3 2 6 4 2 3" xfId="29852"/>
    <cellStyle name="Currency 2 3 2 6 4 2 4" xfId="29853"/>
    <cellStyle name="Currency 2 3 2 6 4 3" xfId="29854"/>
    <cellStyle name="Currency 2 3 2 6 4 3 2" xfId="29855"/>
    <cellStyle name="Currency 2 3 2 6 4 3 2 2" xfId="29856"/>
    <cellStyle name="Currency 2 3 2 6 4 3 2 3" xfId="55929"/>
    <cellStyle name="Currency 2 3 2 6 4 3 3" xfId="29857"/>
    <cellStyle name="Currency 2 3 2 6 4 3 4" xfId="29858"/>
    <cellStyle name="Currency 2 3 2 6 4 4" xfId="29859"/>
    <cellStyle name="Currency 2 3 2 6 4 4 2" xfId="29860"/>
    <cellStyle name="Currency 2 3 2 6 4 4 3" xfId="55930"/>
    <cellStyle name="Currency 2 3 2 6 4 5" xfId="29861"/>
    <cellStyle name="Currency 2 3 2 6 4 6" xfId="29862"/>
    <cellStyle name="Currency 2 3 2 6 5" xfId="29863"/>
    <cellStyle name="Currency 2 3 2 6 5 2" xfId="29864"/>
    <cellStyle name="Currency 2 3 2 6 5 2 2" xfId="29865"/>
    <cellStyle name="Currency 2 3 2 6 5 2 2 2" xfId="29866"/>
    <cellStyle name="Currency 2 3 2 6 5 2 2 3" xfId="55931"/>
    <cellStyle name="Currency 2 3 2 6 5 2 3" xfId="29867"/>
    <cellStyle name="Currency 2 3 2 6 5 2 4" xfId="29868"/>
    <cellStyle name="Currency 2 3 2 6 5 3" xfId="29869"/>
    <cellStyle name="Currency 2 3 2 6 5 3 2" xfId="29870"/>
    <cellStyle name="Currency 2 3 2 6 5 3 3" xfId="55932"/>
    <cellStyle name="Currency 2 3 2 6 5 4" xfId="29871"/>
    <cellStyle name="Currency 2 3 2 6 5 5" xfId="29872"/>
    <cellStyle name="Currency 2 3 2 6 6" xfId="29873"/>
    <cellStyle name="Currency 2 3 2 6 6 2" xfId="29874"/>
    <cellStyle name="Currency 2 3 2 6 6 2 2" xfId="29875"/>
    <cellStyle name="Currency 2 3 2 6 6 2 3" xfId="55933"/>
    <cellStyle name="Currency 2 3 2 6 6 3" xfId="29876"/>
    <cellStyle name="Currency 2 3 2 6 6 4" xfId="29877"/>
    <cellStyle name="Currency 2 3 2 6 7" xfId="29878"/>
    <cellStyle name="Currency 2 3 2 6 7 2" xfId="29879"/>
    <cellStyle name="Currency 2 3 2 6 7 2 2" xfId="29880"/>
    <cellStyle name="Currency 2 3 2 6 7 2 3" xfId="55934"/>
    <cellStyle name="Currency 2 3 2 6 7 3" xfId="29881"/>
    <cellStyle name="Currency 2 3 2 6 7 4" xfId="29882"/>
    <cellStyle name="Currency 2 3 2 6 8" xfId="29883"/>
    <cellStyle name="Currency 2 3 2 6 8 2" xfId="29884"/>
    <cellStyle name="Currency 2 3 2 6 8 3" xfId="55935"/>
    <cellStyle name="Currency 2 3 2 6 9" xfId="29885"/>
    <cellStyle name="Currency 2 3 2 7" xfId="29886"/>
    <cellStyle name="Currency 2 3 2 7 2" xfId="29887"/>
    <cellStyle name="Currency 2 3 2 7 2 2" xfId="29888"/>
    <cellStyle name="Currency 2 3 2 7 2 2 2" xfId="29889"/>
    <cellStyle name="Currency 2 3 2 7 2 2 2 2" xfId="29890"/>
    <cellStyle name="Currency 2 3 2 7 2 2 2 2 2" xfId="29891"/>
    <cellStyle name="Currency 2 3 2 7 2 2 2 2 3" xfId="55936"/>
    <cellStyle name="Currency 2 3 2 7 2 2 2 3" xfId="29892"/>
    <cellStyle name="Currency 2 3 2 7 2 2 2 4" xfId="29893"/>
    <cellStyle name="Currency 2 3 2 7 2 2 3" xfId="29894"/>
    <cellStyle name="Currency 2 3 2 7 2 2 3 2" xfId="29895"/>
    <cellStyle name="Currency 2 3 2 7 2 2 3 2 2" xfId="29896"/>
    <cellStyle name="Currency 2 3 2 7 2 2 3 2 3" xfId="55937"/>
    <cellStyle name="Currency 2 3 2 7 2 2 3 3" xfId="29897"/>
    <cellStyle name="Currency 2 3 2 7 2 2 3 4" xfId="29898"/>
    <cellStyle name="Currency 2 3 2 7 2 2 4" xfId="29899"/>
    <cellStyle name="Currency 2 3 2 7 2 2 4 2" xfId="29900"/>
    <cellStyle name="Currency 2 3 2 7 2 2 4 3" xfId="55938"/>
    <cellStyle name="Currency 2 3 2 7 2 2 5" xfId="29901"/>
    <cellStyle name="Currency 2 3 2 7 2 2 6" xfId="29902"/>
    <cellStyle name="Currency 2 3 2 7 2 3" xfId="29903"/>
    <cellStyle name="Currency 2 3 2 7 2 3 2" xfId="29904"/>
    <cellStyle name="Currency 2 3 2 7 2 3 2 2" xfId="29905"/>
    <cellStyle name="Currency 2 3 2 7 2 3 2 3" xfId="55939"/>
    <cellStyle name="Currency 2 3 2 7 2 3 3" xfId="29906"/>
    <cellStyle name="Currency 2 3 2 7 2 3 4" xfId="29907"/>
    <cellStyle name="Currency 2 3 2 7 2 4" xfId="29908"/>
    <cellStyle name="Currency 2 3 2 7 2 4 2" xfId="29909"/>
    <cellStyle name="Currency 2 3 2 7 2 4 2 2" xfId="29910"/>
    <cellStyle name="Currency 2 3 2 7 2 4 2 3" xfId="55940"/>
    <cellStyle name="Currency 2 3 2 7 2 4 3" xfId="29911"/>
    <cellStyle name="Currency 2 3 2 7 2 4 4" xfId="29912"/>
    <cellStyle name="Currency 2 3 2 7 2 5" xfId="29913"/>
    <cellStyle name="Currency 2 3 2 7 2 5 2" xfId="29914"/>
    <cellStyle name="Currency 2 3 2 7 2 5 3" xfId="55941"/>
    <cellStyle name="Currency 2 3 2 7 2 6" xfId="29915"/>
    <cellStyle name="Currency 2 3 2 7 2 7" xfId="29916"/>
    <cellStyle name="Currency 2 3 2 7 3" xfId="29917"/>
    <cellStyle name="Currency 2 3 2 7 3 2" xfId="29918"/>
    <cellStyle name="Currency 2 3 2 7 3 2 2" xfId="29919"/>
    <cellStyle name="Currency 2 3 2 7 3 2 2 2" xfId="29920"/>
    <cellStyle name="Currency 2 3 2 7 3 2 2 3" xfId="55942"/>
    <cellStyle name="Currency 2 3 2 7 3 2 3" xfId="29921"/>
    <cellStyle name="Currency 2 3 2 7 3 2 4" xfId="29922"/>
    <cellStyle name="Currency 2 3 2 7 3 3" xfId="29923"/>
    <cellStyle name="Currency 2 3 2 7 3 3 2" xfId="29924"/>
    <cellStyle name="Currency 2 3 2 7 3 3 2 2" xfId="29925"/>
    <cellStyle name="Currency 2 3 2 7 3 3 2 3" xfId="55943"/>
    <cellStyle name="Currency 2 3 2 7 3 3 3" xfId="29926"/>
    <cellStyle name="Currency 2 3 2 7 3 3 4" xfId="29927"/>
    <cellStyle name="Currency 2 3 2 7 3 4" xfId="29928"/>
    <cellStyle name="Currency 2 3 2 7 3 4 2" xfId="29929"/>
    <cellStyle name="Currency 2 3 2 7 3 4 3" xfId="55944"/>
    <cellStyle name="Currency 2 3 2 7 3 5" xfId="29930"/>
    <cellStyle name="Currency 2 3 2 7 3 6" xfId="29931"/>
    <cellStyle name="Currency 2 3 2 7 4" xfId="29932"/>
    <cellStyle name="Currency 2 3 2 7 4 2" xfId="29933"/>
    <cellStyle name="Currency 2 3 2 7 4 2 2" xfId="29934"/>
    <cellStyle name="Currency 2 3 2 7 4 2 3" xfId="55945"/>
    <cellStyle name="Currency 2 3 2 7 4 3" xfId="29935"/>
    <cellStyle name="Currency 2 3 2 7 4 4" xfId="29936"/>
    <cellStyle name="Currency 2 3 2 7 5" xfId="29937"/>
    <cellStyle name="Currency 2 3 2 7 5 2" xfId="29938"/>
    <cellStyle name="Currency 2 3 2 7 5 2 2" xfId="29939"/>
    <cellStyle name="Currency 2 3 2 7 5 2 3" xfId="55946"/>
    <cellStyle name="Currency 2 3 2 7 5 3" xfId="29940"/>
    <cellStyle name="Currency 2 3 2 7 5 4" xfId="29941"/>
    <cellStyle name="Currency 2 3 2 7 6" xfId="29942"/>
    <cellStyle name="Currency 2 3 2 7 6 2" xfId="29943"/>
    <cellStyle name="Currency 2 3 2 7 6 3" xfId="55947"/>
    <cellStyle name="Currency 2 3 2 7 7" xfId="29944"/>
    <cellStyle name="Currency 2 3 2 7 8" xfId="29945"/>
    <cellStyle name="Currency 2 3 2 8" xfId="29946"/>
    <cellStyle name="Currency 2 3 2 8 2" xfId="29947"/>
    <cellStyle name="Currency 2 3 2 8 2 2" xfId="29948"/>
    <cellStyle name="Currency 2 3 2 8 2 2 2" xfId="29949"/>
    <cellStyle name="Currency 2 3 2 8 2 2 2 2" xfId="29950"/>
    <cellStyle name="Currency 2 3 2 8 2 2 2 3" xfId="55948"/>
    <cellStyle name="Currency 2 3 2 8 2 2 3" xfId="29951"/>
    <cellStyle name="Currency 2 3 2 8 2 2 4" xfId="29952"/>
    <cellStyle name="Currency 2 3 2 8 2 3" xfId="29953"/>
    <cellStyle name="Currency 2 3 2 8 2 3 2" xfId="29954"/>
    <cellStyle name="Currency 2 3 2 8 2 3 2 2" xfId="29955"/>
    <cellStyle name="Currency 2 3 2 8 2 3 2 3" xfId="55949"/>
    <cellStyle name="Currency 2 3 2 8 2 3 3" xfId="29956"/>
    <cellStyle name="Currency 2 3 2 8 2 3 4" xfId="29957"/>
    <cellStyle name="Currency 2 3 2 8 2 4" xfId="29958"/>
    <cellStyle name="Currency 2 3 2 8 2 4 2" xfId="29959"/>
    <cellStyle name="Currency 2 3 2 8 2 4 3" xfId="55950"/>
    <cellStyle name="Currency 2 3 2 8 2 5" xfId="29960"/>
    <cellStyle name="Currency 2 3 2 8 2 6" xfId="29961"/>
    <cellStyle name="Currency 2 3 2 8 3" xfId="29962"/>
    <cellStyle name="Currency 2 3 2 8 3 2" xfId="29963"/>
    <cellStyle name="Currency 2 3 2 8 3 2 2" xfId="29964"/>
    <cellStyle name="Currency 2 3 2 8 3 2 3" xfId="55951"/>
    <cellStyle name="Currency 2 3 2 8 3 3" xfId="29965"/>
    <cellStyle name="Currency 2 3 2 8 3 4" xfId="29966"/>
    <cellStyle name="Currency 2 3 2 8 4" xfId="29967"/>
    <cellStyle name="Currency 2 3 2 8 4 2" xfId="29968"/>
    <cellStyle name="Currency 2 3 2 8 4 2 2" xfId="29969"/>
    <cellStyle name="Currency 2 3 2 8 4 2 3" xfId="55952"/>
    <cellStyle name="Currency 2 3 2 8 4 3" xfId="29970"/>
    <cellStyle name="Currency 2 3 2 8 4 4" xfId="29971"/>
    <cellStyle name="Currency 2 3 2 8 5" xfId="29972"/>
    <cellStyle name="Currency 2 3 2 8 5 2" xfId="29973"/>
    <cellStyle name="Currency 2 3 2 8 5 3" xfId="55953"/>
    <cellStyle name="Currency 2 3 2 8 6" xfId="29974"/>
    <cellStyle name="Currency 2 3 2 8 7" xfId="29975"/>
    <cellStyle name="Currency 2 3 2 9" xfId="29976"/>
    <cellStyle name="Currency 2 3 2 9 2" xfId="29977"/>
    <cellStyle name="Currency 2 3 2 9 2 2" xfId="29978"/>
    <cellStyle name="Currency 2 3 2 9 2 2 2" xfId="29979"/>
    <cellStyle name="Currency 2 3 2 9 2 2 3" xfId="55954"/>
    <cellStyle name="Currency 2 3 2 9 2 3" xfId="29980"/>
    <cellStyle name="Currency 2 3 2 9 2 4" xfId="29981"/>
    <cellStyle name="Currency 2 3 2 9 3" xfId="29982"/>
    <cellStyle name="Currency 2 3 2 9 3 2" xfId="29983"/>
    <cellStyle name="Currency 2 3 2 9 3 2 2" xfId="29984"/>
    <cellStyle name="Currency 2 3 2 9 3 2 3" xfId="55955"/>
    <cellStyle name="Currency 2 3 2 9 3 3" xfId="29985"/>
    <cellStyle name="Currency 2 3 2 9 3 4" xfId="29986"/>
    <cellStyle name="Currency 2 3 2 9 4" xfId="29987"/>
    <cellStyle name="Currency 2 3 2 9 4 2" xfId="29988"/>
    <cellStyle name="Currency 2 3 2 9 4 3" xfId="55956"/>
    <cellStyle name="Currency 2 3 2 9 5" xfId="29989"/>
    <cellStyle name="Currency 2 3 2 9 6" xfId="29990"/>
    <cellStyle name="Currency 2 3 3" xfId="29991"/>
    <cellStyle name="Currency 2 3 3 10" xfId="29992"/>
    <cellStyle name="Currency 2 3 3 11" xfId="29993"/>
    <cellStyle name="Currency 2 3 3 2" xfId="29994"/>
    <cellStyle name="Currency 2 3 3 2 10" xfId="29995"/>
    <cellStyle name="Currency 2 3 3 2 2" xfId="29996"/>
    <cellStyle name="Currency 2 3 3 2 2 2" xfId="29997"/>
    <cellStyle name="Currency 2 3 3 2 2 2 2" xfId="29998"/>
    <cellStyle name="Currency 2 3 3 2 2 2 2 2" xfId="29999"/>
    <cellStyle name="Currency 2 3 3 2 2 2 2 2 2" xfId="30000"/>
    <cellStyle name="Currency 2 3 3 2 2 2 2 2 2 2" xfId="30001"/>
    <cellStyle name="Currency 2 3 3 2 2 2 2 2 2 3" xfId="55957"/>
    <cellStyle name="Currency 2 3 3 2 2 2 2 2 3" xfId="30002"/>
    <cellStyle name="Currency 2 3 3 2 2 2 2 2 4" xfId="30003"/>
    <cellStyle name="Currency 2 3 3 2 2 2 2 3" xfId="30004"/>
    <cellStyle name="Currency 2 3 3 2 2 2 2 3 2" xfId="30005"/>
    <cellStyle name="Currency 2 3 3 2 2 2 2 3 2 2" xfId="30006"/>
    <cellStyle name="Currency 2 3 3 2 2 2 2 3 2 3" xfId="55958"/>
    <cellStyle name="Currency 2 3 3 2 2 2 2 3 3" xfId="30007"/>
    <cellStyle name="Currency 2 3 3 2 2 2 2 3 4" xfId="30008"/>
    <cellStyle name="Currency 2 3 3 2 2 2 2 4" xfId="30009"/>
    <cellStyle name="Currency 2 3 3 2 2 2 2 4 2" xfId="30010"/>
    <cellStyle name="Currency 2 3 3 2 2 2 2 4 3" xfId="55959"/>
    <cellStyle name="Currency 2 3 3 2 2 2 2 5" xfId="30011"/>
    <cellStyle name="Currency 2 3 3 2 2 2 2 6" xfId="30012"/>
    <cellStyle name="Currency 2 3 3 2 2 2 3" xfId="30013"/>
    <cellStyle name="Currency 2 3 3 2 2 2 3 2" xfId="30014"/>
    <cellStyle name="Currency 2 3 3 2 2 2 3 2 2" xfId="30015"/>
    <cellStyle name="Currency 2 3 3 2 2 2 3 2 3" xfId="55960"/>
    <cellStyle name="Currency 2 3 3 2 2 2 3 3" xfId="30016"/>
    <cellStyle name="Currency 2 3 3 2 2 2 3 4" xfId="30017"/>
    <cellStyle name="Currency 2 3 3 2 2 2 4" xfId="30018"/>
    <cellStyle name="Currency 2 3 3 2 2 2 4 2" xfId="30019"/>
    <cellStyle name="Currency 2 3 3 2 2 2 4 2 2" xfId="30020"/>
    <cellStyle name="Currency 2 3 3 2 2 2 4 2 3" xfId="55961"/>
    <cellStyle name="Currency 2 3 3 2 2 2 4 3" xfId="30021"/>
    <cellStyle name="Currency 2 3 3 2 2 2 4 4" xfId="30022"/>
    <cellStyle name="Currency 2 3 3 2 2 2 5" xfId="30023"/>
    <cellStyle name="Currency 2 3 3 2 2 2 5 2" xfId="30024"/>
    <cellStyle name="Currency 2 3 3 2 2 2 5 3" xfId="55962"/>
    <cellStyle name="Currency 2 3 3 2 2 2 6" xfId="30025"/>
    <cellStyle name="Currency 2 3 3 2 2 2 7" xfId="30026"/>
    <cellStyle name="Currency 2 3 3 2 2 3" xfId="30027"/>
    <cellStyle name="Currency 2 3 3 2 2 3 2" xfId="30028"/>
    <cellStyle name="Currency 2 3 3 2 2 3 2 2" xfId="30029"/>
    <cellStyle name="Currency 2 3 3 2 2 3 2 2 2" xfId="30030"/>
    <cellStyle name="Currency 2 3 3 2 2 3 2 2 3" xfId="55963"/>
    <cellStyle name="Currency 2 3 3 2 2 3 2 3" xfId="30031"/>
    <cellStyle name="Currency 2 3 3 2 2 3 2 4" xfId="30032"/>
    <cellStyle name="Currency 2 3 3 2 2 3 3" xfId="30033"/>
    <cellStyle name="Currency 2 3 3 2 2 3 3 2" xfId="30034"/>
    <cellStyle name="Currency 2 3 3 2 2 3 3 2 2" xfId="30035"/>
    <cellStyle name="Currency 2 3 3 2 2 3 3 2 3" xfId="55964"/>
    <cellStyle name="Currency 2 3 3 2 2 3 3 3" xfId="30036"/>
    <cellStyle name="Currency 2 3 3 2 2 3 3 4" xfId="30037"/>
    <cellStyle name="Currency 2 3 3 2 2 3 4" xfId="30038"/>
    <cellStyle name="Currency 2 3 3 2 2 3 4 2" xfId="30039"/>
    <cellStyle name="Currency 2 3 3 2 2 3 4 3" xfId="55965"/>
    <cellStyle name="Currency 2 3 3 2 2 3 5" xfId="30040"/>
    <cellStyle name="Currency 2 3 3 2 2 3 6" xfId="30041"/>
    <cellStyle name="Currency 2 3 3 2 2 4" xfId="30042"/>
    <cellStyle name="Currency 2 3 3 2 2 4 2" xfId="30043"/>
    <cellStyle name="Currency 2 3 3 2 2 4 2 2" xfId="30044"/>
    <cellStyle name="Currency 2 3 3 2 2 4 2 3" xfId="55966"/>
    <cellStyle name="Currency 2 3 3 2 2 4 3" xfId="30045"/>
    <cellStyle name="Currency 2 3 3 2 2 4 4" xfId="30046"/>
    <cellStyle name="Currency 2 3 3 2 2 5" xfId="30047"/>
    <cellStyle name="Currency 2 3 3 2 2 5 2" xfId="30048"/>
    <cellStyle name="Currency 2 3 3 2 2 5 2 2" xfId="30049"/>
    <cellStyle name="Currency 2 3 3 2 2 5 2 3" xfId="55967"/>
    <cellStyle name="Currency 2 3 3 2 2 5 3" xfId="30050"/>
    <cellStyle name="Currency 2 3 3 2 2 5 4" xfId="30051"/>
    <cellStyle name="Currency 2 3 3 2 2 6" xfId="30052"/>
    <cellStyle name="Currency 2 3 3 2 2 6 2" xfId="30053"/>
    <cellStyle name="Currency 2 3 3 2 2 6 3" xfId="55968"/>
    <cellStyle name="Currency 2 3 3 2 2 7" xfId="30054"/>
    <cellStyle name="Currency 2 3 3 2 2 8" xfId="30055"/>
    <cellStyle name="Currency 2 3 3 2 3" xfId="30056"/>
    <cellStyle name="Currency 2 3 3 2 3 2" xfId="30057"/>
    <cellStyle name="Currency 2 3 3 2 3 2 2" xfId="30058"/>
    <cellStyle name="Currency 2 3 3 2 3 2 2 2" xfId="30059"/>
    <cellStyle name="Currency 2 3 3 2 3 2 2 2 2" xfId="30060"/>
    <cellStyle name="Currency 2 3 3 2 3 2 2 2 3" xfId="55969"/>
    <cellStyle name="Currency 2 3 3 2 3 2 2 3" xfId="30061"/>
    <cellStyle name="Currency 2 3 3 2 3 2 2 4" xfId="30062"/>
    <cellStyle name="Currency 2 3 3 2 3 2 3" xfId="30063"/>
    <cellStyle name="Currency 2 3 3 2 3 2 3 2" xfId="30064"/>
    <cellStyle name="Currency 2 3 3 2 3 2 3 2 2" xfId="30065"/>
    <cellStyle name="Currency 2 3 3 2 3 2 3 2 3" xfId="55970"/>
    <cellStyle name="Currency 2 3 3 2 3 2 3 3" xfId="30066"/>
    <cellStyle name="Currency 2 3 3 2 3 2 3 4" xfId="30067"/>
    <cellStyle name="Currency 2 3 3 2 3 2 4" xfId="30068"/>
    <cellStyle name="Currency 2 3 3 2 3 2 4 2" xfId="30069"/>
    <cellStyle name="Currency 2 3 3 2 3 2 4 3" xfId="55971"/>
    <cellStyle name="Currency 2 3 3 2 3 2 5" xfId="30070"/>
    <cellStyle name="Currency 2 3 3 2 3 2 6" xfId="30071"/>
    <cellStyle name="Currency 2 3 3 2 3 3" xfId="30072"/>
    <cellStyle name="Currency 2 3 3 2 3 3 2" xfId="30073"/>
    <cellStyle name="Currency 2 3 3 2 3 3 2 2" xfId="30074"/>
    <cellStyle name="Currency 2 3 3 2 3 3 2 3" xfId="55972"/>
    <cellStyle name="Currency 2 3 3 2 3 3 3" xfId="30075"/>
    <cellStyle name="Currency 2 3 3 2 3 3 4" xfId="30076"/>
    <cellStyle name="Currency 2 3 3 2 3 4" xfId="30077"/>
    <cellStyle name="Currency 2 3 3 2 3 4 2" xfId="30078"/>
    <cellStyle name="Currency 2 3 3 2 3 4 2 2" xfId="30079"/>
    <cellStyle name="Currency 2 3 3 2 3 4 2 3" xfId="55973"/>
    <cellStyle name="Currency 2 3 3 2 3 4 3" xfId="30080"/>
    <cellStyle name="Currency 2 3 3 2 3 4 4" xfId="30081"/>
    <cellStyle name="Currency 2 3 3 2 3 5" xfId="30082"/>
    <cellStyle name="Currency 2 3 3 2 3 5 2" xfId="30083"/>
    <cellStyle name="Currency 2 3 3 2 3 5 3" xfId="55974"/>
    <cellStyle name="Currency 2 3 3 2 3 6" xfId="30084"/>
    <cellStyle name="Currency 2 3 3 2 3 7" xfId="30085"/>
    <cellStyle name="Currency 2 3 3 2 4" xfId="30086"/>
    <cellStyle name="Currency 2 3 3 2 4 2" xfId="30087"/>
    <cellStyle name="Currency 2 3 3 2 4 2 2" xfId="30088"/>
    <cellStyle name="Currency 2 3 3 2 4 2 2 2" xfId="30089"/>
    <cellStyle name="Currency 2 3 3 2 4 2 2 3" xfId="55975"/>
    <cellStyle name="Currency 2 3 3 2 4 2 3" xfId="30090"/>
    <cellStyle name="Currency 2 3 3 2 4 2 4" xfId="30091"/>
    <cellStyle name="Currency 2 3 3 2 4 3" xfId="30092"/>
    <cellStyle name="Currency 2 3 3 2 4 3 2" xfId="30093"/>
    <cellStyle name="Currency 2 3 3 2 4 3 2 2" xfId="30094"/>
    <cellStyle name="Currency 2 3 3 2 4 3 2 3" xfId="55976"/>
    <cellStyle name="Currency 2 3 3 2 4 3 3" xfId="30095"/>
    <cellStyle name="Currency 2 3 3 2 4 3 4" xfId="30096"/>
    <cellStyle name="Currency 2 3 3 2 4 4" xfId="30097"/>
    <cellStyle name="Currency 2 3 3 2 4 4 2" xfId="30098"/>
    <cellStyle name="Currency 2 3 3 2 4 4 3" xfId="55977"/>
    <cellStyle name="Currency 2 3 3 2 4 5" xfId="30099"/>
    <cellStyle name="Currency 2 3 3 2 4 6" xfId="30100"/>
    <cellStyle name="Currency 2 3 3 2 5" xfId="30101"/>
    <cellStyle name="Currency 2 3 3 2 5 2" xfId="30102"/>
    <cellStyle name="Currency 2 3 3 2 5 2 2" xfId="30103"/>
    <cellStyle name="Currency 2 3 3 2 5 2 2 2" xfId="30104"/>
    <cellStyle name="Currency 2 3 3 2 5 2 2 3" xfId="55978"/>
    <cellStyle name="Currency 2 3 3 2 5 2 3" xfId="30105"/>
    <cellStyle name="Currency 2 3 3 2 5 2 4" xfId="30106"/>
    <cellStyle name="Currency 2 3 3 2 5 3" xfId="30107"/>
    <cellStyle name="Currency 2 3 3 2 5 3 2" xfId="30108"/>
    <cellStyle name="Currency 2 3 3 2 5 3 3" xfId="55979"/>
    <cellStyle name="Currency 2 3 3 2 5 4" xfId="30109"/>
    <cellStyle name="Currency 2 3 3 2 5 5" xfId="30110"/>
    <cellStyle name="Currency 2 3 3 2 6" xfId="30111"/>
    <cellStyle name="Currency 2 3 3 2 6 2" xfId="30112"/>
    <cellStyle name="Currency 2 3 3 2 6 2 2" xfId="30113"/>
    <cellStyle name="Currency 2 3 3 2 6 2 3" xfId="55980"/>
    <cellStyle name="Currency 2 3 3 2 6 3" xfId="30114"/>
    <cellStyle name="Currency 2 3 3 2 6 4" xfId="30115"/>
    <cellStyle name="Currency 2 3 3 2 7" xfId="30116"/>
    <cellStyle name="Currency 2 3 3 2 7 2" xfId="30117"/>
    <cellStyle name="Currency 2 3 3 2 7 2 2" xfId="30118"/>
    <cellStyle name="Currency 2 3 3 2 7 2 3" xfId="55981"/>
    <cellStyle name="Currency 2 3 3 2 7 3" xfId="30119"/>
    <cellStyle name="Currency 2 3 3 2 7 4" xfId="30120"/>
    <cellStyle name="Currency 2 3 3 2 8" xfId="30121"/>
    <cellStyle name="Currency 2 3 3 2 8 2" xfId="30122"/>
    <cellStyle name="Currency 2 3 3 2 8 3" xfId="55982"/>
    <cellStyle name="Currency 2 3 3 2 9" xfId="30123"/>
    <cellStyle name="Currency 2 3 3 3" xfId="30124"/>
    <cellStyle name="Currency 2 3 3 3 2" xfId="30125"/>
    <cellStyle name="Currency 2 3 3 3 2 2" xfId="30126"/>
    <cellStyle name="Currency 2 3 3 3 2 2 2" xfId="30127"/>
    <cellStyle name="Currency 2 3 3 3 2 2 2 2" xfId="30128"/>
    <cellStyle name="Currency 2 3 3 3 2 2 2 2 2" xfId="30129"/>
    <cellStyle name="Currency 2 3 3 3 2 2 2 2 3" xfId="55983"/>
    <cellStyle name="Currency 2 3 3 3 2 2 2 3" xfId="30130"/>
    <cellStyle name="Currency 2 3 3 3 2 2 2 4" xfId="30131"/>
    <cellStyle name="Currency 2 3 3 3 2 2 3" xfId="30132"/>
    <cellStyle name="Currency 2 3 3 3 2 2 3 2" xfId="30133"/>
    <cellStyle name="Currency 2 3 3 3 2 2 3 2 2" xfId="30134"/>
    <cellStyle name="Currency 2 3 3 3 2 2 3 2 3" xfId="55984"/>
    <cellStyle name="Currency 2 3 3 3 2 2 3 3" xfId="30135"/>
    <cellStyle name="Currency 2 3 3 3 2 2 3 4" xfId="30136"/>
    <cellStyle name="Currency 2 3 3 3 2 2 4" xfId="30137"/>
    <cellStyle name="Currency 2 3 3 3 2 2 4 2" xfId="30138"/>
    <cellStyle name="Currency 2 3 3 3 2 2 4 3" xfId="55985"/>
    <cellStyle name="Currency 2 3 3 3 2 2 5" xfId="30139"/>
    <cellStyle name="Currency 2 3 3 3 2 2 6" xfId="30140"/>
    <cellStyle name="Currency 2 3 3 3 2 3" xfId="30141"/>
    <cellStyle name="Currency 2 3 3 3 2 3 2" xfId="30142"/>
    <cellStyle name="Currency 2 3 3 3 2 3 2 2" xfId="30143"/>
    <cellStyle name="Currency 2 3 3 3 2 3 2 3" xfId="55986"/>
    <cellStyle name="Currency 2 3 3 3 2 3 3" xfId="30144"/>
    <cellStyle name="Currency 2 3 3 3 2 3 4" xfId="30145"/>
    <cellStyle name="Currency 2 3 3 3 2 4" xfId="30146"/>
    <cellStyle name="Currency 2 3 3 3 2 4 2" xfId="30147"/>
    <cellStyle name="Currency 2 3 3 3 2 4 2 2" xfId="30148"/>
    <cellStyle name="Currency 2 3 3 3 2 4 2 3" xfId="55987"/>
    <cellStyle name="Currency 2 3 3 3 2 4 3" xfId="30149"/>
    <cellStyle name="Currency 2 3 3 3 2 4 4" xfId="30150"/>
    <cellStyle name="Currency 2 3 3 3 2 5" xfId="30151"/>
    <cellStyle name="Currency 2 3 3 3 2 5 2" xfId="30152"/>
    <cellStyle name="Currency 2 3 3 3 2 5 3" xfId="55988"/>
    <cellStyle name="Currency 2 3 3 3 2 6" xfId="30153"/>
    <cellStyle name="Currency 2 3 3 3 2 7" xfId="30154"/>
    <cellStyle name="Currency 2 3 3 3 3" xfId="30155"/>
    <cellStyle name="Currency 2 3 3 3 3 2" xfId="30156"/>
    <cellStyle name="Currency 2 3 3 3 3 2 2" xfId="30157"/>
    <cellStyle name="Currency 2 3 3 3 3 2 2 2" xfId="30158"/>
    <cellStyle name="Currency 2 3 3 3 3 2 2 3" xfId="55989"/>
    <cellStyle name="Currency 2 3 3 3 3 2 3" xfId="30159"/>
    <cellStyle name="Currency 2 3 3 3 3 2 4" xfId="30160"/>
    <cellStyle name="Currency 2 3 3 3 3 3" xfId="30161"/>
    <cellStyle name="Currency 2 3 3 3 3 3 2" xfId="30162"/>
    <cellStyle name="Currency 2 3 3 3 3 3 2 2" xfId="30163"/>
    <cellStyle name="Currency 2 3 3 3 3 3 2 3" xfId="55990"/>
    <cellStyle name="Currency 2 3 3 3 3 3 3" xfId="30164"/>
    <cellStyle name="Currency 2 3 3 3 3 3 4" xfId="30165"/>
    <cellStyle name="Currency 2 3 3 3 3 4" xfId="30166"/>
    <cellStyle name="Currency 2 3 3 3 3 4 2" xfId="30167"/>
    <cellStyle name="Currency 2 3 3 3 3 4 3" xfId="55991"/>
    <cellStyle name="Currency 2 3 3 3 3 5" xfId="30168"/>
    <cellStyle name="Currency 2 3 3 3 3 6" xfId="30169"/>
    <cellStyle name="Currency 2 3 3 3 4" xfId="30170"/>
    <cellStyle name="Currency 2 3 3 3 4 2" xfId="30171"/>
    <cellStyle name="Currency 2 3 3 3 4 2 2" xfId="30172"/>
    <cellStyle name="Currency 2 3 3 3 4 2 2 2" xfId="30173"/>
    <cellStyle name="Currency 2 3 3 3 4 2 2 3" xfId="55992"/>
    <cellStyle name="Currency 2 3 3 3 4 2 3" xfId="30174"/>
    <cellStyle name="Currency 2 3 3 3 4 2 4" xfId="30175"/>
    <cellStyle name="Currency 2 3 3 3 4 3" xfId="30176"/>
    <cellStyle name="Currency 2 3 3 3 4 3 2" xfId="30177"/>
    <cellStyle name="Currency 2 3 3 3 4 3 3" xfId="55993"/>
    <cellStyle name="Currency 2 3 3 3 4 4" xfId="30178"/>
    <cellStyle name="Currency 2 3 3 3 4 5" xfId="30179"/>
    <cellStyle name="Currency 2 3 3 3 5" xfId="30180"/>
    <cellStyle name="Currency 2 3 3 3 5 2" xfId="30181"/>
    <cellStyle name="Currency 2 3 3 3 5 2 2" xfId="30182"/>
    <cellStyle name="Currency 2 3 3 3 5 2 3" xfId="55994"/>
    <cellStyle name="Currency 2 3 3 3 5 3" xfId="30183"/>
    <cellStyle name="Currency 2 3 3 3 5 4" xfId="30184"/>
    <cellStyle name="Currency 2 3 3 3 6" xfId="30185"/>
    <cellStyle name="Currency 2 3 3 3 6 2" xfId="30186"/>
    <cellStyle name="Currency 2 3 3 3 6 2 2" xfId="30187"/>
    <cellStyle name="Currency 2 3 3 3 6 2 3" xfId="55995"/>
    <cellStyle name="Currency 2 3 3 3 6 3" xfId="30188"/>
    <cellStyle name="Currency 2 3 3 3 6 4" xfId="30189"/>
    <cellStyle name="Currency 2 3 3 3 7" xfId="30190"/>
    <cellStyle name="Currency 2 3 3 3 7 2" xfId="30191"/>
    <cellStyle name="Currency 2 3 3 3 7 3" xfId="55996"/>
    <cellStyle name="Currency 2 3 3 3 8" xfId="30192"/>
    <cellStyle name="Currency 2 3 3 3 9" xfId="30193"/>
    <cellStyle name="Currency 2 3 3 4" xfId="30194"/>
    <cellStyle name="Currency 2 3 3 4 2" xfId="30195"/>
    <cellStyle name="Currency 2 3 3 4 2 2" xfId="30196"/>
    <cellStyle name="Currency 2 3 3 4 2 2 2" xfId="30197"/>
    <cellStyle name="Currency 2 3 3 4 2 2 2 2" xfId="30198"/>
    <cellStyle name="Currency 2 3 3 4 2 2 2 3" xfId="55997"/>
    <cellStyle name="Currency 2 3 3 4 2 2 3" xfId="30199"/>
    <cellStyle name="Currency 2 3 3 4 2 2 4" xfId="30200"/>
    <cellStyle name="Currency 2 3 3 4 2 3" xfId="30201"/>
    <cellStyle name="Currency 2 3 3 4 2 3 2" xfId="30202"/>
    <cellStyle name="Currency 2 3 3 4 2 3 2 2" xfId="30203"/>
    <cellStyle name="Currency 2 3 3 4 2 3 2 3" xfId="55998"/>
    <cellStyle name="Currency 2 3 3 4 2 3 3" xfId="30204"/>
    <cellStyle name="Currency 2 3 3 4 2 3 4" xfId="30205"/>
    <cellStyle name="Currency 2 3 3 4 2 4" xfId="30206"/>
    <cellStyle name="Currency 2 3 3 4 2 4 2" xfId="30207"/>
    <cellStyle name="Currency 2 3 3 4 2 4 3" xfId="55999"/>
    <cellStyle name="Currency 2 3 3 4 2 5" xfId="30208"/>
    <cellStyle name="Currency 2 3 3 4 2 6" xfId="30209"/>
    <cellStyle name="Currency 2 3 3 4 3" xfId="30210"/>
    <cellStyle name="Currency 2 3 3 4 3 2" xfId="30211"/>
    <cellStyle name="Currency 2 3 3 4 3 2 2" xfId="30212"/>
    <cellStyle name="Currency 2 3 3 4 3 2 3" xfId="56000"/>
    <cellStyle name="Currency 2 3 3 4 3 3" xfId="30213"/>
    <cellStyle name="Currency 2 3 3 4 3 4" xfId="30214"/>
    <cellStyle name="Currency 2 3 3 4 4" xfId="30215"/>
    <cellStyle name="Currency 2 3 3 4 4 2" xfId="30216"/>
    <cellStyle name="Currency 2 3 3 4 4 2 2" xfId="30217"/>
    <cellStyle name="Currency 2 3 3 4 4 2 3" xfId="56001"/>
    <cellStyle name="Currency 2 3 3 4 4 3" xfId="30218"/>
    <cellStyle name="Currency 2 3 3 4 4 4" xfId="30219"/>
    <cellStyle name="Currency 2 3 3 4 5" xfId="30220"/>
    <cellStyle name="Currency 2 3 3 4 5 2" xfId="30221"/>
    <cellStyle name="Currency 2 3 3 4 5 3" xfId="56002"/>
    <cellStyle name="Currency 2 3 3 4 6" xfId="30222"/>
    <cellStyle name="Currency 2 3 3 4 7" xfId="30223"/>
    <cellStyle name="Currency 2 3 3 5" xfId="30224"/>
    <cellStyle name="Currency 2 3 3 5 2" xfId="30225"/>
    <cellStyle name="Currency 2 3 3 5 2 2" xfId="30226"/>
    <cellStyle name="Currency 2 3 3 5 2 2 2" xfId="30227"/>
    <cellStyle name="Currency 2 3 3 5 2 2 3" xfId="56003"/>
    <cellStyle name="Currency 2 3 3 5 2 3" xfId="30228"/>
    <cellStyle name="Currency 2 3 3 5 2 4" xfId="30229"/>
    <cellStyle name="Currency 2 3 3 5 3" xfId="30230"/>
    <cellStyle name="Currency 2 3 3 5 3 2" xfId="30231"/>
    <cellStyle name="Currency 2 3 3 5 3 2 2" xfId="30232"/>
    <cellStyle name="Currency 2 3 3 5 3 2 3" xfId="56004"/>
    <cellStyle name="Currency 2 3 3 5 3 3" xfId="30233"/>
    <cellStyle name="Currency 2 3 3 5 3 4" xfId="30234"/>
    <cellStyle name="Currency 2 3 3 5 4" xfId="30235"/>
    <cellStyle name="Currency 2 3 3 5 4 2" xfId="30236"/>
    <cellStyle name="Currency 2 3 3 5 4 3" xfId="56005"/>
    <cellStyle name="Currency 2 3 3 5 5" xfId="30237"/>
    <cellStyle name="Currency 2 3 3 5 6" xfId="30238"/>
    <cellStyle name="Currency 2 3 3 6" xfId="30239"/>
    <cellStyle name="Currency 2 3 3 6 2" xfId="30240"/>
    <cellStyle name="Currency 2 3 3 6 2 2" xfId="30241"/>
    <cellStyle name="Currency 2 3 3 6 2 2 2" xfId="30242"/>
    <cellStyle name="Currency 2 3 3 6 2 2 3" xfId="56006"/>
    <cellStyle name="Currency 2 3 3 6 2 3" xfId="30243"/>
    <cellStyle name="Currency 2 3 3 6 2 4" xfId="30244"/>
    <cellStyle name="Currency 2 3 3 6 3" xfId="30245"/>
    <cellStyle name="Currency 2 3 3 6 3 2" xfId="30246"/>
    <cellStyle name="Currency 2 3 3 6 3 3" xfId="56007"/>
    <cellStyle name="Currency 2 3 3 6 4" xfId="30247"/>
    <cellStyle name="Currency 2 3 3 6 5" xfId="30248"/>
    <cellStyle name="Currency 2 3 3 7" xfId="30249"/>
    <cellStyle name="Currency 2 3 3 7 2" xfId="30250"/>
    <cellStyle name="Currency 2 3 3 7 2 2" xfId="30251"/>
    <cellStyle name="Currency 2 3 3 7 2 3" xfId="56008"/>
    <cellStyle name="Currency 2 3 3 7 3" xfId="30252"/>
    <cellStyle name="Currency 2 3 3 7 4" xfId="30253"/>
    <cellStyle name="Currency 2 3 3 8" xfId="30254"/>
    <cellStyle name="Currency 2 3 3 8 2" xfId="30255"/>
    <cellStyle name="Currency 2 3 3 8 2 2" xfId="30256"/>
    <cellStyle name="Currency 2 3 3 8 2 3" xfId="56009"/>
    <cellStyle name="Currency 2 3 3 8 3" xfId="30257"/>
    <cellStyle name="Currency 2 3 3 8 4" xfId="30258"/>
    <cellStyle name="Currency 2 3 3 9" xfId="30259"/>
    <cellStyle name="Currency 2 3 3 9 2" xfId="30260"/>
    <cellStyle name="Currency 2 3 3 9 3" xfId="56010"/>
    <cellStyle name="Currency 2 3 4" xfId="30261"/>
    <cellStyle name="Currency 2 3 4 10" xfId="30262"/>
    <cellStyle name="Currency 2 3 4 11" xfId="30263"/>
    <cellStyle name="Currency 2 3 4 2" xfId="30264"/>
    <cellStyle name="Currency 2 3 4 2 10" xfId="30265"/>
    <cellStyle name="Currency 2 3 4 2 2" xfId="30266"/>
    <cellStyle name="Currency 2 3 4 2 2 2" xfId="30267"/>
    <cellStyle name="Currency 2 3 4 2 2 2 2" xfId="30268"/>
    <cellStyle name="Currency 2 3 4 2 2 2 2 2" xfId="30269"/>
    <cellStyle name="Currency 2 3 4 2 2 2 2 2 2" xfId="30270"/>
    <cellStyle name="Currency 2 3 4 2 2 2 2 2 2 2" xfId="30271"/>
    <cellStyle name="Currency 2 3 4 2 2 2 2 2 2 3" xfId="56011"/>
    <cellStyle name="Currency 2 3 4 2 2 2 2 2 3" xfId="30272"/>
    <cellStyle name="Currency 2 3 4 2 2 2 2 2 4" xfId="30273"/>
    <cellStyle name="Currency 2 3 4 2 2 2 2 3" xfId="30274"/>
    <cellStyle name="Currency 2 3 4 2 2 2 2 3 2" xfId="30275"/>
    <cellStyle name="Currency 2 3 4 2 2 2 2 3 2 2" xfId="30276"/>
    <cellStyle name="Currency 2 3 4 2 2 2 2 3 2 3" xfId="56012"/>
    <cellStyle name="Currency 2 3 4 2 2 2 2 3 3" xfId="30277"/>
    <cellStyle name="Currency 2 3 4 2 2 2 2 3 4" xfId="30278"/>
    <cellStyle name="Currency 2 3 4 2 2 2 2 4" xfId="30279"/>
    <cellStyle name="Currency 2 3 4 2 2 2 2 4 2" xfId="30280"/>
    <cellStyle name="Currency 2 3 4 2 2 2 2 4 3" xfId="56013"/>
    <cellStyle name="Currency 2 3 4 2 2 2 2 5" xfId="30281"/>
    <cellStyle name="Currency 2 3 4 2 2 2 2 6" xfId="30282"/>
    <cellStyle name="Currency 2 3 4 2 2 2 3" xfId="30283"/>
    <cellStyle name="Currency 2 3 4 2 2 2 3 2" xfId="30284"/>
    <cellStyle name="Currency 2 3 4 2 2 2 3 2 2" xfId="30285"/>
    <cellStyle name="Currency 2 3 4 2 2 2 3 2 3" xfId="56014"/>
    <cellStyle name="Currency 2 3 4 2 2 2 3 3" xfId="30286"/>
    <cellStyle name="Currency 2 3 4 2 2 2 3 4" xfId="30287"/>
    <cellStyle name="Currency 2 3 4 2 2 2 4" xfId="30288"/>
    <cellStyle name="Currency 2 3 4 2 2 2 4 2" xfId="30289"/>
    <cellStyle name="Currency 2 3 4 2 2 2 4 2 2" xfId="30290"/>
    <cellStyle name="Currency 2 3 4 2 2 2 4 2 3" xfId="56015"/>
    <cellStyle name="Currency 2 3 4 2 2 2 4 3" xfId="30291"/>
    <cellStyle name="Currency 2 3 4 2 2 2 4 4" xfId="30292"/>
    <cellStyle name="Currency 2 3 4 2 2 2 5" xfId="30293"/>
    <cellStyle name="Currency 2 3 4 2 2 2 5 2" xfId="30294"/>
    <cellStyle name="Currency 2 3 4 2 2 2 5 3" xfId="56016"/>
    <cellStyle name="Currency 2 3 4 2 2 2 6" xfId="30295"/>
    <cellStyle name="Currency 2 3 4 2 2 2 7" xfId="30296"/>
    <cellStyle name="Currency 2 3 4 2 2 3" xfId="30297"/>
    <cellStyle name="Currency 2 3 4 2 2 3 2" xfId="30298"/>
    <cellStyle name="Currency 2 3 4 2 2 3 2 2" xfId="30299"/>
    <cellStyle name="Currency 2 3 4 2 2 3 2 2 2" xfId="30300"/>
    <cellStyle name="Currency 2 3 4 2 2 3 2 2 3" xfId="56017"/>
    <cellStyle name="Currency 2 3 4 2 2 3 2 3" xfId="30301"/>
    <cellStyle name="Currency 2 3 4 2 2 3 2 4" xfId="30302"/>
    <cellStyle name="Currency 2 3 4 2 2 3 3" xfId="30303"/>
    <cellStyle name="Currency 2 3 4 2 2 3 3 2" xfId="30304"/>
    <cellStyle name="Currency 2 3 4 2 2 3 3 2 2" xfId="30305"/>
    <cellStyle name="Currency 2 3 4 2 2 3 3 2 3" xfId="56018"/>
    <cellStyle name="Currency 2 3 4 2 2 3 3 3" xfId="30306"/>
    <cellStyle name="Currency 2 3 4 2 2 3 3 4" xfId="30307"/>
    <cellStyle name="Currency 2 3 4 2 2 3 4" xfId="30308"/>
    <cellStyle name="Currency 2 3 4 2 2 3 4 2" xfId="30309"/>
    <cellStyle name="Currency 2 3 4 2 2 3 4 3" xfId="56019"/>
    <cellStyle name="Currency 2 3 4 2 2 3 5" xfId="30310"/>
    <cellStyle name="Currency 2 3 4 2 2 3 6" xfId="30311"/>
    <cellStyle name="Currency 2 3 4 2 2 4" xfId="30312"/>
    <cellStyle name="Currency 2 3 4 2 2 4 2" xfId="30313"/>
    <cellStyle name="Currency 2 3 4 2 2 4 2 2" xfId="30314"/>
    <cellStyle name="Currency 2 3 4 2 2 4 2 3" xfId="56020"/>
    <cellStyle name="Currency 2 3 4 2 2 4 3" xfId="30315"/>
    <cellStyle name="Currency 2 3 4 2 2 4 4" xfId="30316"/>
    <cellStyle name="Currency 2 3 4 2 2 5" xfId="30317"/>
    <cellStyle name="Currency 2 3 4 2 2 5 2" xfId="30318"/>
    <cellStyle name="Currency 2 3 4 2 2 5 2 2" xfId="30319"/>
    <cellStyle name="Currency 2 3 4 2 2 5 2 3" xfId="56021"/>
    <cellStyle name="Currency 2 3 4 2 2 5 3" xfId="30320"/>
    <cellStyle name="Currency 2 3 4 2 2 5 4" xfId="30321"/>
    <cellStyle name="Currency 2 3 4 2 2 6" xfId="30322"/>
    <cellStyle name="Currency 2 3 4 2 2 6 2" xfId="30323"/>
    <cellStyle name="Currency 2 3 4 2 2 6 3" xfId="56022"/>
    <cellStyle name="Currency 2 3 4 2 2 7" xfId="30324"/>
    <cellStyle name="Currency 2 3 4 2 2 8" xfId="30325"/>
    <cellStyle name="Currency 2 3 4 2 3" xfId="30326"/>
    <cellStyle name="Currency 2 3 4 2 3 2" xfId="30327"/>
    <cellStyle name="Currency 2 3 4 2 3 2 2" xfId="30328"/>
    <cellStyle name="Currency 2 3 4 2 3 2 2 2" xfId="30329"/>
    <cellStyle name="Currency 2 3 4 2 3 2 2 2 2" xfId="30330"/>
    <cellStyle name="Currency 2 3 4 2 3 2 2 2 3" xfId="56023"/>
    <cellStyle name="Currency 2 3 4 2 3 2 2 3" xfId="30331"/>
    <cellStyle name="Currency 2 3 4 2 3 2 2 4" xfId="30332"/>
    <cellStyle name="Currency 2 3 4 2 3 2 3" xfId="30333"/>
    <cellStyle name="Currency 2 3 4 2 3 2 3 2" xfId="30334"/>
    <cellStyle name="Currency 2 3 4 2 3 2 3 2 2" xfId="30335"/>
    <cellStyle name="Currency 2 3 4 2 3 2 3 2 3" xfId="56024"/>
    <cellStyle name="Currency 2 3 4 2 3 2 3 3" xfId="30336"/>
    <cellStyle name="Currency 2 3 4 2 3 2 3 4" xfId="30337"/>
    <cellStyle name="Currency 2 3 4 2 3 2 4" xfId="30338"/>
    <cellStyle name="Currency 2 3 4 2 3 2 4 2" xfId="30339"/>
    <cellStyle name="Currency 2 3 4 2 3 2 4 3" xfId="56025"/>
    <cellStyle name="Currency 2 3 4 2 3 2 5" xfId="30340"/>
    <cellStyle name="Currency 2 3 4 2 3 2 6" xfId="30341"/>
    <cellStyle name="Currency 2 3 4 2 3 3" xfId="30342"/>
    <cellStyle name="Currency 2 3 4 2 3 3 2" xfId="30343"/>
    <cellStyle name="Currency 2 3 4 2 3 3 2 2" xfId="30344"/>
    <cellStyle name="Currency 2 3 4 2 3 3 2 3" xfId="56026"/>
    <cellStyle name="Currency 2 3 4 2 3 3 3" xfId="30345"/>
    <cellStyle name="Currency 2 3 4 2 3 3 4" xfId="30346"/>
    <cellStyle name="Currency 2 3 4 2 3 4" xfId="30347"/>
    <cellStyle name="Currency 2 3 4 2 3 4 2" xfId="30348"/>
    <cellStyle name="Currency 2 3 4 2 3 4 2 2" xfId="30349"/>
    <cellStyle name="Currency 2 3 4 2 3 4 2 3" xfId="56027"/>
    <cellStyle name="Currency 2 3 4 2 3 4 3" xfId="30350"/>
    <cellStyle name="Currency 2 3 4 2 3 4 4" xfId="30351"/>
    <cellStyle name="Currency 2 3 4 2 3 5" xfId="30352"/>
    <cellStyle name="Currency 2 3 4 2 3 5 2" xfId="30353"/>
    <cellStyle name="Currency 2 3 4 2 3 5 3" xfId="56028"/>
    <cellStyle name="Currency 2 3 4 2 3 6" xfId="30354"/>
    <cellStyle name="Currency 2 3 4 2 3 7" xfId="30355"/>
    <cellStyle name="Currency 2 3 4 2 4" xfId="30356"/>
    <cellStyle name="Currency 2 3 4 2 4 2" xfId="30357"/>
    <cellStyle name="Currency 2 3 4 2 4 2 2" xfId="30358"/>
    <cellStyle name="Currency 2 3 4 2 4 2 2 2" xfId="30359"/>
    <cellStyle name="Currency 2 3 4 2 4 2 2 3" xfId="56029"/>
    <cellStyle name="Currency 2 3 4 2 4 2 3" xfId="30360"/>
    <cellStyle name="Currency 2 3 4 2 4 2 4" xfId="30361"/>
    <cellStyle name="Currency 2 3 4 2 4 3" xfId="30362"/>
    <cellStyle name="Currency 2 3 4 2 4 3 2" xfId="30363"/>
    <cellStyle name="Currency 2 3 4 2 4 3 2 2" xfId="30364"/>
    <cellStyle name="Currency 2 3 4 2 4 3 2 3" xfId="56030"/>
    <cellStyle name="Currency 2 3 4 2 4 3 3" xfId="30365"/>
    <cellStyle name="Currency 2 3 4 2 4 3 4" xfId="30366"/>
    <cellStyle name="Currency 2 3 4 2 4 4" xfId="30367"/>
    <cellStyle name="Currency 2 3 4 2 4 4 2" xfId="30368"/>
    <cellStyle name="Currency 2 3 4 2 4 4 3" xfId="56031"/>
    <cellStyle name="Currency 2 3 4 2 4 5" xfId="30369"/>
    <cellStyle name="Currency 2 3 4 2 4 6" xfId="30370"/>
    <cellStyle name="Currency 2 3 4 2 5" xfId="30371"/>
    <cellStyle name="Currency 2 3 4 2 5 2" xfId="30372"/>
    <cellStyle name="Currency 2 3 4 2 5 2 2" xfId="30373"/>
    <cellStyle name="Currency 2 3 4 2 5 2 2 2" xfId="30374"/>
    <cellStyle name="Currency 2 3 4 2 5 2 2 3" xfId="56032"/>
    <cellStyle name="Currency 2 3 4 2 5 2 3" xfId="30375"/>
    <cellStyle name="Currency 2 3 4 2 5 2 4" xfId="30376"/>
    <cellStyle name="Currency 2 3 4 2 5 3" xfId="30377"/>
    <cellStyle name="Currency 2 3 4 2 5 3 2" xfId="30378"/>
    <cellStyle name="Currency 2 3 4 2 5 3 3" xfId="56033"/>
    <cellStyle name="Currency 2 3 4 2 5 4" xfId="30379"/>
    <cellStyle name="Currency 2 3 4 2 5 5" xfId="30380"/>
    <cellStyle name="Currency 2 3 4 2 6" xfId="30381"/>
    <cellStyle name="Currency 2 3 4 2 6 2" xfId="30382"/>
    <cellStyle name="Currency 2 3 4 2 6 2 2" xfId="30383"/>
    <cellStyle name="Currency 2 3 4 2 6 2 3" xfId="56034"/>
    <cellStyle name="Currency 2 3 4 2 6 3" xfId="30384"/>
    <cellStyle name="Currency 2 3 4 2 6 4" xfId="30385"/>
    <cellStyle name="Currency 2 3 4 2 7" xfId="30386"/>
    <cellStyle name="Currency 2 3 4 2 7 2" xfId="30387"/>
    <cellStyle name="Currency 2 3 4 2 7 2 2" xfId="30388"/>
    <cellStyle name="Currency 2 3 4 2 7 2 3" xfId="56035"/>
    <cellStyle name="Currency 2 3 4 2 7 3" xfId="30389"/>
    <cellStyle name="Currency 2 3 4 2 7 4" xfId="30390"/>
    <cellStyle name="Currency 2 3 4 2 8" xfId="30391"/>
    <cellStyle name="Currency 2 3 4 2 8 2" xfId="30392"/>
    <cellStyle name="Currency 2 3 4 2 8 3" xfId="56036"/>
    <cellStyle name="Currency 2 3 4 2 9" xfId="30393"/>
    <cellStyle name="Currency 2 3 4 3" xfId="30394"/>
    <cellStyle name="Currency 2 3 4 3 2" xfId="30395"/>
    <cellStyle name="Currency 2 3 4 3 2 2" xfId="30396"/>
    <cellStyle name="Currency 2 3 4 3 2 2 2" xfId="30397"/>
    <cellStyle name="Currency 2 3 4 3 2 2 2 2" xfId="30398"/>
    <cellStyle name="Currency 2 3 4 3 2 2 2 2 2" xfId="30399"/>
    <cellStyle name="Currency 2 3 4 3 2 2 2 2 3" xfId="56037"/>
    <cellStyle name="Currency 2 3 4 3 2 2 2 3" xfId="30400"/>
    <cellStyle name="Currency 2 3 4 3 2 2 2 4" xfId="30401"/>
    <cellStyle name="Currency 2 3 4 3 2 2 3" xfId="30402"/>
    <cellStyle name="Currency 2 3 4 3 2 2 3 2" xfId="30403"/>
    <cellStyle name="Currency 2 3 4 3 2 2 3 2 2" xfId="30404"/>
    <cellStyle name="Currency 2 3 4 3 2 2 3 2 3" xfId="56038"/>
    <cellStyle name="Currency 2 3 4 3 2 2 3 3" xfId="30405"/>
    <cellStyle name="Currency 2 3 4 3 2 2 3 4" xfId="30406"/>
    <cellStyle name="Currency 2 3 4 3 2 2 4" xfId="30407"/>
    <cellStyle name="Currency 2 3 4 3 2 2 4 2" xfId="30408"/>
    <cellStyle name="Currency 2 3 4 3 2 2 4 3" xfId="56039"/>
    <cellStyle name="Currency 2 3 4 3 2 2 5" xfId="30409"/>
    <cellStyle name="Currency 2 3 4 3 2 2 6" xfId="30410"/>
    <cellStyle name="Currency 2 3 4 3 2 3" xfId="30411"/>
    <cellStyle name="Currency 2 3 4 3 2 3 2" xfId="30412"/>
    <cellStyle name="Currency 2 3 4 3 2 3 2 2" xfId="30413"/>
    <cellStyle name="Currency 2 3 4 3 2 3 2 3" xfId="56040"/>
    <cellStyle name="Currency 2 3 4 3 2 3 3" xfId="30414"/>
    <cellStyle name="Currency 2 3 4 3 2 3 4" xfId="30415"/>
    <cellStyle name="Currency 2 3 4 3 2 4" xfId="30416"/>
    <cellStyle name="Currency 2 3 4 3 2 4 2" xfId="30417"/>
    <cellStyle name="Currency 2 3 4 3 2 4 2 2" xfId="30418"/>
    <cellStyle name="Currency 2 3 4 3 2 4 2 3" xfId="56041"/>
    <cellStyle name="Currency 2 3 4 3 2 4 3" xfId="30419"/>
    <cellStyle name="Currency 2 3 4 3 2 4 4" xfId="30420"/>
    <cellStyle name="Currency 2 3 4 3 2 5" xfId="30421"/>
    <cellStyle name="Currency 2 3 4 3 2 5 2" xfId="30422"/>
    <cellStyle name="Currency 2 3 4 3 2 5 3" xfId="56042"/>
    <cellStyle name="Currency 2 3 4 3 2 6" xfId="30423"/>
    <cellStyle name="Currency 2 3 4 3 2 7" xfId="30424"/>
    <cellStyle name="Currency 2 3 4 3 3" xfId="30425"/>
    <cellStyle name="Currency 2 3 4 3 3 2" xfId="30426"/>
    <cellStyle name="Currency 2 3 4 3 3 2 2" xfId="30427"/>
    <cellStyle name="Currency 2 3 4 3 3 2 2 2" xfId="30428"/>
    <cellStyle name="Currency 2 3 4 3 3 2 2 3" xfId="56043"/>
    <cellStyle name="Currency 2 3 4 3 3 2 3" xfId="30429"/>
    <cellStyle name="Currency 2 3 4 3 3 2 4" xfId="30430"/>
    <cellStyle name="Currency 2 3 4 3 3 3" xfId="30431"/>
    <cellStyle name="Currency 2 3 4 3 3 3 2" xfId="30432"/>
    <cellStyle name="Currency 2 3 4 3 3 3 2 2" xfId="30433"/>
    <cellStyle name="Currency 2 3 4 3 3 3 2 3" xfId="56044"/>
    <cellStyle name="Currency 2 3 4 3 3 3 3" xfId="30434"/>
    <cellStyle name="Currency 2 3 4 3 3 3 4" xfId="30435"/>
    <cellStyle name="Currency 2 3 4 3 3 4" xfId="30436"/>
    <cellStyle name="Currency 2 3 4 3 3 4 2" xfId="30437"/>
    <cellStyle name="Currency 2 3 4 3 3 4 3" xfId="56045"/>
    <cellStyle name="Currency 2 3 4 3 3 5" xfId="30438"/>
    <cellStyle name="Currency 2 3 4 3 3 6" xfId="30439"/>
    <cellStyle name="Currency 2 3 4 3 4" xfId="30440"/>
    <cellStyle name="Currency 2 3 4 3 4 2" xfId="30441"/>
    <cellStyle name="Currency 2 3 4 3 4 2 2" xfId="30442"/>
    <cellStyle name="Currency 2 3 4 3 4 2 3" xfId="56046"/>
    <cellStyle name="Currency 2 3 4 3 4 3" xfId="30443"/>
    <cellStyle name="Currency 2 3 4 3 4 4" xfId="30444"/>
    <cellStyle name="Currency 2 3 4 3 5" xfId="30445"/>
    <cellStyle name="Currency 2 3 4 3 5 2" xfId="30446"/>
    <cellStyle name="Currency 2 3 4 3 5 2 2" xfId="30447"/>
    <cellStyle name="Currency 2 3 4 3 5 2 3" xfId="56047"/>
    <cellStyle name="Currency 2 3 4 3 5 3" xfId="30448"/>
    <cellStyle name="Currency 2 3 4 3 5 4" xfId="30449"/>
    <cellStyle name="Currency 2 3 4 3 6" xfId="30450"/>
    <cellStyle name="Currency 2 3 4 3 6 2" xfId="30451"/>
    <cellStyle name="Currency 2 3 4 3 6 3" xfId="56048"/>
    <cellStyle name="Currency 2 3 4 3 7" xfId="30452"/>
    <cellStyle name="Currency 2 3 4 3 8" xfId="30453"/>
    <cellStyle name="Currency 2 3 4 4" xfId="30454"/>
    <cellStyle name="Currency 2 3 4 4 2" xfId="30455"/>
    <cellStyle name="Currency 2 3 4 4 2 2" xfId="30456"/>
    <cellStyle name="Currency 2 3 4 4 2 2 2" xfId="30457"/>
    <cellStyle name="Currency 2 3 4 4 2 2 2 2" xfId="30458"/>
    <cellStyle name="Currency 2 3 4 4 2 2 2 3" xfId="56049"/>
    <cellStyle name="Currency 2 3 4 4 2 2 3" xfId="30459"/>
    <cellStyle name="Currency 2 3 4 4 2 2 4" xfId="30460"/>
    <cellStyle name="Currency 2 3 4 4 2 3" xfId="30461"/>
    <cellStyle name="Currency 2 3 4 4 2 3 2" xfId="30462"/>
    <cellStyle name="Currency 2 3 4 4 2 3 2 2" xfId="30463"/>
    <cellStyle name="Currency 2 3 4 4 2 3 2 3" xfId="56050"/>
    <cellStyle name="Currency 2 3 4 4 2 3 3" xfId="30464"/>
    <cellStyle name="Currency 2 3 4 4 2 3 4" xfId="30465"/>
    <cellStyle name="Currency 2 3 4 4 2 4" xfId="30466"/>
    <cellStyle name="Currency 2 3 4 4 2 4 2" xfId="30467"/>
    <cellStyle name="Currency 2 3 4 4 2 4 3" xfId="56051"/>
    <cellStyle name="Currency 2 3 4 4 2 5" xfId="30468"/>
    <cellStyle name="Currency 2 3 4 4 2 6" xfId="30469"/>
    <cellStyle name="Currency 2 3 4 4 3" xfId="30470"/>
    <cellStyle name="Currency 2 3 4 4 3 2" xfId="30471"/>
    <cellStyle name="Currency 2 3 4 4 3 2 2" xfId="30472"/>
    <cellStyle name="Currency 2 3 4 4 3 2 3" xfId="56052"/>
    <cellStyle name="Currency 2 3 4 4 3 3" xfId="30473"/>
    <cellStyle name="Currency 2 3 4 4 3 4" xfId="30474"/>
    <cellStyle name="Currency 2 3 4 4 4" xfId="30475"/>
    <cellStyle name="Currency 2 3 4 4 4 2" xfId="30476"/>
    <cellStyle name="Currency 2 3 4 4 4 2 2" xfId="30477"/>
    <cellStyle name="Currency 2 3 4 4 4 2 3" xfId="56053"/>
    <cellStyle name="Currency 2 3 4 4 4 3" xfId="30478"/>
    <cellStyle name="Currency 2 3 4 4 4 4" xfId="30479"/>
    <cellStyle name="Currency 2 3 4 4 5" xfId="30480"/>
    <cellStyle name="Currency 2 3 4 4 5 2" xfId="30481"/>
    <cellStyle name="Currency 2 3 4 4 5 3" xfId="56054"/>
    <cellStyle name="Currency 2 3 4 4 6" xfId="30482"/>
    <cellStyle name="Currency 2 3 4 4 7" xfId="30483"/>
    <cellStyle name="Currency 2 3 4 5" xfId="30484"/>
    <cellStyle name="Currency 2 3 4 5 2" xfId="30485"/>
    <cellStyle name="Currency 2 3 4 5 2 2" xfId="30486"/>
    <cellStyle name="Currency 2 3 4 5 2 2 2" xfId="30487"/>
    <cellStyle name="Currency 2 3 4 5 2 2 3" xfId="56055"/>
    <cellStyle name="Currency 2 3 4 5 2 3" xfId="30488"/>
    <cellStyle name="Currency 2 3 4 5 2 4" xfId="30489"/>
    <cellStyle name="Currency 2 3 4 5 3" xfId="30490"/>
    <cellStyle name="Currency 2 3 4 5 3 2" xfId="30491"/>
    <cellStyle name="Currency 2 3 4 5 3 2 2" xfId="30492"/>
    <cellStyle name="Currency 2 3 4 5 3 2 3" xfId="56056"/>
    <cellStyle name="Currency 2 3 4 5 3 3" xfId="30493"/>
    <cellStyle name="Currency 2 3 4 5 3 4" xfId="30494"/>
    <cellStyle name="Currency 2 3 4 5 4" xfId="30495"/>
    <cellStyle name="Currency 2 3 4 5 4 2" xfId="30496"/>
    <cellStyle name="Currency 2 3 4 5 4 3" xfId="56057"/>
    <cellStyle name="Currency 2 3 4 5 5" xfId="30497"/>
    <cellStyle name="Currency 2 3 4 5 6" xfId="30498"/>
    <cellStyle name="Currency 2 3 4 6" xfId="30499"/>
    <cellStyle name="Currency 2 3 4 6 2" xfId="30500"/>
    <cellStyle name="Currency 2 3 4 6 2 2" xfId="30501"/>
    <cellStyle name="Currency 2 3 4 6 2 2 2" xfId="30502"/>
    <cellStyle name="Currency 2 3 4 6 2 2 3" xfId="56058"/>
    <cellStyle name="Currency 2 3 4 6 2 3" xfId="30503"/>
    <cellStyle name="Currency 2 3 4 6 2 4" xfId="30504"/>
    <cellStyle name="Currency 2 3 4 6 3" xfId="30505"/>
    <cellStyle name="Currency 2 3 4 6 3 2" xfId="30506"/>
    <cellStyle name="Currency 2 3 4 6 3 3" xfId="56059"/>
    <cellStyle name="Currency 2 3 4 6 4" xfId="30507"/>
    <cellStyle name="Currency 2 3 4 6 5" xfId="30508"/>
    <cellStyle name="Currency 2 3 4 7" xfId="30509"/>
    <cellStyle name="Currency 2 3 4 7 2" xfId="30510"/>
    <cellStyle name="Currency 2 3 4 7 2 2" xfId="30511"/>
    <cellStyle name="Currency 2 3 4 7 2 3" xfId="56060"/>
    <cellStyle name="Currency 2 3 4 7 3" xfId="30512"/>
    <cellStyle name="Currency 2 3 4 7 4" xfId="30513"/>
    <cellStyle name="Currency 2 3 4 8" xfId="30514"/>
    <cellStyle name="Currency 2 3 4 8 2" xfId="30515"/>
    <cellStyle name="Currency 2 3 4 8 2 2" xfId="30516"/>
    <cellStyle name="Currency 2 3 4 8 2 3" xfId="56061"/>
    <cellStyle name="Currency 2 3 4 8 3" xfId="30517"/>
    <cellStyle name="Currency 2 3 4 8 4" xfId="30518"/>
    <cellStyle name="Currency 2 3 4 9" xfId="30519"/>
    <cellStyle name="Currency 2 3 4 9 2" xfId="30520"/>
    <cellStyle name="Currency 2 3 4 9 3" xfId="56062"/>
    <cellStyle name="Currency 2 3 5" xfId="30521"/>
    <cellStyle name="Currency 2 3 5 10" xfId="30522"/>
    <cellStyle name="Currency 2 3 5 2" xfId="30523"/>
    <cellStyle name="Currency 2 3 5 2 2" xfId="30524"/>
    <cellStyle name="Currency 2 3 5 2 2 2" xfId="30525"/>
    <cellStyle name="Currency 2 3 5 2 2 2 2" xfId="30526"/>
    <cellStyle name="Currency 2 3 5 2 2 2 2 2" xfId="30527"/>
    <cellStyle name="Currency 2 3 5 2 2 2 2 2 2" xfId="30528"/>
    <cellStyle name="Currency 2 3 5 2 2 2 2 2 3" xfId="56063"/>
    <cellStyle name="Currency 2 3 5 2 2 2 2 3" xfId="30529"/>
    <cellStyle name="Currency 2 3 5 2 2 2 2 4" xfId="30530"/>
    <cellStyle name="Currency 2 3 5 2 2 2 3" xfId="30531"/>
    <cellStyle name="Currency 2 3 5 2 2 2 3 2" xfId="30532"/>
    <cellStyle name="Currency 2 3 5 2 2 2 3 2 2" xfId="30533"/>
    <cellStyle name="Currency 2 3 5 2 2 2 3 2 3" xfId="56064"/>
    <cellStyle name="Currency 2 3 5 2 2 2 3 3" xfId="30534"/>
    <cellStyle name="Currency 2 3 5 2 2 2 3 4" xfId="30535"/>
    <cellStyle name="Currency 2 3 5 2 2 2 4" xfId="30536"/>
    <cellStyle name="Currency 2 3 5 2 2 2 4 2" xfId="30537"/>
    <cellStyle name="Currency 2 3 5 2 2 2 4 3" xfId="56065"/>
    <cellStyle name="Currency 2 3 5 2 2 2 5" xfId="30538"/>
    <cellStyle name="Currency 2 3 5 2 2 2 6" xfId="30539"/>
    <cellStyle name="Currency 2 3 5 2 2 3" xfId="30540"/>
    <cellStyle name="Currency 2 3 5 2 2 3 2" xfId="30541"/>
    <cellStyle name="Currency 2 3 5 2 2 3 2 2" xfId="30542"/>
    <cellStyle name="Currency 2 3 5 2 2 3 2 3" xfId="56066"/>
    <cellStyle name="Currency 2 3 5 2 2 3 3" xfId="30543"/>
    <cellStyle name="Currency 2 3 5 2 2 3 4" xfId="30544"/>
    <cellStyle name="Currency 2 3 5 2 2 4" xfId="30545"/>
    <cellStyle name="Currency 2 3 5 2 2 4 2" xfId="30546"/>
    <cellStyle name="Currency 2 3 5 2 2 4 2 2" xfId="30547"/>
    <cellStyle name="Currency 2 3 5 2 2 4 2 3" xfId="56067"/>
    <cellStyle name="Currency 2 3 5 2 2 4 3" xfId="30548"/>
    <cellStyle name="Currency 2 3 5 2 2 4 4" xfId="30549"/>
    <cellStyle name="Currency 2 3 5 2 2 5" xfId="30550"/>
    <cellStyle name="Currency 2 3 5 2 2 5 2" xfId="30551"/>
    <cellStyle name="Currency 2 3 5 2 2 5 3" xfId="56068"/>
    <cellStyle name="Currency 2 3 5 2 2 6" xfId="30552"/>
    <cellStyle name="Currency 2 3 5 2 2 7" xfId="30553"/>
    <cellStyle name="Currency 2 3 5 2 3" xfId="30554"/>
    <cellStyle name="Currency 2 3 5 2 3 2" xfId="30555"/>
    <cellStyle name="Currency 2 3 5 2 3 2 2" xfId="30556"/>
    <cellStyle name="Currency 2 3 5 2 3 2 2 2" xfId="30557"/>
    <cellStyle name="Currency 2 3 5 2 3 2 2 3" xfId="56069"/>
    <cellStyle name="Currency 2 3 5 2 3 2 3" xfId="30558"/>
    <cellStyle name="Currency 2 3 5 2 3 2 4" xfId="30559"/>
    <cellStyle name="Currency 2 3 5 2 3 3" xfId="30560"/>
    <cellStyle name="Currency 2 3 5 2 3 3 2" xfId="30561"/>
    <cellStyle name="Currency 2 3 5 2 3 3 2 2" xfId="30562"/>
    <cellStyle name="Currency 2 3 5 2 3 3 2 3" xfId="56070"/>
    <cellStyle name="Currency 2 3 5 2 3 3 3" xfId="30563"/>
    <cellStyle name="Currency 2 3 5 2 3 3 4" xfId="30564"/>
    <cellStyle name="Currency 2 3 5 2 3 4" xfId="30565"/>
    <cellStyle name="Currency 2 3 5 2 3 4 2" xfId="30566"/>
    <cellStyle name="Currency 2 3 5 2 3 4 3" xfId="56071"/>
    <cellStyle name="Currency 2 3 5 2 3 5" xfId="30567"/>
    <cellStyle name="Currency 2 3 5 2 3 6" xfId="30568"/>
    <cellStyle name="Currency 2 3 5 2 4" xfId="30569"/>
    <cellStyle name="Currency 2 3 5 2 4 2" xfId="30570"/>
    <cellStyle name="Currency 2 3 5 2 4 2 2" xfId="30571"/>
    <cellStyle name="Currency 2 3 5 2 4 2 3" xfId="56072"/>
    <cellStyle name="Currency 2 3 5 2 4 3" xfId="30572"/>
    <cellStyle name="Currency 2 3 5 2 4 4" xfId="30573"/>
    <cellStyle name="Currency 2 3 5 2 5" xfId="30574"/>
    <cellStyle name="Currency 2 3 5 2 5 2" xfId="30575"/>
    <cellStyle name="Currency 2 3 5 2 5 2 2" xfId="30576"/>
    <cellStyle name="Currency 2 3 5 2 5 2 3" xfId="56073"/>
    <cellStyle name="Currency 2 3 5 2 5 3" xfId="30577"/>
    <cellStyle name="Currency 2 3 5 2 5 4" xfId="30578"/>
    <cellStyle name="Currency 2 3 5 2 6" xfId="30579"/>
    <cellStyle name="Currency 2 3 5 2 6 2" xfId="30580"/>
    <cellStyle name="Currency 2 3 5 2 6 3" xfId="56074"/>
    <cellStyle name="Currency 2 3 5 2 7" xfId="30581"/>
    <cellStyle name="Currency 2 3 5 2 8" xfId="30582"/>
    <cellStyle name="Currency 2 3 5 3" xfId="30583"/>
    <cellStyle name="Currency 2 3 5 3 2" xfId="30584"/>
    <cellStyle name="Currency 2 3 5 3 2 2" xfId="30585"/>
    <cellStyle name="Currency 2 3 5 3 2 2 2" xfId="30586"/>
    <cellStyle name="Currency 2 3 5 3 2 2 2 2" xfId="30587"/>
    <cellStyle name="Currency 2 3 5 3 2 2 2 3" xfId="56075"/>
    <cellStyle name="Currency 2 3 5 3 2 2 3" xfId="30588"/>
    <cellStyle name="Currency 2 3 5 3 2 2 4" xfId="30589"/>
    <cellStyle name="Currency 2 3 5 3 2 3" xfId="30590"/>
    <cellStyle name="Currency 2 3 5 3 2 3 2" xfId="30591"/>
    <cellStyle name="Currency 2 3 5 3 2 3 2 2" xfId="30592"/>
    <cellStyle name="Currency 2 3 5 3 2 3 2 3" xfId="56076"/>
    <cellStyle name="Currency 2 3 5 3 2 3 3" xfId="30593"/>
    <cellStyle name="Currency 2 3 5 3 2 3 4" xfId="30594"/>
    <cellStyle name="Currency 2 3 5 3 2 4" xfId="30595"/>
    <cellStyle name="Currency 2 3 5 3 2 4 2" xfId="30596"/>
    <cellStyle name="Currency 2 3 5 3 2 4 3" xfId="56077"/>
    <cellStyle name="Currency 2 3 5 3 2 5" xfId="30597"/>
    <cellStyle name="Currency 2 3 5 3 2 6" xfId="30598"/>
    <cellStyle name="Currency 2 3 5 3 3" xfId="30599"/>
    <cellStyle name="Currency 2 3 5 3 3 2" xfId="30600"/>
    <cellStyle name="Currency 2 3 5 3 3 2 2" xfId="30601"/>
    <cellStyle name="Currency 2 3 5 3 3 2 3" xfId="56078"/>
    <cellStyle name="Currency 2 3 5 3 3 3" xfId="30602"/>
    <cellStyle name="Currency 2 3 5 3 3 4" xfId="30603"/>
    <cellStyle name="Currency 2 3 5 3 4" xfId="30604"/>
    <cellStyle name="Currency 2 3 5 3 4 2" xfId="30605"/>
    <cellStyle name="Currency 2 3 5 3 4 2 2" xfId="30606"/>
    <cellStyle name="Currency 2 3 5 3 4 2 3" xfId="56079"/>
    <cellStyle name="Currency 2 3 5 3 4 3" xfId="30607"/>
    <cellStyle name="Currency 2 3 5 3 4 4" xfId="30608"/>
    <cellStyle name="Currency 2 3 5 3 5" xfId="30609"/>
    <cellStyle name="Currency 2 3 5 3 5 2" xfId="30610"/>
    <cellStyle name="Currency 2 3 5 3 5 3" xfId="56080"/>
    <cellStyle name="Currency 2 3 5 3 6" xfId="30611"/>
    <cellStyle name="Currency 2 3 5 3 7" xfId="30612"/>
    <cellStyle name="Currency 2 3 5 4" xfId="30613"/>
    <cellStyle name="Currency 2 3 5 4 2" xfId="30614"/>
    <cellStyle name="Currency 2 3 5 4 2 2" xfId="30615"/>
    <cellStyle name="Currency 2 3 5 4 2 2 2" xfId="30616"/>
    <cellStyle name="Currency 2 3 5 4 2 2 3" xfId="56081"/>
    <cellStyle name="Currency 2 3 5 4 2 3" xfId="30617"/>
    <cellStyle name="Currency 2 3 5 4 2 4" xfId="30618"/>
    <cellStyle name="Currency 2 3 5 4 3" xfId="30619"/>
    <cellStyle name="Currency 2 3 5 4 3 2" xfId="30620"/>
    <cellStyle name="Currency 2 3 5 4 3 2 2" xfId="30621"/>
    <cellStyle name="Currency 2 3 5 4 3 2 3" xfId="56082"/>
    <cellStyle name="Currency 2 3 5 4 3 3" xfId="30622"/>
    <cellStyle name="Currency 2 3 5 4 3 4" xfId="30623"/>
    <cellStyle name="Currency 2 3 5 4 4" xfId="30624"/>
    <cellStyle name="Currency 2 3 5 4 4 2" xfId="30625"/>
    <cellStyle name="Currency 2 3 5 4 4 3" xfId="56083"/>
    <cellStyle name="Currency 2 3 5 4 5" xfId="30626"/>
    <cellStyle name="Currency 2 3 5 4 6" xfId="30627"/>
    <cellStyle name="Currency 2 3 5 5" xfId="30628"/>
    <cellStyle name="Currency 2 3 5 5 2" xfId="30629"/>
    <cellStyle name="Currency 2 3 5 5 2 2" xfId="30630"/>
    <cellStyle name="Currency 2 3 5 5 2 2 2" xfId="30631"/>
    <cellStyle name="Currency 2 3 5 5 2 2 3" xfId="56084"/>
    <cellStyle name="Currency 2 3 5 5 2 3" xfId="30632"/>
    <cellStyle name="Currency 2 3 5 5 2 4" xfId="30633"/>
    <cellStyle name="Currency 2 3 5 5 3" xfId="30634"/>
    <cellStyle name="Currency 2 3 5 5 3 2" xfId="30635"/>
    <cellStyle name="Currency 2 3 5 5 3 3" xfId="56085"/>
    <cellStyle name="Currency 2 3 5 5 4" xfId="30636"/>
    <cellStyle name="Currency 2 3 5 5 5" xfId="30637"/>
    <cellStyle name="Currency 2 3 5 6" xfId="30638"/>
    <cellStyle name="Currency 2 3 5 6 2" xfId="30639"/>
    <cellStyle name="Currency 2 3 5 6 2 2" xfId="30640"/>
    <cellStyle name="Currency 2 3 5 6 2 3" xfId="56086"/>
    <cellStyle name="Currency 2 3 5 6 3" xfId="30641"/>
    <cellStyle name="Currency 2 3 5 6 4" xfId="30642"/>
    <cellStyle name="Currency 2 3 5 7" xfId="30643"/>
    <cellStyle name="Currency 2 3 5 7 2" xfId="30644"/>
    <cellStyle name="Currency 2 3 5 7 2 2" xfId="30645"/>
    <cellStyle name="Currency 2 3 5 7 2 3" xfId="56087"/>
    <cellStyle name="Currency 2 3 5 7 3" xfId="30646"/>
    <cellStyle name="Currency 2 3 5 7 4" xfId="30647"/>
    <cellStyle name="Currency 2 3 5 8" xfId="30648"/>
    <cellStyle name="Currency 2 3 5 8 2" xfId="30649"/>
    <cellStyle name="Currency 2 3 5 8 3" xfId="56088"/>
    <cellStyle name="Currency 2 3 5 9" xfId="30650"/>
    <cellStyle name="Currency 2 3 6" xfId="30651"/>
    <cellStyle name="Currency 2 3 6 10" xfId="30652"/>
    <cellStyle name="Currency 2 3 6 2" xfId="30653"/>
    <cellStyle name="Currency 2 3 6 2 2" xfId="30654"/>
    <cellStyle name="Currency 2 3 6 2 2 2" xfId="30655"/>
    <cellStyle name="Currency 2 3 6 2 2 2 2" xfId="30656"/>
    <cellStyle name="Currency 2 3 6 2 2 2 2 2" xfId="30657"/>
    <cellStyle name="Currency 2 3 6 2 2 2 2 2 2" xfId="30658"/>
    <cellStyle name="Currency 2 3 6 2 2 2 2 2 3" xfId="56089"/>
    <cellStyle name="Currency 2 3 6 2 2 2 2 3" xfId="30659"/>
    <cellStyle name="Currency 2 3 6 2 2 2 2 4" xfId="30660"/>
    <cellStyle name="Currency 2 3 6 2 2 2 3" xfId="30661"/>
    <cellStyle name="Currency 2 3 6 2 2 2 3 2" xfId="30662"/>
    <cellStyle name="Currency 2 3 6 2 2 2 3 2 2" xfId="30663"/>
    <cellStyle name="Currency 2 3 6 2 2 2 3 2 3" xfId="56090"/>
    <cellStyle name="Currency 2 3 6 2 2 2 3 3" xfId="30664"/>
    <cellStyle name="Currency 2 3 6 2 2 2 3 4" xfId="30665"/>
    <cellStyle name="Currency 2 3 6 2 2 2 4" xfId="30666"/>
    <cellStyle name="Currency 2 3 6 2 2 2 4 2" xfId="30667"/>
    <cellStyle name="Currency 2 3 6 2 2 2 4 3" xfId="56091"/>
    <cellStyle name="Currency 2 3 6 2 2 2 5" xfId="30668"/>
    <cellStyle name="Currency 2 3 6 2 2 2 6" xfId="30669"/>
    <cellStyle name="Currency 2 3 6 2 2 3" xfId="30670"/>
    <cellStyle name="Currency 2 3 6 2 2 3 2" xfId="30671"/>
    <cellStyle name="Currency 2 3 6 2 2 3 2 2" xfId="30672"/>
    <cellStyle name="Currency 2 3 6 2 2 3 2 3" xfId="56092"/>
    <cellStyle name="Currency 2 3 6 2 2 3 3" xfId="30673"/>
    <cellStyle name="Currency 2 3 6 2 2 3 4" xfId="30674"/>
    <cellStyle name="Currency 2 3 6 2 2 4" xfId="30675"/>
    <cellStyle name="Currency 2 3 6 2 2 4 2" xfId="30676"/>
    <cellStyle name="Currency 2 3 6 2 2 4 2 2" xfId="30677"/>
    <cellStyle name="Currency 2 3 6 2 2 4 2 3" xfId="56093"/>
    <cellStyle name="Currency 2 3 6 2 2 4 3" xfId="30678"/>
    <cellStyle name="Currency 2 3 6 2 2 4 4" xfId="30679"/>
    <cellStyle name="Currency 2 3 6 2 2 5" xfId="30680"/>
    <cellStyle name="Currency 2 3 6 2 2 5 2" xfId="30681"/>
    <cellStyle name="Currency 2 3 6 2 2 5 3" xfId="56094"/>
    <cellStyle name="Currency 2 3 6 2 2 6" xfId="30682"/>
    <cellStyle name="Currency 2 3 6 2 2 7" xfId="30683"/>
    <cellStyle name="Currency 2 3 6 2 3" xfId="30684"/>
    <cellStyle name="Currency 2 3 6 2 3 2" xfId="30685"/>
    <cellStyle name="Currency 2 3 6 2 3 2 2" xfId="30686"/>
    <cellStyle name="Currency 2 3 6 2 3 2 2 2" xfId="30687"/>
    <cellStyle name="Currency 2 3 6 2 3 2 2 3" xfId="56095"/>
    <cellStyle name="Currency 2 3 6 2 3 2 3" xfId="30688"/>
    <cellStyle name="Currency 2 3 6 2 3 2 4" xfId="30689"/>
    <cellStyle name="Currency 2 3 6 2 3 3" xfId="30690"/>
    <cellStyle name="Currency 2 3 6 2 3 3 2" xfId="30691"/>
    <cellStyle name="Currency 2 3 6 2 3 3 2 2" xfId="30692"/>
    <cellStyle name="Currency 2 3 6 2 3 3 2 3" xfId="56096"/>
    <cellStyle name="Currency 2 3 6 2 3 3 3" xfId="30693"/>
    <cellStyle name="Currency 2 3 6 2 3 3 4" xfId="30694"/>
    <cellStyle name="Currency 2 3 6 2 3 4" xfId="30695"/>
    <cellStyle name="Currency 2 3 6 2 3 4 2" xfId="30696"/>
    <cellStyle name="Currency 2 3 6 2 3 4 3" xfId="56097"/>
    <cellStyle name="Currency 2 3 6 2 3 5" xfId="30697"/>
    <cellStyle name="Currency 2 3 6 2 3 6" xfId="30698"/>
    <cellStyle name="Currency 2 3 6 2 4" xfId="30699"/>
    <cellStyle name="Currency 2 3 6 2 4 2" xfId="30700"/>
    <cellStyle name="Currency 2 3 6 2 4 2 2" xfId="30701"/>
    <cellStyle name="Currency 2 3 6 2 4 2 3" xfId="56098"/>
    <cellStyle name="Currency 2 3 6 2 4 3" xfId="30702"/>
    <cellStyle name="Currency 2 3 6 2 4 4" xfId="30703"/>
    <cellStyle name="Currency 2 3 6 2 5" xfId="30704"/>
    <cellStyle name="Currency 2 3 6 2 5 2" xfId="30705"/>
    <cellStyle name="Currency 2 3 6 2 5 2 2" xfId="30706"/>
    <cellStyle name="Currency 2 3 6 2 5 2 3" xfId="56099"/>
    <cellStyle name="Currency 2 3 6 2 5 3" xfId="30707"/>
    <cellStyle name="Currency 2 3 6 2 5 4" xfId="30708"/>
    <cellStyle name="Currency 2 3 6 2 6" xfId="30709"/>
    <cellStyle name="Currency 2 3 6 2 6 2" xfId="30710"/>
    <cellStyle name="Currency 2 3 6 2 6 3" xfId="56100"/>
    <cellStyle name="Currency 2 3 6 2 7" xfId="30711"/>
    <cellStyle name="Currency 2 3 6 2 8" xfId="30712"/>
    <cellStyle name="Currency 2 3 6 3" xfId="30713"/>
    <cellStyle name="Currency 2 3 6 3 2" xfId="30714"/>
    <cellStyle name="Currency 2 3 6 3 2 2" xfId="30715"/>
    <cellStyle name="Currency 2 3 6 3 2 2 2" xfId="30716"/>
    <cellStyle name="Currency 2 3 6 3 2 2 2 2" xfId="30717"/>
    <cellStyle name="Currency 2 3 6 3 2 2 2 3" xfId="56101"/>
    <cellStyle name="Currency 2 3 6 3 2 2 3" xfId="30718"/>
    <cellStyle name="Currency 2 3 6 3 2 2 4" xfId="30719"/>
    <cellStyle name="Currency 2 3 6 3 2 3" xfId="30720"/>
    <cellStyle name="Currency 2 3 6 3 2 3 2" xfId="30721"/>
    <cellStyle name="Currency 2 3 6 3 2 3 2 2" xfId="30722"/>
    <cellStyle name="Currency 2 3 6 3 2 3 2 3" xfId="56102"/>
    <cellStyle name="Currency 2 3 6 3 2 3 3" xfId="30723"/>
    <cellStyle name="Currency 2 3 6 3 2 3 4" xfId="30724"/>
    <cellStyle name="Currency 2 3 6 3 2 4" xfId="30725"/>
    <cellStyle name="Currency 2 3 6 3 2 4 2" xfId="30726"/>
    <cellStyle name="Currency 2 3 6 3 2 4 3" xfId="56103"/>
    <cellStyle name="Currency 2 3 6 3 2 5" xfId="30727"/>
    <cellStyle name="Currency 2 3 6 3 2 6" xfId="30728"/>
    <cellStyle name="Currency 2 3 6 3 3" xfId="30729"/>
    <cellStyle name="Currency 2 3 6 3 3 2" xfId="30730"/>
    <cellStyle name="Currency 2 3 6 3 3 2 2" xfId="30731"/>
    <cellStyle name="Currency 2 3 6 3 3 2 3" xfId="56104"/>
    <cellStyle name="Currency 2 3 6 3 3 3" xfId="30732"/>
    <cellStyle name="Currency 2 3 6 3 3 4" xfId="30733"/>
    <cellStyle name="Currency 2 3 6 3 4" xfId="30734"/>
    <cellStyle name="Currency 2 3 6 3 4 2" xfId="30735"/>
    <cellStyle name="Currency 2 3 6 3 4 2 2" xfId="30736"/>
    <cellStyle name="Currency 2 3 6 3 4 2 3" xfId="56105"/>
    <cellStyle name="Currency 2 3 6 3 4 3" xfId="30737"/>
    <cellStyle name="Currency 2 3 6 3 4 4" xfId="30738"/>
    <cellStyle name="Currency 2 3 6 3 5" xfId="30739"/>
    <cellStyle name="Currency 2 3 6 3 5 2" xfId="30740"/>
    <cellStyle name="Currency 2 3 6 3 5 3" xfId="56106"/>
    <cellStyle name="Currency 2 3 6 3 6" xfId="30741"/>
    <cellStyle name="Currency 2 3 6 3 7" xfId="30742"/>
    <cellStyle name="Currency 2 3 6 4" xfId="30743"/>
    <cellStyle name="Currency 2 3 6 4 2" xfId="30744"/>
    <cellStyle name="Currency 2 3 6 4 2 2" xfId="30745"/>
    <cellStyle name="Currency 2 3 6 4 2 2 2" xfId="30746"/>
    <cellStyle name="Currency 2 3 6 4 2 2 3" xfId="56107"/>
    <cellStyle name="Currency 2 3 6 4 2 3" xfId="30747"/>
    <cellStyle name="Currency 2 3 6 4 2 4" xfId="30748"/>
    <cellStyle name="Currency 2 3 6 4 3" xfId="30749"/>
    <cellStyle name="Currency 2 3 6 4 3 2" xfId="30750"/>
    <cellStyle name="Currency 2 3 6 4 3 2 2" xfId="30751"/>
    <cellStyle name="Currency 2 3 6 4 3 2 3" xfId="56108"/>
    <cellStyle name="Currency 2 3 6 4 3 3" xfId="30752"/>
    <cellStyle name="Currency 2 3 6 4 3 4" xfId="30753"/>
    <cellStyle name="Currency 2 3 6 4 4" xfId="30754"/>
    <cellStyle name="Currency 2 3 6 4 4 2" xfId="30755"/>
    <cellStyle name="Currency 2 3 6 4 4 3" xfId="56109"/>
    <cellStyle name="Currency 2 3 6 4 5" xfId="30756"/>
    <cellStyle name="Currency 2 3 6 4 6" xfId="30757"/>
    <cellStyle name="Currency 2 3 6 5" xfId="30758"/>
    <cellStyle name="Currency 2 3 6 5 2" xfId="30759"/>
    <cellStyle name="Currency 2 3 6 5 2 2" xfId="30760"/>
    <cellStyle name="Currency 2 3 6 5 2 2 2" xfId="30761"/>
    <cellStyle name="Currency 2 3 6 5 2 2 3" xfId="56110"/>
    <cellStyle name="Currency 2 3 6 5 2 3" xfId="30762"/>
    <cellStyle name="Currency 2 3 6 5 2 4" xfId="30763"/>
    <cellStyle name="Currency 2 3 6 5 3" xfId="30764"/>
    <cellStyle name="Currency 2 3 6 5 3 2" xfId="30765"/>
    <cellStyle name="Currency 2 3 6 5 3 3" xfId="56111"/>
    <cellStyle name="Currency 2 3 6 5 4" xfId="30766"/>
    <cellStyle name="Currency 2 3 6 5 5" xfId="30767"/>
    <cellStyle name="Currency 2 3 6 6" xfId="30768"/>
    <cellStyle name="Currency 2 3 6 6 2" xfId="30769"/>
    <cellStyle name="Currency 2 3 6 6 2 2" xfId="30770"/>
    <cellStyle name="Currency 2 3 6 6 2 3" xfId="56112"/>
    <cellStyle name="Currency 2 3 6 6 3" xfId="30771"/>
    <cellStyle name="Currency 2 3 6 6 4" xfId="30772"/>
    <cellStyle name="Currency 2 3 6 7" xfId="30773"/>
    <cellStyle name="Currency 2 3 6 7 2" xfId="30774"/>
    <cellStyle name="Currency 2 3 6 7 2 2" xfId="30775"/>
    <cellStyle name="Currency 2 3 6 7 2 3" xfId="56113"/>
    <cellStyle name="Currency 2 3 6 7 3" xfId="30776"/>
    <cellStyle name="Currency 2 3 6 7 4" xfId="30777"/>
    <cellStyle name="Currency 2 3 6 8" xfId="30778"/>
    <cellStyle name="Currency 2 3 6 8 2" xfId="30779"/>
    <cellStyle name="Currency 2 3 6 8 3" xfId="56114"/>
    <cellStyle name="Currency 2 3 6 9" xfId="30780"/>
    <cellStyle name="Currency 2 3 7" xfId="30781"/>
    <cellStyle name="Currency 2 3 7 10" xfId="30782"/>
    <cellStyle name="Currency 2 3 7 2" xfId="30783"/>
    <cellStyle name="Currency 2 3 7 2 2" xfId="30784"/>
    <cellStyle name="Currency 2 3 7 2 2 2" xfId="30785"/>
    <cellStyle name="Currency 2 3 7 2 2 2 2" xfId="30786"/>
    <cellStyle name="Currency 2 3 7 2 2 2 2 2" xfId="30787"/>
    <cellStyle name="Currency 2 3 7 2 2 2 2 2 2" xfId="30788"/>
    <cellStyle name="Currency 2 3 7 2 2 2 2 2 3" xfId="56115"/>
    <cellStyle name="Currency 2 3 7 2 2 2 2 3" xfId="30789"/>
    <cellStyle name="Currency 2 3 7 2 2 2 2 4" xfId="30790"/>
    <cellStyle name="Currency 2 3 7 2 2 2 3" xfId="30791"/>
    <cellStyle name="Currency 2 3 7 2 2 2 3 2" xfId="30792"/>
    <cellStyle name="Currency 2 3 7 2 2 2 3 2 2" xfId="30793"/>
    <cellStyle name="Currency 2 3 7 2 2 2 3 2 3" xfId="56116"/>
    <cellStyle name="Currency 2 3 7 2 2 2 3 3" xfId="30794"/>
    <cellStyle name="Currency 2 3 7 2 2 2 3 4" xfId="30795"/>
    <cellStyle name="Currency 2 3 7 2 2 2 4" xfId="30796"/>
    <cellStyle name="Currency 2 3 7 2 2 2 4 2" xfId="30797"/>
    <cellStyle name="Currency 2 3 7 2 2 2 4 3" xfId="56117"/>
    <cellStyle name="Currency 2 3 7 2 2 2 5" xfId="30798"/>
    <cellStyle name="Currency 2 3 7 2 2 2 6" xfId="30799"/>
    <cellStyle name="Currency 2 3 7 2 2 3" xfId="30800"/>
    <cellStyle name="Currency 2 3 7 2 2 3 2" xfId="30801"/>
    <cellStyle name="Currency 2 3 7 2 2 3 2 2" xfId="30802"/>
    <cellStyle name="Currency 2 3 7 2 2 3 2 3" xfId="56118"/>
    <cellStyle name="Currency 2 3 7 2 2 3 3" xfId="30803"/>
    <cellStyle name="Currency 2 3 7 2 2 3 4" xfId="30804"/>
    <cellStyle name="Currency 2 3 7 2 2 4" xfId="30805"/>
    <cellStyle name="Currency 2 3 7 2 2 4 2" xfId="30806"/>
    <cellStyle name="Currency 2 3 7 2 2 4 2 2" xfId="30807"/>
    <cellStyle name="Currency 2 3 7 2 2 4 2 3" xfId="56119"/>
    <cellStyle name="Currency 2 3 7 2 2 4 3" xfId="30808"/>
    <cellStyle name="Currency 2 3 7 2 2 4 4" xfId="30809"/>
    <cellStyle name="Currency 2 3 7 2 2 5" xfId="30810"/>
    <cellStyle name="Currency 2 3 7 2 2 5 2" xfId="30811"/>
    <cellStyle name="Currency 2 3 7 2 2 5 3" xfId="56120"/>
    <cellStyle name="Currency 2 3 7 2 2 6" xfId="30812"/>
    <cellStyle name="Currency 2 3 7 2 2 7" xfId="30813"/>
    <cellStyle name="Currency 2 3 7 2 3" xfId="30814"/>
    <cellStyle name="Currency 2 3 7 2 3 2" xfId="30815"/>
    <cellStyle name="Currency 2 3 7 2 3 2 2" xfId="30816"/>
    <cellStyle name="Currency 2 3 7 2 3 2 2 2" xfId="30817"/>
    <cellStyle name="Currency 2 3 7 2 3 2 2 3" xfId="56121"/>
    <cellStyle name="Currency 2 3 7 2 3 2 3" xfId="30818"/>
    <cellStyle name="Currency 2 3 7 2 3 2 4" xfId="30819"/>
    <cellStyle name="Currency 2 3 7 2 3 3" xfId="30820"/>
    <cellStyle name="Currency 2 3 7 2 3 3 2" xfId="30821"/>
    <cellStyle name="Currency 2 3 7 2 3 3 2 2" xfId="30822"/>
    <cellStyle name="Currency 2 3 7 2 3 3 2 3" xfId="56122"/>
    <cellStyle name="Currency 2 3 7 2 3 3 3" xfId="30823"/>
    <cellStyle name="Currency 2 3 7 2 3 3 4" xfId="30824"/>
    <cellStyle name="Currency 2 3 7 2 3 4" xfId="30825"/>
    <cellStyle name="Currency 2 3 7 2 3 4 2" xfId="30826"/>
    <cellStyle name="Currency 2 3 7 2 3 4 3" xfId="56123"/>
    <cellStyle name="Currency 2 3 7 2 3 5" xfId="30827"/>
    <cellStyle name="Currency 2 3 7 2 3 6" xfId="30828"/>
    <cellStyle name="Currency 2 3 7 2 4" xfId="30829"/>
    <cellStyle name="Currency 2 3 7 2 4 2" xfId="30830"/>
    <cellStyle name="Currency 2 3 7 2 4 2 2" xfId="30831"/>
    <cellStyle name="Currency 2 3 7 2 4 2 3" xfId="56124"/>
    <cellStyle name="Currency 2 3 7 2 4 3" xfId="30832"/>
    <cellStyle name="Currency 2 3 7 2 4 4" xfId="30833"/>
    <cellStyle name="Currency 2 3 7 2 5" xfId="30834"/>
    <cellStyle name="Currency 2 3 7 2 5 2" xfId="30835"/>
    <cellStyle name="Currency 2 3 7 2 5 2 2" xfId="30836"/>
    <cellStyle name="Currency 2 3 7 2 5 2 3" xfId="56125"/>
    <cellStyle name="Currency 2 3 7 2 5 3" xfId="30837"/>
    <cellStyle name="Currency 2 3 7 2 5 4" xfId="30838"/>
    <cellStyle name="Currency 2 3 7 2 6" xfId="30839"/>
    <cellStyle name="Currency 2 3 7 2 6 2" xfId="30840"/>
    <cellStyle name="Currency 2 3 7 2 6 3" xfId="56126"/>
    <cellStyle name="Currency 2 3 7 2 7" xfId="30841"/>
    <cellStyle name="Currency 2 3 7 2 8" xfId="30842"/>
    <cellStyle name="Currency 2 3 7 3" xfId="30843"/>
    <cellStyle name="Currency 2 3 7 3 2" xfId="30844"/>
    <cellStyle name="Currency 2 3 7 3 2 2" xfId="30845"/>
    <cellStyle name="Currency 2 3 7 3 2 2 2" xfId="30846"/>
    <cellStyle name="Currency 2 3 7 3 2 2 2 2" xfId="30847"/>
    <cellStyle name="Currency 2 3 7 3 2 2 2 3" xfId="56127"/>
    <cellStyle name="Currency 2 3 7 3 2 2 3" xfId="30848"/>
    <cellStyle name="Currency 2 3 7 3 2 2 4" xfId="30849"/>
    <cellStyle name="Currency 2 3 7 3 2 3" xfId="30850"/>
    <cellStyle name="Currency 2 3 7 3 2 3 2" xfId="30851"/>
    <cellStyle name="Currency 2 3 7 3 2 3 2 2" xfId="30852"/>
    <cellStyle name="Currency 2 3 7 3 2 3 2 3" xfId="56128"/>
    <cellStyle name="Currency 2 3 7 3 2 3 3" xfId="30853"/>
    <cellStyle name="Currency 2 3 7 3 2 3 4" xfId="30854"/>
    <cellStyle name="Currency 2 3 7 3 2 4" xfId="30855"/>
    <cellStyle name="Currency 2 3 7 3 2 4 2" xfId="30856"/>
    <cellStyle name="Currency 2 3 7 3 2 4 3" xfId="56129"/>
    <cellStyle name="Currency 2 3 7 3 2 5" xfId="30857"/>
    <cellStyle name="Currency 2 3 7 3 2 6" xfId="30858"/>
    <cellStyle name="Currency 2 3 7 3 3" xfId="30859"/>
    <cellStyle name="Currency 2 3 7 3 3 2" xfId="30860"/>
    <cellStyle name="Currency 2 3 7 3 3 2 2" xfId="30861"/>
    <cellStyle name="Currency 2 3 7 3 3 2 3" xfId="56130"/>
    <cellStyle name="Currency 2 3 7 3 3 3" xfId="30862"/>
    <cellStyle name="Currency 2 3 7 3 3 4" xfId="30863"/>
    <cellStyle name="Currency 2 3 7 3 4" xfId="30864"/>
    <cellStyle name="Currency 2 3 7 3 4 2" xfId="30865"/>
    <cellStyle name="Currency 2 3 7 3 4 2 2" xfId="30866"/>
    <cellStyle name="Currency 2 3 7 3 4 2 3" xfId="56131"/>
    <cellStyle name="Currency 2 3 7 3 4 3" xfId="30867"/>
    <cellStyle name="Currency 2 3 7 3 4 4" xfId="30868"/>
    <cellStyle name="Currency 2 3 7 3 5" xfId="30869"/>
    <cellStyle name="Currency 2 3 7 3 5 2" xfId="30870"/>
    <cellStyle name="Currency 2 3 7 3 5 3" xfId="56132"/>
    <cellStyle name="Currency 2 3 7 3 6" xfId="30871"/>
    <cellStyle name="Currency 2 3 7 3 7" xfId="30872"/>
    <cellStyle name="Currency 2 3 7 4" xfId="30873"/>
    <cellStyle name="Currency 2 3 7 4 2" xfId="30874"/>
    <cellStyle name="Currency 2 3 7 4 2 2" xfId="30875"/>
    <cellStyle name="Currency 2 3 7 4 2 2 2" xfId="30876"/>
    <cellStyle name="Currency 2 3 7 4 2 2 3" xfId="56133"/>
    <cellStyle name="Currency 2 3 7 4 2 3" xfId="30877"/>
    <cellStyle name="Currency 2 3 7 4 2 4" xfId="30878"/>
    <cellStyle name="Currency 2 3 7 4 3" xfId="30879"/>
    <cellStyle name="Currency 2 3 7 4 3 2" xfId="30880"/>
    <cellStyle name="Currency 2 3 7 4 3 2 2" xfId="30881"/>
    <cellStyle name="Currency 2 3 7 4 3 2 3" xfId="56134"/>
    <cellStyle name="Currency 2 3 7 4 3 3" xfId="30882"/>
    <cellStyle name="Currency 2 3 7 4 3 4" xfId="30883"/>
    <cellStyle name="Currency 2 3 7 4 4" xfId="30884"/>
    <cellStyle name="Currency 2 3 7 4 4 2" xfId="30885"/>
    <cellStyle name="Currency 2 3 7 4 4 3" xfId="56135"/>
    <cellStyle name="Currency 2 3 7 4 5" xfId="30886"/>
    <cellStyle name="Currency 2 3 7 4 6" xfId="30887"/>
    <cellStyle name="Currency 2 3 7 5" xfId="30888"/>
    <cellStyle name="Currency 2 3 7 5 2" xfId="30889"/>
    <cellStyle name="Currency 2 3 7 5 2 2" xfId="30890"/>
    <cellStyle name="Currency 2 3 7 5 2 2 2" xfId="30891"/>
    <cellStyle name="Currency 2 3 7 5 2 2 3" xfId="56136"/>
    <cellStyle name="Currency 2 3 7 5 2 3" xfId="30892"/>
    <cellStyle name="Currency 2 3 7 5 2 4" xfId="30893"/>
    <cellStyle name="Currency 2 3 7 5 3" xfId="30894"/>
    <cellStyle name="Currency 2 3 7 5 3 2" xfId="30895"/>
    <cellStyle name="Currency 2 3 7 5 3 3" xfId="56137"/>
    <cellStyle name="Currency 2 3 7 5 4" xfId="30896"/>
    <cellStyle name="Currency 2 3 7 5 5" xfId="30897"/>
    <cellStyle name="Currency 2 3 7 6" xfId="30898"/>
    <cellStyle name="Currency 2 3 7 6 2" xfId="30899"/>
    <cellStyle name="Currency 2 3 7 6 2 2" xfId="30900"/>
    <cellStyle name="Currency 2 3 7 6 2 3" xfId="56138"/>
    <cellStyle name="Currency 2 3 7 6 3" xfId="30901"/>
    <cellStyle name="Currency 2 3 7 6 4" xfId="30902"/>
    <cellStyle name="Currency 2 3 7 7" xfId="30903"/>
    <cellStyle name="Currency 2 3 7 7 2" xfId="30904"/>
    <cellStyle name="Currency 2 3 7 7 2 2" xfId="30905"/>
    <cellStyle name="Currency 2 3 7 7 2 3" xfId="56139"/>
    <cellStyle name="Currency 2 3 7 7 3" xfId="30906"/>
    <cellStyle name="Currency 2 3 7 7 4" xfId="30907"/>
    <cellStyle name="Currency 2 3 7 8" xfId="30908"/>
    <cellStyle name="Currency 2 3 7 8 2" xfId="30909"/>
    <cellStyle name="Currency 2 3 7 8 3" xfId="56140"/>
    <cellStyle name="Currency 2 3 7 9" xfId="30910"/>
    <cellStyle name="Currency 2 3 8" xfId="30911"/>
    <cellStyle name="Currency 2 3 8 2" xfId="30912"/>
    <cellStyle name="Currency 2 3 8 2 2" xfId="30913"/>
    <cellStyle name="Currency 2 3 8 2 2 2" xfId="30914"/>
    <cellStyle name="Currency 2 3 8 2 2 2 2" xfId="30915"/>
    <cellStyle name="Currency 2 3 8 2 2 2 2 2" xfId="30916"/>
    <cellStyle name="Currency 2 3 8 2 2 2 2 3" xfId="56141"/>
    <cellStyle name="Currency 2 3 8 2 2 2 3" xfId="30917"/>
    <cellStyle name="Currency 2 3 8 2 2 2 4" xfId="30918"/>
    <cellStyle name="Currency 2 3 8 2 2 3" xfId="30919"/>
    <cellStyle name="Currency 2 3 8 2 2 3 2" xfId="30920"/>
    <cellStyle name="Currency 2 3 8 2 2 3 2 2" xfId="30921"/>
    <cellStyle name="Currency 2 3 8 2 2 3 2 3" xfId="56142"/>
    <cellStyle name="Currency 2 3 8 2 2 3 3" xfId="30922"/>
    <cellStyle name="Currency 2 3 8 2 2 3 4" xfId="30923"/>
    <cellStyle name="Currency 2 3 8 2 2 4" xfId="30924"/>
    <cellStyle name="Currency 2 3 8 2 2 4 2" xfId="30925"/>
    <cellStyle name="Currency 2 3 8 2 2 4 3" xfId="56143"/>
    <cellStyle name="Currency 2 3 8 2 2 5" xfId="30926"/>
    <cellStyle name="Currency 2 3 8 2 2 6" xfId="30927"/>
    <cellStyle name="Currency 2 3 8 2 3" xfId="30928"/>
    <cellStyle name="Currency 2 3 8 2 3 2" xfId="30929"/>
    <cellStyle name="Currency 2 3 8 2 3 2 2" xfId="30930"/>
    <cellStyle name="Currency 2 3 8 2 3 2 3" xfId="56144"/>
    <cellStyle name="Currency 2 3 8 2 3 3" xfId="30931"/>
    <cellStyle name="Currency 2 3 8 2 3 4" xfId="30932"/>
    <cellStyle name="Currency 2 3 8 2 4" xfId="30933"/>
    <cellStyle name="Currency 2 3 8 2 4 2" xfId="30934"/>
    <cellStyle name="Currency 2 3 8 2 4 2 2" xfId="30935"/>
    <cellStyle name="Currency 2 3 8 2 4 2 3" xfId="56145"/>
    <cellStyle name="Currency 2 3 8 2 4 3" xfId="30936"/>
    <cellStyle name="Currency 2 3 8 2 4 4" xfId="30937"/>
    <cellStyle name="Currency 2 3 8 2 5" xfId="30938"/>
    <cellStyle name="Currency 2 3 8 2 5 2" xfId="30939"/>
    <cellStyle name="Currency 2 3 8 2 5 3" xfId="56146"/>
    <cellStyle name="Currency 2 3 8 2 6" xfId="30940"/>
    <cellStyle name="Currency 2 3 8 2 7" xfId="30941"/>
    <cellStyle name="Currency 2 3 8 3" xfId="30942"/>
    <cellStyle name="Currency 2 3 8 3 2" xfId="30943"/>
    <cellStyle name="Currency 2 3 8 3 2 2" xfId="30944"/>
    <cellStyle name="Currency 2 3 8 3 2 2 2" xfId="30945"/>
    <cellStyle name="Currency 2 3 8 3 2 2 3" xfId="56147"/>
    <cellStyle name="Currency 2 3 8 3 2 3" xfId="30946"/>
    <cellStyle name="Currency 2 3 8 3 2 4" xfId="30947"/>
    <cellStyle name="Currency 2 3 8 3 3" xfId="30948"/>
    <cellStyle name="Currency 2 3 8 3 3 2" xfId="30949"/>
    <cellStyle name="Currency 2 3 8 3 3 2 2" xfId="30950"/>
    <cellStyle name="Currency 2 3 8 3 3 2 3" xfId="56148"/>
    <cellStyle name="Currency 2 3 8 3 3 3" xfId="30951"/>
    <cellStyle name="Currency 2 3 8 3 3 4" xfId="30952"/>
    <cellStyle name="Currency 2 3 8 3 4" xfId="30953"/>
    <cellStyle name="Currency 2 3 8 3 4 2" xfId="30954"/>
    <cellStyle name="Currency 2 3 8 3 4 3" xfId="56149"/>
    <cellStyle name="Currency 2 3 8 3 5" xfId="30955"/>
    <cellStyle name="Currency 2 3 8 3 6" xfId="30956"/>
    <cellStyle name="Currency 2 3 8 4" xfId="30957"/>
    <cellStyle name="Currency 2 3 8 4 2" xfId="30958"/>
    <cellStyle name="Currency 2 3 8 4 2 2" xfId="30959"/>
    <cellStyle name="Currency 2 3 8 4 2 3" xfId="56150"/>
    <cellStyle name="Currency 2 3 8 4 3" xfId="30960"/>
    <cellStyle name="Currency 2 3 8 4 4" xfId="30961"/>
    <cellStyle name="Currency 2 3 8 5" xfId="30962"/>
    <cellStyle name="Currency 2 3 8 5 2" xfId="30963"/>
    <cellStyle name="Currency 2 3 8 5 2 2" xfId="30964"/>
    <cellStyle name="Currency 2 3 8 5 2 3" xfId="56151"/>
    <cellStyle name="Currency 2 3 8 5 3" xfId="30965"/>
    <cellStyle name="Currency 2 3 8 5 4" xfId="30966"/>
    <cellStyle name="Currency 2 3 8 6" xfId="30967"/>
    <cellStyle name="Currency 2 3 8 6 2" xfId="30968"/>
    <cellStyle name="Currency 2 3 8 6 3" xfId="56152"/>
    <cellStyle name="Currency 2 3 8 7" xfId="30969"/>
    <cellStyle name="Currency 2 3 8 8" xfId="30970"/>
    <cellStyle name="Currency 2 3 9" xfId="30971"/>
    <cellStyle name="Currency 2 3 9 2" xfId="30972"/>
    <cellStyle name="Currency 2 3 9 2 2" xfId="30973"/>
    <cellStyle name="Currency 2 3 9 2 2 2" xfId="30974"/>
    <cellStyle name="Currency 2 3 9 2 2 2 2" xfId="30975"/>
    <cellStyle name="Currency 2 3 9 2 2 2 3" xfId="56153"/>
    <cellStyle name="Currency 2 3 9 2 2 3" xfId="30976"/>
    <cellStyle name="Currency 2 3 9 2 2 4" xfId="30977"/>
    <cellStyle name="Currency 2 3 9 2 3" xfId="30978"/>
    <cellStyle name="Currency 2 3 9 2 3 2" xfId="30979"/>
    <cellStyle name="Currency 2 3 9 2 3 2 2" xfId="30980"/>
    <cellStyle name="Currency 2 3 9 2 3 2 3" xfId="56154"/>
    <cellStyle name="Currency 2 3 9 2 3 3" xfId="30981"/>
    <cellStyle name="Currency 2 3 9 2 3 4" xfId="30982"/>
    <cellStyle name="Currency 2 3 9 2 4" xfId="30983"/>
    <cellStyle name="Currency 2 3 9 2 4 2" xfId="30984"/>
    <cellStyle name="Currency 2 3 9 2 4 3" xfId="56155"/>
    <cellStyle name="Currency 2 3 9 2 5" xfId="30985"/>
    <cellStyle name="Currency 2 3 9 2 6" xfId="30986"/>
    <cellStyle name="Currency 2 3 9 3" xfId="30987"/>
    <cellStyle name="Currency 2 3 9 3 2" xfId="30988"/>
    <cellStyle name="Currency 2 3 9 3 2 2" xfId="30989"/>
    <cellStyle name="Currency 2 3 9 3 2 3" xfId="56156"/>
    <cellStyle name="Currency 2 3 9 3 3" xfId="30990"/>
    <cellStyle name="Currency 2 3 9 3 4" xfId="30991"/>
    <cellStyle name="Currency 2 3 9 4" xfId="30992"/>
    <cellStyle name="Currency 2 3 9 4 2" xfId="30993"/>
    <cellStyle name="Currency 2 3 9 4 2 2" xfId="30994"/>
    <cellStyle name="Currency 2 3 9 4 2 3" xfId="56157"/>
    <cellStyle name="Currency 2 3 9 4 3" xfId="30995"/>
    <cellStyle name="Currency 2 3 9 4 4" xfId="30996"/>
    <cellStyle name="Currency 2 3 9 5" xfId="30997"/>
    <cellStyle name="Currency 2 3 9 5 2" xfId="30998"/>
    <cellStyle name="Currency 2 3 9 5 3" xfId="56158"/>
    <cellStyle name="Currency 2 3 9 6" xfId="30999"/>
    <cellStyle name="Currency 2 3 9 7" xfId="31000"/>
    <cellStyle name="Currency 2 4" xfId="31001"/>
    <cellStyle name="Currency 2 4 10" xfId="31002"/>
    <cellStyle name="Currency 2 4 10 2" xfId="31003"/>
    <cellStyle name="Currency 2 4 10 2 2" xfId="31004"/>
    <cellStyle name="Currency 2 4 10 2 2 2" xfId="31005"/>
    <cellStyle name="Currency 2 4 10 2 2 3" xfId="56159"/>
    <cellStyle name="Currency 2 4 10 2 3" xfId="31006"/>
    <cellStyle name="Currency 2 4 10 2 4" xfId="31007"/>
    <cellStyle name="Currency 2 4 10 3" xfId="31008"/>
    <cellStyle name="Currency 2 4 10 3 2" xfId="31009"/>
    <cellStyle name="Currency 2 4 10 3 3" xfId="56160"/>
    <cellStyle name="Currency 2 4 10 4" xfId="31010"/>
    <cellStyle name="Currency 2 4 10 5" xfId="31011"/>
    <cellStyle name="Currency 2 4 11" xfId="31012"/>
    <cellStyle name="Currency 2 4 11 2" xfId="31013"/>
    <cellStyle name="Currency 2 4 11 2 2" xfId="31014"/>
    <cellStyle name="Currency 2 4 11 2 3" xfId="56161"/>
    <cellStyle name="Currency 2 4 11 3" xfId="31015"/>
    <cellStyle name="Currency 2 4 11 4" xfId="31016"/>
    <cellStyle name="Currency 2 4 12" xfId="31017"/>
    <cellStyle name="Currency 2 4 12 2" xfId="31018"/>
    <cellStyle name="Currency 2 4 12 2 2" xfId="31019"/>
    <cellStyle name="Currency 2 4 12 2 3" xfId="56162"/>
    <cellStyle name="Currency 2 4 12 3" xfId="31020"/>
    <cellStyle name="Currency 2 4 12 4" xfId="31021"/>
    <cellStyle name="Currency 2 4 13" xfId="31022"/>
    <cellStyle name="Currency 2 4 13 2" xfId="31023"/>
    <cellStyle name="Currency 2 4 13 3" xfId="56163"/>
    <cellStyle name="Currency 2 4 14" xfId="31024"/>
    <cellStyle name="Currency 2 4 15" xfId="31025"/>
    <cellStyle name="Currency 2 4 2" xfId="31026"/>
    <cellStyle name="Currency 2 4 2 10" xfId="31027"/>
    <cellStyle name="Currency 2 4 2 11" xfId="31028"/>
    <cellStyle name="Currency 2 4 2 2" xfId="31029"/>
    <cellStyle name="Currency 2 4 2 2 10" xfId="31030"/>
    <cellStyle name="Currency 2 4 2 2 2" xfId="31031"/>
    <cellStyle name="Currency 2 4 2 2 2 2" xfId="31032"/>
    <cellStyle name="Currency 2 4 2 2 2 2 2" xfId="31033"/>
    <cellStyle name="Currency 2 4 2 2 2 2 2 2" xfId="31034"/>
    <cellStyle name="Currency 2 4 2 2 2 2 2 2 2" xfId="31035"/>
    <cellStyle name="Currency 2 4 2 2 2 2 2 2 2 2" xfId="31036"/>
    <cellStyle name="Currency 2 4 2 2 2 2 2 2 2 3" xfId="56164"/>
    <cellStyle name="Currency 2 4 2 2 2 2 2 2 3" xfId="31037"/>
    <cellStyle name="Currency 2 4 2 2 2 2 2 2 4" xfId="31038"/>
    <cellStyle name="Currency 2 4 2 2 2 2 2 3" xfId="31039"/>
    <cellStyle name="Currency 2 4 2 2 2 2 2 3 2" xfId="31040"/>
    <cellStyle name="Currency 2 4 2 2 2 2 2 3 2 2" xfId="31041"/>
    <cellStyle name="Currency 2 4 2 2 2 2 2 3 2 3" xfId="56165"/>
    <cellStyle name="Currency 2 4 2 2 2 2 2 3 3" xfId="31042"/>
    <cellStyle name="Currency 2 4 2 2 2 2 2 3 4" xfId="31043"/>
    <cellStyle name="Currency 2 4 2 2 2 2 2 4" xfId="31044"/>
    <cellStyle name="Currency 2 4 2 2 2 2 2 4 2" xfId="31045"/>
    <cellStyle name="Currency 2 4 2 2 2 2 2 4 3" xfId="56166"/>
    <cellStyle name="Currency 2 4 2 2 2 2 2 5" xfId="31046"/>
    <cellStyle name="Currency 2 4 2 2 2 2 2 6" xfId="31047"/>
    <cellStyle name="Currency 2 4 2 2 2 2 3" xfId="31048"/>
    <cellStyle name="Currency 2 4 2 2 2 2 3 2" xfId="31049"/>
    <cellStyle name="Currency 2 4 2 2 2 2 3 2 2" xfId="31050"/>
    <cellStyle name="Currency 2 4 2 2 2 2 3 2 3" xfId="56167"/>
    <cellStyle name="Currency 2 4 2 2 2 2 3 3" xfId="31051"/>
    <cellStyle name="Currency 2 4 2 2 2 2 3 4" xfId="31052"/>
    <cellStyle name="Currency 2 4 2 2 2 2 4" xfId="31053"/>
    <cellStyle name="Currency 2 4 2 2 2 2 4 2" xfId="31054"/>
    <cellStyle name="Currency 2 4 2 2 2 2 4 2 2" xfId="31055"/>
    <cellStyle name="Currency 2 4 2 2 2 2 4 2 3" xfId="56168"/>
    <cellStyle name="Currency 2 4 2 2 2 2 4 3" xfId="31056"/>
    <cellStyle name="Currency 2 4 2 2 2 2 4 4" xfId="31057"/>
    <cellStyle name="Currency 2 4 2 2 2 2 5" xfId="31058"/>
    <cellStyle name="Currency 2 4 2 2 2 2 5 2" xfId="31059"/>
    <cellStyle name="Currency 2 4 2 2 2 2 5 3" xfId="56169"/>
    <cellStyle name="Currency 2 4 2 2 2 2 6" xfId="31060"/>
    <cellStyle name="Currency 2 4 2 2 2 2 7" xfId="31061"/>
    <cellStyle name="Currency 2 4 2 2 2 3" xfId="31062"/>
    <cellStyle name="Currency 2 4 2 2 2 3 2" xfId="31063"/>
    <cellStyle name="Currency 2 4 2 2 2 3 2 2" xfId="31064"/>
    <cellStyle name="Currency 2 4 2 2 2 3 2 2 2" xfId="31065"/>
    <cellStyle name="Currency 2 4 2 2 2 3 2 2 3" xfId="56170"/>
    <cellStyle name="Currency 2 4 2 2 2 3 2 3" xfId="31066"/>
    <cellStyle name="Currency 2 4 2 2 2 3 2 4" xfId="31067"/>
    <cellStyle name="Currency 2 4 2 2 2 3 3" xfId="31068"/>
    <cellStyle name="Currency 2 4 2 2 2 3 3 2" xfId="31069"/>
    <cellStyle name="Currency 2 4 2 2 2 3 3 2 2" xfId="31070"/>
    <cellStyle name="Currency 2 4 2 2 2 3 3 2 3" xfId="56171"/>
    <cellStyle name="Currency 2 4 2 2 2 3 3 3" xfId="31071"/>
    <cellStyle name="Currency 2 4 2 2 2 3 3 4" xfId="31072"/>
    <cellStyle name="Currency 2 4 2 2 2 3 4" xfId="31073"/>
    <cellStyle name="Currency 2 4 2 2 2 3 4 2" xfId="31074"/>
    <cellStyle name="Currency 2 4 2 2 2 3 4 3" xfId="56172"/>
    <cellStyle name="Currency 2 4 2 2 2 3 5" xfId="31075"/>
    <cellStyle name="Currency 2 4 2 2 2 3 6" xfId="31076"/>
    <cellStyle name="Currency 2 4 2 2 2 4" xfId="31077"/>
    <cellStyle name="Currency 2 4 2 2 2 4 2" xfId="31078"/>
    <cellStyle name="Currency 2 4 2 2 2 4 2 2" xfId="31079"/>
    <cellStyle name="Currency 2 4 2 2 2 4 2 3" xfId="56173"/>
    <cellStyle name="Currency 2 4 2 2 2 4 3" xfId="31080"/>
    <cellStyle name="Currency 2 4 2 2 2 4 4" xfId="31081"/>
    <cellStyle name="Currency 2 4 2 2 2 5" xfId="31082"/>
    <cellStyle name="Currency 2 4 2 2 2 5 2" xfId="31083"/>
    <cellStyle name="Currency 2 4 2 2 2 5 2 2" xfId="31084"/>
    <cellStyle name="Currency 2 4 2 2 2 5 2 3" xfId="56174"/>
    <cellStyle name="Currency 2 4 2 2 2 5 3" xfId="31085"/>
    <cellStyle name="Currency 2 4 2 2 2 5 4" xfId="31086"/>
    <cellStyle name="Currency 2 4 2 2 2 6" xfId="31087"/>
    <cellStyle name="Currency 2 4 2 2 2 6 2" xfId="31088"/>
    <cellStyle name="Currency 2 4 2 2 2 6 3" xfId="56175"/>
    <cellStyle name="Currency 2 4 2 2 2 7" xfId="31089"/>
    <cellStyle name="Currency 2 4 2 2 2 8" xfId="31090"/>
    <cellStyle name="Currency 2 4 2 2 3" xfId="31091"/>
    <cellStyle name="Currency 2 4 2 2 3 2" xfId="31092"/>
    <cellStyle name="Currency 2 4 2 2 3 2 2" xfId="31093"/>
    <cellStyle name="Currency 2 4 2 2 3 2 2 2" xfId="31094"/>
    <cellStyle name="Currency 2 4 2 2 3 2 2 2 2" xfId="31095"/>
    <cellStyle name="Currency 2 4 2 2 3 2 2 2 3" xfId="56176"/>
    <cellStyle name="Currency 2 4 2 2 3 2 2 3" xfId="31096"/>
    <cellStyle name="Currency 2 4 2 2 3 2 2 4" xfId="31097"/>
    <cellStyle name="Currency 2 4 2 2 3 2 3" xfId="31098"/>
    <cellStyle name="Currency 2 4 2 2 3 2 3 2" xfId="31099"/>
    <cellStyle name="Currency 2 4 2 2 3 2 3 2 2" xfId="31100"/>
    <cellStyle name="Currency 2 4 2 2 3 2 3 2 3" xfId="56177"/>
    <cellStyle name="Currency 2 4 2 2 3 2 3 3" xfId="31101"/>
    <cellStyle name="Currency 2 4 2 2 3 2 3 4" xfId="31102"/>
    <cellStyle name="Currency 2 4 2 2 3 2 4" xfId="31103"/>
    <cellStyle name="Currency 2 4 2 2 3 2 4 2" xfId="31104"/>
    <cellStyle name="Currency 2 4 2 2 3 2 4 3" xfId="56178"/>
    <cellStyle name="Currency 2 4 2 2 3 2 5" xfId="31105"/>
    <cellStyle name="Currency 2 4 2 2 3 2 6" xfId="31106"/>
    <cellStyle name="Currency 2 4 2 2 3 3" xfId="31107"/>
    <cellStyle name="Currency 2 4 2 2 3 3 2" xfId="31108"/>
    <cellStyle name="Currency 2 4 2 2 3 3 2 2" xfId="31109"/>
    <cellStyle name="Currency 2 4 2 2 3 3 2 3" xfId="56179"/>
    <cellStyle name="Currency 2 4 2 2 3 3 3" xfId="31110"/>
    <cellStyle name="Currency 2 4 2 2 3 3 4" xfId="31111"/>
    <cellStyle name="Currency 2 4 2 2 3 4" xfId="31112"/>
    <cellStyle name="Currency 2 4 2 2 3 4 2" xfId="31113"/>
    <cellStyle name="Currency 2 4 2 2 3 4 2 2" xfId="31114"/>
    <cellStyle name="Currency 2 4 2 2 3 4 2 3" xfId="56180"/>
    <cellStyle name="Currency 2 4 2 2 3 4 3" xfId="31115"/>
    <cellStyle name="Currency 2 4 2 2 3 4 4" xfId="31116"/>
    <cellStyle name="Currency 2 4 2 2 3 5" xfId="31117"/>
    <cellStyle name="Currency 2 4 2 2 3 5 2" xfId="31118"/>
    <cellStyle name="Currency 2 4 2 2 3 5 3" xfId="56181"/>
    <cellStyle name="Currency 2 4 2 2 3 6" xfId="31119"/>
    <cellStyle name="Currency 2 4 2 2 3 7" xfId="31120"/>
    <cellStyle name="Currency 2 4 2 2 4" xfId="31121"/>
    <cellStyle name="Currency 2 4 2 2 4 2" xfId="31122"/>
    <cellStyle name="Currency 2 4 2 2 4 2 2" xfId="31123"/>
    <cellStyle name="Currency 2 4 2 2 4 2 2 2" xfId="31124"/>
    <cellStyle name="Currency 2 4 2 2 4 2 2 3" xfId="56182"/>
    <cellStyle name="Currency 2 4 2 2 4 2 3" xfId="31125"/>
    <cellStyle name="Currency 2 4 2 2 4 2 4" xfId="31126"/>
    <cellStyle name="Currency 2 4 2 2 4 3" xfId="31127"/>
    <cellStyle name="Currency 2 4 2 2 4 3 2" xfId="31128"/>
    <cellStyle name="Currency 2 4 2 2 4 3 2 2" xfId="31129"/>
    <cellStyle name="Currency 2 4 2 2 4 3 2 3" xfId="56183"/>
    <cellStyle name="Currency 2 4 2 2 4 3 3" xfId="31130"/>
    <cellStyle name="Currency 2 4 2 2 4 3 4" xfId="31131"/>
    <cellStyle name="Currency 2 4 2 2 4 4" xfId="31132"/>
    <cellStyle name="Currency 2 4 2 2 4 4 2" xfId="31133"/>
    <cellStyle name="Currency 2 4 2 2 4 4 3" xfId="56184"/>
    <cellStyle name="Currency 2 4 2 2 4 5" xfId="31134"/>
    <cellStyle name="Currency 2 4 2 2 4 6" xfId="31135"/>
    <cellStyle name="Currency 2 4 2 2 5" xfId="31136"/>
    <cellStyle name="Currency 2 4 2 2 5 2" xfId="31137"/>
    <cellStyle name="Currency 2 4 2 2 5 2 2" xfId="31138"/>
    <cellStyle name="Currency 2 4 2 2 5 2 2 2" xfId="31139"/>
    <cellStyle name="Currency 2 4 2 2 5 2 2 3" xfId="56185"/>
    <cellStyle name="Currency 2 4 2 2 5 2 3" xfId="31140"/>
    <cellStyle name="Currency 2 4 2 2 5 2 4" xfId="31141"/>
    <cellStyle name="Currency 2 4 2 2 5 3" xfId="31142"/>
    <cellStyle name="Currency 2 4 2 2 5 3 2" xfId="31143"/>
    <cellStyle name="Currency 2 4 2 2 5 3 3" xfId="56186"/>
    <cellStyle name="Currency 2 4 2 2 5 4" xfId="31144"/>
    <cellStyle name="Currency 2 4 2 2 5 5" xfId="31145"/>
    <cellStyle name="Currency 2 4 2 2 6" xfId="31146"/>
    <cellStyle name="Currency 2 4 2 2 6 2" xfId="31147"/>
    <cellStyle name="Currency 2 4 2 2 6 2 2" xfId="31148"/>
    <cellStyle name="Currency 2 4 2 2 6 2 3" xfId="56187"/>
    <cellStyle name="Currency 2 4 2 2 6 3" xfId="31149"/>
    <cellStyle name="Currency 2 4 2 2 6 4" xfId="31150"/>
    <cellStyle name="Currency 2 4 2 2 7" xfId="31151"/>
    <cellStyle name="Currency 2 4 2 2 7 2" xfId="31152"/>
    <cellStyle name="Currency 2 4 2 2 7 2 2" xfId="31153"/>
    <cellStyle name="Currency 2 4 2 2 7 2 3" xfId="56188"/>
    <cellStyle name="Currency 2 4 2 2 7 3" xfId="31154"/>
    <cellStyle name="Currency 2 4 2 2 7 4" xfId="31155"/>
    <cellStyle name="Currency 2 4 2 2 8" xfId="31156"/>
    <cellStyle name="Currency 2 4 2 2 8 2" xfId="31157"/>
    <cellStyle name="Currency 2 4 2 2 8 3" xfId="56189"/>
    <cellStyle name="Currency 2 4 2 2 9" xfId="31158"/>
    <cellStyle name="Currency 2 4 2 3" xfId="31159"/>
    <cellStyle name="Currency 2 4 2 3 2" xfId="31160"/>
    <cellStyle name="Currency 2 4 2 3 2 2" xfId="31161"/>
    <cellStyle name="Currency 2 4 2 3 2 2 2" xfId="31162"/>
    <cellStyle name="Currency 2 4 2 3 2 2 2 2" xfId="31163"/>
    <cellStyle name="Currency 2 4 2 3 2 2 2 2 2" xfId="31164"/>
    <cellStyle name="Currency 2 4 2 3 2 2 2 2 3" xfId="56190"/>
    <cellStyle name="Currency 2 4 2 3 2 2 2 3" xfId="31165"/>
    <cellStyle name="Currency 2 4 2 3 2 2 2 4" xfId="31166"/>
    <cellStyle name="Currency 2 4 2 3 2 2 3" xfId="31167"/>
    <cellStyle name="Currency 2 4 2 3 2 2 3 2" xfId="31168"/>
    <cellStyle name="Currency 2 4 2 3 2 2 3 2 2" xfId="31169"/>
    <cellStyle name="Currency 2 4 2 3 2 2 3 2 3" xfId="56191"/>
    <cellStyle name="Currency 2 4 2 3 2 2 3 3" xfId="31170"/>
    <cellStyle name="Currency 2 4 2 3 2 2 3 4" xfId="31171"/>
    <cellStyle name="Currency 2 4 2 3 2 2 4" xfId="31172"/>
    <cellStyle name="Currency 2 4 2 3 2 2 4 2" xfId="31173"/>
    <cellStyle name="Currency 2 4 2 3 2 2 4 3" xfId="56192"/>
    <cellStyle name="Currency 2 4 2 3 2 2 5" xfId="31174"/>
    <cellStyle name="Currency 2 4 2 3 2 2 6" xfId="31175"/>
    <cellStyle name="Currency 2 4 2 3 2 3" xfId="31176"/>
    <cellStyle name="Currency 2 4 2 3 2 3 2" xfId="31177"/>
    <cellStyle name="Currency 2 4 2 3 2 3 2 2" xfId="31178"/>
    <cellStyle name="Currency 2 4 2 3 2 3 2 3" xfId="56193"/>
    <cellStyle name="Currency 2 4 2 3 2 3 3" xfId="31179"/>
    <cellStyle name="Currency 2 4 2 3 2 3 4" xfId="31180"/>
    <cellStyle name="Currency 2 4 2 3 2 4" xfId="31181"/>
    <cellStyle name="Currency 2 4 2 3 2 4 2" xfId="31182"/>
    <cellStyle name="Currency 2 4 2 3 2 4 2 2" xfId="31183"/>
    <cellStyle name="Currency 2 4 2 3 2 4 2 3" xfId="56194"/>
    <cellStyle name="Currency 2 4 2 3 2 4 3" xfId="31184"/>
    <cellStyle name="Currency 2 4 2 3 2 4 4" xfId="31185"/>
    <cellStyle name="Currency 2 4 2 3 2 5" xfId="31186"/>
    <cellStyle name="Currency 2 4 2 3 2 5 2" xfId="31187"/>
    <cellStyle name="Currency 2 4 2 3 2 5 3" xfId="56195"/>
    <cellStyle name="Currency 2 4 2 3 2 6" xfId="31188"/>
    <cellStyle name="Currency 2 4 2 3 2 7" xfId="31189"/>
    <cellStyle name="Currency 2 4 2 3 3" xfId="31190"/>
    <cellStyle name="Currency 2 4 2 3 3 2" xfId="31191"/>
    <cellStyle name="Currency 2 4 2 3 3 2 2" xfId="31192"/>
    <cellStyle name="Currency 2 4 2 3 3 2 2 2" xfId="31193"/>
    <cellStyle name="Currency 2 4 2 3 3 2 2 3" xfId="56196"/>
    <cellStyle name="Currency 2 4 2 3 3 2 3" xfId="31194"/>
    <cellStyle name="Currency 2 4 2 3 3 2 4" xfId="31195"/>
    <cellStyle name="Currency 2 4 2 3 3 3" xfId="31196"/>
    <cellStyle name="Currency 2 4 2 3 3 3 2" xfId="31197"/>
    <cellStyle name="Currency 2 4 2 3 3 3 2 2" xfId="31198"/>
    <cellStyle name="Currency 2 4 2 3 3 3 2 3" xfId="56197"/>
    <cellStyle name="Currency 2 4 2 3 3 3 3" xfId="31199"/>
    <cellStyle name="Currency 2 4 2 3 3 3 4" xfId="31200"/>
    <cellStyle name="Currency 2 4 2 3 3 4" xfId="31201"/>
    <cellStyle name="Currency 2 4 2 3 3 4 2" xfId="31202"/>
    <cellStyle name="Currency 2 4 2 3 3 4 3" xfId="56198"/>
    <cellStyle name="Currency 2 4 2 3 3 5" xfId="31203"/>
    <cellStyle name="Currency 2 4 2 3 3 6" xfId="31204"/>
    <cellStyle name="Currency 2 4 2 3 4" xfId="31205"/>
    <cellStyle name="Currency 2 4 2 3 4 2" xfId="31206"/>
    <cellStyle name="Currency 2 4 2 3 4 2 2" xfId="31207"/>
    <cellStyle name="Currency 2 4 2 3 4 2 2 2" xfId="31208"/>
    <cellStyle name="Currency 2 4 2 3 4 2 2 3" xfId="56199"/>
    <cellStyle name="Currency 2 4 2 3 4 2 3" xfId="31209"/>
    <cellStyle name="Currency 2 4 2 3 4 2 4" xfId="31210"/>
    <cellStyle name="Currency 2 4 2 3 4 3" xfId="31211"/>
    <cellStyle name="Currency 2 4 2 3 4 3 2" xfId="31212"/>
    <cellStyle name="Currency 2 4 2 3 4 3 3" xfId="56200"/>
    <cellStyle name="Currency 2 4 2 3 4 4" xfId="31213"/>
    <cellStyle name="Currency 2 4 2 3 4 5" xfId="31214"/>
    <cellStyle name="Currency 2 4 2 3 5" xfId="31215"/>
    <cellStyle name="Currency 2 4 2 3 5 2" xfId="31216"/>
    <cellStyle name="Currency 2 4 2 3 5 2 2" xfId="31217"/>
    <cellStyle name="Currency 2 4 2 3 5 2 3" xfId="56201"/>
    <cellStyle name="Currency 2 4 2 3 5 3" xfId="31218"/>
    <cellStyle name="Currency 2 4 2 3 5 4" xfId="31219"/>
    <cellStyle name="Currency 2 4 2 3 6" xfId="31220"/>
    <cellStyle name="Currency 2 4 2 3 6 2" xfId="31221"/>
    <cellStyle name="Currency 2 4 2 3 6 2 2" xfId="31222"/>
    <cellStyle name="Currency 2 4 2 3 6 2 3" xfId="56202"/>
    <cellStyle name="Currency 2 4 2 3 6 3" xfId="31223"/>
    <cellStyle name="Currency 2 4 2 3 6 4" xfId="31224"/>
    <cellStyle name="Currency 2 4 2 3 7" xfId="31225"/>
    <cellStyle name="Currency 2 4 2 3 7 2" xfId="31226"/>
    <cellStyle name="Currency 2 4 2 3 7 3" xfId="56203"/>
    <cellStyle name="Currency 2 4 2 3 8" xfId="31227"/>
    <cellStyle name="Currency 2 4 2 3 9" xfId="31228"/>
    <cellStyle name="Currency 2 4 2 4" xfId="31229"/>
    <cellStyle name="Currency 2 4 2 4 2" xfId="31230"/>
    <cellStyle name="Currency 2 4 2 4 2 2" xfId="31231"/>
    <cellStyle name="Currency 2 4 2 4 2 2 2" xfId="31232"/>
    <cellStyle name="Currency 2 4 2 4 2 2 2 2" xfId="31233"/>
    <cellStyle name="Currency 2 4 2 4 2 2 2 3" xfId="56204"/>
    <cellStyle name="Currency 2 4 2 4 2 2 3" xfId="31234"/>
    <cellStyle name="Currency 2 4 2 4 2 2 4" xfId="31235"/>
    <cellStyle name="Currency 2 4 2 4 2 3" xfId="31236"/>
    <cellStyle name="Currency 2 4 2 4 2 3 2" xfId="31237"/>
    <cellStyle name="Currency 2 4 2 4 2 3 2 2" xfId="31238"/>
    <cellStyle name="Currency 2 4 2 4 2 3 2 3" xfId="56205"/>
    <cellStyle name="Currency 2 4 2 4 2 3 3" xfId="31239"/>
    <cellStyle name="Currency 2 4 2 4 2 3 4" xfId="31240"/>
    <cellStyle name="Currency 2 4 2 4 2 4" xfId="31241"/>
    <cellStyle name="Currency 2 4 2 4 2 4 2" xfId="31242"/>
    <cellStyle name="Currency 2 4 2 4 2 4 3" xfId="56206"/>
    <cellStyle name="Currency 2 4 2 4 2 5" xfId="31243"/>
    <cellStyle name="Currency 2 4 2 4 2 6" xfId="31244"/>
    <cellStyle name="Currency 2 4 2 4 3" xfId="31245"/>
    <cellStyle name="Currency 2 4 2 4 3 2" xfId="31246"/>
    <cellStyle name="Currency 2 4 2 4 3 2 2" xfId="31247"/>
    <cellStyle name="Currency 2 4 2 4 3 2 3" xfId="56207"/>
    <cellStyle name="Currency 2 4 2 4 3 3" xfId="31248"/>
    <cellStyle name="Currency 2 4 2 4 3 4" xfId="31249"/>
    <cellStyle name="Currency 2 4 2 4 4" xfId="31250"/>
    <cellStyle name="Currency 2 4 2 4 4 2" xfId="31251"/>
    <cellStyle name="Currency 2 4 2 4 4 2 2" xfId="31252"/>
    <cellStyle name="Currency 2 4 2 4 4 2 3" xfId="56208"/>
    <cellStyle name="Currency 2 4 2 4 4 3" xfId="31253"/>
    <cellStyle name="Currency 2 4 2 4 4 4" xfId="31254"/>
    <cellStyle name="Currency 2 4 2 4 5" xfId="31255"/>
    <cellStyle name="Currency 2 4 2 4 5 2" xfId="31256"/>
    <cellStyle name="Currency 2 4 2 4 5 3" xfId="56209"/>
    <cellStyle name="Currency 2 4 2 4 6" xfId="31257"/>
    <cellStyle name="Currency 2 4 2 4 7" xfId="31258"/>
    <cellStyle name="Currency 2 4 2 5" xfId="31259"/>
    <cellStyle name="Currency 2 4 2 5 2" xfId="31260"/>
    <cellStyle name="Currency 2 4 2 5 2 2" xfId="31261"/>
    <cellStyle name="Currency 2 4 2 5 2 2 2" xfId="31262"/>
    <cellStyle name="Currency 2 4 2 5 2 2 3" xfId="56210"/>
    <cellStyle name="Currency 2 4 2 5 2 3" xfId="31263"/>
    <cellStyle name="Currency 2 4 2 5 2 4" xfId="31264"/>
    <cellStyle name="Currency 2 4 2 5 3" xfId="31265"/>
    <cellStyle name="Currency 2 4 2 5 3 2" xfId="31266"/>
    <cellStyle name="Currency 2 4 2 5 3 2 2" xfId="31267"/>
    <cellStyle name="Currency 2 4 2 5 3 2 3" xfId="56211"/>
    <cellStyle name="Currency 2 4 2 5 3 3" xfId="31268"/>
    <cellStyle name="Currency 2 4 2 5 3 4" xfId="31269"/>
    <cellStyle name="Currency 2 4 2 5 4" xfId="31270"/>
    <cellStyle name="Currency 2 4 2 5 4 2" xfId="31271"/>
    <cellStyle name="Currency 2 4 2 5 4 3" xfId="56212"/>
    <cellStyle name="Currency 2 4 2 5 5" xfId="31272"/>
    <cellStyle name="Currency 2 4 2 5 6" xfId="31273"/>
    <cellStyle name="Currency 2 4 2 6" xfId="31274"/>
    <cellStyle name="Currency 2 4 2 6 2" xfId="31275"/>
    <cellStyle name="Currency 2 4 2 6 2 2" xfId="31276"/>
    <cellStyle name="Currency 2 4 2 6 2 2 2" xfId="31277"/>
    <cellStyle name="Currency 2 4 2 6 2 2 3" xfId="56213"/>
    <cellStyle name="Currency 2 4 2 6 2 3" xfId="31278"/>
    <cellStyle name="Currency 2 4 2 6 2 4" xfId="31279"/>
    <cellStyle name="Currency 2 4 2 6 3" xfId="31280"/>
    <cellStyle name="Currency 2 4 2 6 3 2" xfId="31281"/>
    <cellStyle name="Currency 2 4 2 6 3 3" xfId="56214"/>
    <cellStyle name="Currency 2 4 2 6 4" xfId="31282"/>
    <cellStyle name="Currency 2 4 2 6 5" xfId="31283"/>
    <cellStyle name="Currency 2 4 2 7" xfId="31284"/>
    <cellStyle name="Currency 2 4 2 7 2" xfId="31285"/>
    <cellStyle name="Currency 2 4 2 7 2 2" xfId="31286"/>
    <cellStyle name="Currency 2 4 2 7 2 3" xfId="56215"/>
    <cellStyle name="Currency 2 4 2 7 3" xfId="31287"/>
    <cellStyle name="Currency 2 4 2 7 4" xfId="31288"/>
    <cellStyle name="Currency 2 4 2 8" xfId="31289"/>
    <cellStyle name="Currency 2 4 2 8 2" xfId="31290"/>
    <cellStyle name="Currency 2 4 2 8 2 2" xfId="31291"/>
    <cellStyle name="Currency 2 4 2 8 2 3" xfId="56216"/>
    <cellStyle name="Currency 2 4 2 8 3" xfId="31292"/>
    <cellStyle name="Currency 2 4 2 8 4" xfId="31293"/>
    <cellStyle name="Currency 2 4 2 9" xfId="31294"/>
    <cellStyle name="Currency 2 4 2 9 2" xfId="31295"/>
    <cellStyle name="Currency 2 4 2 9 3" xfId="56217"/>
    <cellStyle name="Currency 2 4 3" xfId="31296"/>
    <cellStyle name="Currency 2 4 3 10" xfId="31297"/>
    <cellStyle name="Currency 2 4 3 11" xfId="31298"/>
    <cellStyle name="Currency 2 4 3 2" xfId="31299"/>
    <cellStyle name="Currency 2 4 3 2 10" xfId="31300"/>
    <cellStyle name="Currency 2 4 3 2 2" xfId="31301"/>
    <cellStyle name="Currency 2 4 3 2 2 2" xfId="31302"/>
    <cellStyle name="Currency 2 4 3 2 2 2 2" xfId="31303"/>
    <cellStyle name="Currency 2 4 3 2 2 2 2 2" xfId="31304"/>
    <cellStyle name="Currency 2 4 3 2 2 2 2 2 2" xfId="31305"/>
    <cellStyle name="Currency 2 4 3 2 2 2 2 2 2 2" xfId="31306"/>
    <cellStyle name="Currency 2 4 3 2 2 2 2 2 2 3" xfId="56218"/>
    <cellStyle name="Currency 2 4 3 2 2 2 2 2 3" xfId="31307"/>
    <cellStyle name="Currency 2 4 3 2 2 2 2 2 4" xfId="31308"/>
    <cellStyle name="Currency 2 4 3 2 2 2 2 3" xfId="31309"/>
    <cellStyle name="Currency 2 4 3 2 2 2 2 3 2" xfId="31310"/>
    <cellStyle name="Currency 2 4 3 2 2 2 2 3 2 2" xfId="31311"/>
    <cellStyle name="Currency 2 4 3 2 2 2 2 3 2 3" xfId="56219"/>
    <cellStyle name="Currency 2 4 3 2 2 2 2 3 3" xfId="31312"/>
    <cellStyle name="Currency 2 4 3 2 2 2 2 3 4" xfId="31313"/>
    <cellStyle name="Currency 2 4 3 2 2 2 2 4" xfId="31314"/>
    <cellStyle name="Currency 2 4 3 2 2 2 2 4 2" xfId="31315"/>
    <cellStyle name="Currency 2 4 3 2 2 2 2 4 3" xfId="56220"/>
    <cellStyle name="Currency 2 4 3 2 2 2 2 5" xfId="31316"/>
    <cellStyle name="Currency 2 4 3 2 2 2 2 6" xfId="31317"/>
    <cellStyle name="Currency 2 4 3 2 2 2 3" xfId="31318"/>
    <cellStyle name="Currency 2 4 3 2 2 2 3 2" xfId="31319"/>
    <cellStyle name="Currency 2 4 3 2 2 2 3 2 2" xfId="31320"/>
    <cellStyle name="Currency 2 4 3 2 2 2 3 2 3" xfId="56221"/>
    <cellStyle name="Currency 2 4 3 2 2 2 3 3" xfId="31321"/>
    <cellStyle name="Currency 2 4 3 2 2 2 3 4" xfId="31322"/>
    <cellStyle name="Currency 2 4 3 2 2 2 4" xfId="31323"/>
    <cellStyle name="Currency 2 4 3 2 2 2 4 2" xfId="31324"/>
    <cellStyle name="Currency 2 4 3 2 2 2 4 2 2" xfId="31325"/>
    <cellStyle name="Currency 2 4 3 2 2 2 4 2 3" xfId="56222"/>
    <cellStyle name="Currency 2 4 3 2 2 2 4 3" xfId="31326"/>
    <cellStyle name="Currency 2 4 3 2 2 2 4 4" xfId="31327"/>
    <cellStyle name="Currency 2 4 3 2 2 2 5" xfId="31328"/>
    <cellStyle name="Currency 2 4 3 2 2 2 5 2" xfId="31329"/>
    <cellStyle name="Currency 2 4 3 2 2 2 5 3" xfId="56223"/>
    <cellStyle name="Currency 2 4 3 2 2 2 6" xfId="31330"/>
    <cellStyle name="Currency 2 4 3 2 2 2 7" xfId="31331"/>
    <cellStyle name="Currency 2 4 3 2 2 3" xfId="31332"/>
    <cellStyle name="Currency 2 4 3 2 2 3 2" xfId="31333"/>
    <cellStyle name="Currency 2 4 3 2 2 3 2 2" xfId="31334"/>
    <cellStyle name="Currency 2 4 3 2 2 3 2 2 2" xfId="31335"/>
    <cellStyle name="Currency 2 4 3 2 2 3 2 2 3" xfId="56224"/>
    <cellStyle name="Currency 2 4 3 2 2 3 2 3" xfId="31336"/>
    <cellStyle name="Currency 2 4 3 2 2 3 2 4" xfId="31337"/>
    <cellStyle name="Currency 2 4 3 2 2 3 3" xfId="31338"/>
    <cellStyle name="Currency 2 4 3 2 2 3 3 2" xfId="31339"/>
    <cellStyle name="Currency 2 4 3 2 2 3 3 2 2" xfId="31340"/>
    <cellStyle name="Currency 2 4 3 2 2 3 3 2 3" xfId="56225"/>
    <cellStyle name="Currency 2 4 3 2 2 3 3 3" xfId="31341"/>
    <cellStyle name="Currency 2 4 3 2 2 3 3 4" xfId="31342"/>
    <cellStyle name="Currency 2 4 3 2 2 3 4" xfId="31343"/>
    <cellStyle name="Currency 2 4 3 2 2 3 4 2" xfId="31344"/>
    <cellStyle name="Currency 2 4 3 2 2 3 4 3" xfId="56226"/>
    <cellStyle name="Currency 2 4 3 2 2 3 5" xfId="31345"/>
    <cellStyle name="Currency 2 4 3 2 2 3 6" xfId="31346"/>
    <cellStyle name="Currency 2 4 3 2 2 4" xfId="31347"/>
    <cellStyle name="Currency 2 4 3 2 2 4 2" xfId="31348"/>
    <cellStyle name="Currency 2 4 3 2 2 4 2 2" xfId="31349"/>
    <cellStyle name="Currency 2 4 3 2 2 4 2 3" xfId="56227"/>
    <cellStyle name="Currency 2 4 3 2 2 4 3" xfId="31350"/>
    <cellStyle name="Currency 2 4 3 2 2 4 4" xfId="31351"/>
    <cellStyle name="Currency 2 4 3 2 2 5" xfId="31352"/>
    <cellStyle name="Currency 2 4 3 2 2 5 2" xfId="31353"/>
    <cellStyle name="Currency 2 4 3 2 2 5 2 2" xfId="31354"/>
    <cellStyle name="Currency 2 4 3 2 2 5 2 3" xfId="56228"/>
    <cellStyle name="Currency 2 4 3 2 2 5 3" xfId="31355"/>
    <cellStyle name="Currency 2 4 3 2 2 5 4" xfId="31356"/>
    <cellStyle name="Currency 2 4 3 2 2 6" xfId="31357"/>
    <cellStyle name="Currency 2 4 3 2 2 6 2" xfId="31358"/>
    <cellStyle name="Currency 2 4 3 2 2 6 3" xfId="56229"/>
    <cellStyle name="Currency 2 4 3 2 2 7" xfId="31359"/>
    <cellStyle name="Currency 2 4 3 2 2 8" xfId="31360"/>
    <cellStyle name="Currency 2 4 3 2 3" xfId="31361"/>
    <cellStyle name="Currency 2 4 3 2 3 2" xfId="31362"/>
    <cellStyle name="Currency 2 4 3 2 3 2 2" xfId="31363"/>
    <cellStyle name="Currency 2 4 3 2 3 2 2 2" xfId="31364"/>
    <cellStyle name="Currency 2 4 3 2 3 2 2 2 2" xfId="31365"/>
    <cellStyle name="Currency 2 4 3 2 3 2 2 2 3" xfId="56230"/>
    <cellStyle name="Currency 2 4 3 2 3 2 2 3" xfId="31366"/>
    <cellStyle name="Currency 2 4 3 2 3 2 2 4" xfId="31367"/>
    <cellStyle name="Currency 2 4 3 2 3 2 3" xfId="31368"/>
    <cellStyle name="Currency 2 4 3 2 3 2 3 2" xfId="31369"/>
    <cellStyle name="Currency 2 4 3 2 3 2 3 2 2" xfId="31370"/>
    <cellStyle name="Currency 2 4 3 2 3 2 3 2 3" xfId="56231"/>
    <cellStyle name="Currency 2 4 3 2 3 2 3 3" xfId="31371"/>
    <cellStyle name="Currency 2 4 3 2 3 2 3 4" xfId="31372"/>
    <cellStyle name="Currency 2 4 3 2 3 2 4" xfId="31373"/>
    <cellStyle name="Currency 2 4 3 2 3 2 4 2" xfId="31374"/>
    <cellStyle name="Currency 2 4 3 2 3 2 4 3" xfId="56232"/>
    <cellStyle name="Currency 2 4 3 2 3 2 5" xfId="31375"/>
    <cellStyle name="Currency 2 4 3 2 3 2 6" xfId="31376"/>
    <cellStyle name="Currency 2 4 3 2 3 3" xfId="31377"/>
    <cellStyle name="Currency 2 4 3 2 3 3 2" xfId="31378"/>
    <cellStyle name="Currency 2 4 3 2 3 3 2 2" xfId="31379"/>
    <cellStyle name="Currency 2 4 3 2 3 3 2 3" xfId="56233"/>
    <cellStyle name="Currency 2 4 3 2 3 3 3" xfId="31380"/>
    <cellStyle name="Currency 2 4 3 2 3 3 4" xfId="31381"/>
    <cellStyle name="Currency 2 4 3 2 3 4" xfId="31382"/>
    <cellStyle name="Currency 2 4 3 2 3 4 2" xfId="31383"/>
    <cellStyle name="Currency 2 4 3 2 3 4 2 2" xfId="31384"/>
    <cellStyle name="Currency 2 4 3 2 3 4 2 3" xfId="56234"/>
    <cellStyle name="Currency 2 4 3 2 3 4 3" xfId="31385"/>
    <cellStyle name="Currency 2 4 3 2 3 4 4" xfId="31386"/>
    <cellStyle name="Currency 2 4 3 2 3 5" xfId="31387"/>
    <cellStyle name="Currency 2 4 3 2 3 5 2" xfId="31388"/>
    <cellStyle name="Currency 2 4 3 2 3 5 3" xfId="56235"/>
    <cellStyle name="Currency 2 4 3 2 3 6" xfId="31389"/>
    <cellStyle name="Currency 2 4 3 2 3 7" xfId="31390"/>
    <cellStyle name="Currency 2 4 3 2 4" xfId="31391"/>
    <cellStyle name="Currency 2 4 3 2 4 2" xfId="31392"/>
    <cellStyle name="Currency 2 4 3 2 4 2 2" xfId="31393"/>
    <cellStyle name="Currency 2 4 3 2 4 2 2 2" xfId="31394"/>
    <cellStyle name="Currency 2 4 3 2 4 2 2 3" xfId="56236"/>
    <cellStyle name="Currency 2 4 3 2 4 2 3" xfId="31395"/>
    <cellStyle name="Currency 2 4 3 2 4 2 4" xfId="31396"/>
    <cellStyle name="Currency 2 4 3 2 4 3" xfId="31397"/>
    <cellStyle name="Currency 2 4 3 2 4 3 2" xfId="31398"/>
    <cellStyle name="Currency 2 4 3 2 4 3 2 2" xfId="31399"/>
    <cellStyle name="Currency 2 4 3 2 4 3 2 3" xfId="56237"/>
    <cellStyle name="Currency 2 4 3 2 4 3 3" xfId="31400"/>
    <cellStyle name="Currency 2 4 3 2 4 3 4" xfId="31401"/>
    <cellStyle name="Currency 2 4 3 2 4 4" xfId="31402"/>
    <cellStyle name="Currency 2 4 3 2 4 4 2" xfId="31403"/>
    <cellStyle name="Currency 2 4 3 2 4 4 3" xfId="56238"/>
    <cellStyle name="Currency 2 4 3 2 4 5" xfId="31404"/>
    <cellStyle name="Currency 2 4 3 2 4 6" xfId="31405"/>
    <cellStyle name="Currency 2 4 3 2 5" xfId="31406"/>
    <cellStyle name="Currency 2 4 3 2 5 2" xfId="31407"/>
    <cellStyle name="Currency 2 4 3 2 5 2 2" xfId="31408"/>
    <cellStyle name="Currency 2 4 3 2 5 2 2 2" xfId="31409"/>
    <cellStyle name="Currency 2 4 3 2 5 2 2 3" xfId="56239"/>
    <cellStyle name="Currency 2 4 3 2 5 2 3" xfId="31410"/>
    <cellStyle name="Currency 2 4 3 2 5 2 4" xfId="31411"/>
    <cellStyle name="Currency 2 4 3 2 5 3" xfId="31412"/>
    <cellStyle name="Currency 2 4 3 2 5 3 2" xfId="31413"/>
    <cellStyle name="Currency 2 4 3 2 5 3 3" xfId="56240"/>
    <cellStyle name="Currency 2 4 3 2 5 4" xfId="31414"/>
    <cellStyle name="Currency 2 4 3 2 5 5" xfId="31415"/>
    <cellStyle name="Currency 2 4 3 2 6" xfId="31416"/>
    <cellStyle name="Currency 2 4 3 2 6 2" xfId="31417"/>
    <cellStyle name="Currency 2 4 3 2 6 2 2" xfId="31418"/>
    <cellStyle name="Currency 2 4 3 2 6 2 3" xfId="56241"/>
    <cellStyle name="Currency 2 4 3 2 6 3" xfId="31419"/>
    <cellStyle name="Currency 2 4 3 2 6 4" xfId="31420"/>
    <cellStyle name="Currency 2 4 3 2 7" xfId="31421"/>
    <cellStyle name="Currency 2 4 3 2 7 2" xfId="31422"/>
    <cellStyle name="Currency 2 4 3 2 7 2 2" xfId="31423"/>
    <cellStyle name="Currency 2 4 3 2 7 2 3" xfId="56242"/>
    <cellStyle name="Currency 2 4 3 2 7 3" xfId="31424"/>
    <cellStyle name="Currency 2 4 3 2 7 4" xfId="31425"/>
    <cellStyle name="Currency 2 4 3 2 8" xfId="31426"/>
    <cellStyle name="Currency 2 4 3 2 8 2" xfId="31427"/>
    <cellStyle name="Currency 2 4 3 2 8 3" xfId="56243"/>
    <cellStyle name="Currency 2 4 3 2 9" xfId="31428"/>
    <cellStyle name="Currency 2 4 3 3" xfId="31429"/>
    <cellStyle name="Currency 2 4 3 3 2" xfId="31430"/>
    <cellStyle name="Currency 2 4 3 3 2 2" xfId="31431"/>
    <cellStyle name="Currency 2 4 3 3 2 2 2" xfId="31432"/>
    <cellStyle name="Currency 2 4 3 3 2 2 2 2" xfId="31433"/>
    <cellStyle name="Currency 2 4 3 3 2 2 2 2 2" xfId="31434"/>
    <cellStyle name="Currency 2 4 3 3 2 2 2 2 3" xfId="56244"/>
    <cellStyle name="Currency 2 4 3 3 2 2 2 3" xfId="31435"/>
    <cellStyle name="Currency 2 4 3 3 2 2 2 4" xfId="31436"/>
    <cellStyle name="Currency 2 4 3 3 2 2 3" xfId="31437"/>
    <cellStyle name="Currency 2 4 3 3 2 2 3 2" xfId="31438"/>
    <cellStyle name="Currency 2 4 3 3 2 2 3 2 2" xfId="31439"/>
    <cellStyle name="Currency 2 4 3 3 2 2 3 2 3" xfId="56245"/>
    <cellStyle name="Currency 2 4 3 3 2 2 3 3" xfId="31440"/>
    <cellStyle name="Currency 2 4 3 3 2 2 3 4" xfId="31441"/>
    <cellStyle name="Currency 2 4 3 3 2 2 4" xfId="31442"/>
    <cellStyle name="Currency 2 4 3 3 2 2 4 2" xfId="31443"/>
    <cellStyle name="Currency 2 4 3 3 2 2 4 3" xfId="56246"/>
    <cellStyle name="Currency 2 4 3 3 2 2 5" xfId="31444"/>
    <cellStyle name="Currency 2 4 3 3 2 2 6" xfId="31445"/>
    <cellStyle name="Currency 2 4 3 3 2 3" xfId="31446"/>
    <cellStyle name="Currency 2 4 3 3 2 3 2" xfId="31447"/>
    <cellStyle name="Currency 2 4 3 3 2 3 2 2" xfId="31448"/>
    <cellStyle name="Currency 2 4 3 3 2 3 2 3" xfId="56247"/>
    <cellStyle name="Currency 2 4 3 3 2 3 3" xfId="31449"/>
    <cellStyle name="Currency 2 4 3 3 2 3 4" xfId="31450"/>
    <cellStyle name="Currency 2 4 3 3 2 4" xfId="31451"/>
    <cellStyle name="Currency 2 4 3 3 2 4 2" xfId="31452"/>
    <cellStyle name="Currency 2 4 3 3 2 4 2 2" xfId="31453"/>
    <cellStyle name="Currency 2 4 3 3 2 4 2 3" xfId="56248"/>
    <cellStyle name="Currency 2 4 3 3 2 4 3" xfId="31454"/>
    <cellStyle name="Currency 2 4 3 3 2 4 4" xfId="31455"/>
    <cellStyle name="Currency 2 4 3 3 2 5" xfId="31456"/>
    <cellStyle name="Currency 2 4 3 3 2 5 2" xfId="31457"/>
    <cellStyle name="Currency 2 4 3 3 2 5 3" xfId="56249"/>
    <cellStyle name="Currency 2 4 3 3 2 6" xfId="31458"/>
    <cellStyle name="Currency 2 4 3 3 2 7" xfId="31459"/>
    <cellStyle name="Currency 2 4 3 3 3" xfId="31460"/>
    <cellStyle name="Currency 2 4 3 3 3 2" xfId="31461"/>
    <cellStyle name="Currency 2 4 3 3 3 2 2" xfId="31462"/>
    <cellStyle name="Currency 2 4 3 3 3 2 2 2" xfId="31463"/>
    <cellStyle name="Currency 2 4 3 3 3 2 2 3" xfId="56250"/>
    <cellStyle name="Currency 2 4 3 3 3 2 3" xfId="31464"/>
    <cellStyle name="Currency 2 4 3 3 3 2 4" xfId="31465"/>
    <cellStyle name="Currency 2 4 3 3 3 3" xfId="31466"/>
    <cellStyle name="Currency 2 4 3 3 3 3 2" xfId="31467"/>
    <cellStyle name="Currency 2 4 3 3 3 3 2 2" xfId="31468"/>
    <cellStyle name="Currency 2 4 3 3 3 3 2 3" xfId="56251"/>
    <cellStyle name="Currency 2 4 3 3 3 3 3" xfId="31469"/>
    <cellStyle name="Currency 2 4 3 3 3 3 4" xfId="31470"/>
    <cellStyle name="Currency 2 4 3 3 3 4" xfId="31471"/>
    <cellStyle name="Currency 2 4 3 3 3 4 2" xfId="31472"/>
    <cellStyle name="Currency 2 4 3 3 3 4 3" xfId="56252"/>
    <cellStyle name="Currency 2 4 3 3 3 5" xfId="31473"/>
    <cellStyle name="Currency 2 4 3 3 3 6" xfId="31474"/>
    <cellStyle name="Currency 2 4 3 3 4" xfId="31475"/>
    <cellStyle name="Currency 2 4 3 3 4 2" xfId="31476"/>
    <cellStyle name="Currency 2 4 3 3 4 2 2" xfId="31477"/>
    <cellStyle name="Currency 2 4 3 3 4 2 3" xfId="56253"/>
    <cellStyle name="Currency 2 4 3 3 4 3" xfId="31478"/>
    <cellStyle name="Currency 2 4 3 3 4 4" xfId="31479"/>
    <cellStyle name="Currency 2 4 3 3 5" xfId="31480"/>
    <cellStyle name="Currency 2 4 3 3 5 2" xfId="31481"/>
    <cellStyle name="Currency 2 4 3 3 5 2 2" xfId="31482"/>
    <cellStyle name="Currency 2 4 3 3 5 2 3" xfId="56254"/>
    <cellStyle name="Currency 2 4 3 3 5 3" xfId="31483"/>
    <cellStyle name="Currency 2 4 3 3 5 4" xfId="31484"/>
    <cellStyle name="Currency 2 4 3 3 6" xfId="31485"/>
    <cellStyle name="Currency 2 4 3 3 6 2" xfId="31486"/>
    <cellStyle name="Currency 2 4 3 3 6 3" xfId="56255"/>
    <cellStyle name="Currency 2 4 3 3 7" xfId="31487"/>
    <cellStyle name="Currency 2 4 3 3 8" xfId="31488"/>
    <cellStyle name="Currency 2 4 3 4" xfId="31489"/>
    <cellStyle name="Currency 2 4 3 4 2" xfId="31490"/>
    <cellStyle name="Currency 2 4 3 4 2 2" xfId="31491"/>
    <cellStyle name="Currency 2 4 3 4 2 2 2" xfId="31492"/>
    <cellStyle name="Currency 2 4 3 4 2 2 2 2" xfId="31493"/>
    <cellStyle name="Currency 2 4 3 4 2 2 2 3" xfId="56256"/>
    <cellStyle name="Currency 2 4 3 4 2 2 3" xfId="31494"/>
    <cellStyle name="Currency 2 4 3 4 2 2 4" xfId="31495"/>
    <cellStyle name="Currency 2 4 3 4 2 3" xfId="31496"/>
    <cellStyle name="Currency 2 4 3 4 2 3 2" xfId="31497"/>
    <cellStyle name="Currency 2 4 3 4 2 3 2 2" xfId="31498"/>
    <cellStyle name="Currency 2 4 3 4 2 3 2 3" xfId="56257"/>
    <cellStyle name="Currency 2 4 3 4 2 3 3" xfId="31499"/>
    <cellStyle name="Currency 2 4 3 4 2 3 4" xfId="31500"/>
    <cellStyle name="Currency 2 4 3 4 2 4" xfId="31501"/>
    <cellStyle name="Currency 2 4 3 4 2 4 2" xfId="31502"/>
    <cellStyle name="Currency 2 4 3 4 2 4 3" xfId="56258"/>
    <cellStyle name="Currency 2 4 3 4 2 5" xfId="31503"/>
    <cellStyle name="Currency 2 4 3 4 2 6" xfId="31504"/>
    <cellStyle name="Currency 2 4 3 4 3" xfId="31505"/>
    <cellStyle name="Currency 2 4 3 4 3 2" xfId="31506"/>
    <cellStyle name="Currency 2 4 3 4 3 2 2" xfId="31507"/>
    <cellStyle name="Currency 2 4 3 4 3 2 3" xfId="56259"/>
    <cellStyle name="Currency 2 4 3 4 3 3" xfId="31508"/>
    <cellStyle name="Currency 2 4 3 4 3 4" xfId="31509"/>
    <cellStyle name="Currency 2 4 3 4 4" xfId="31510"/>
    <cellStyle name="Currency 2 4 3 4 4 2" xfId="31511"/>
    <cellStyle name="Currency 2 4 3 4 4 2 2" xfId="31512"/>
    <cellStyle name="Currency 2 4 3 4 4 2 3" xfId="56260"/>
    <cellStyle name="Currency 2 4 3 4 4 3" xfId="31513"/>
    <cellStyle name="Currency 2 4 3 4 4 4" xfId="31514"/>
    <cellStyle name="Currency 2 4 3 4 5" xfId="31515"/>
    <cellStyle name="Currency 2 4 3 4 5 2" xfId="31516"/>
    <cellStyle name="Currency 2 4 3 4 5 3" xfId="56261"/>
    <cellStyle name="Currency 2 4 3 4 6" xfId="31517"/>
    <cellStyle name="Currency 2 4 3 4 7" xfId="31518"/>
    <cellStyle name="Currency 2 4 3 5" xfId="31519"/>
    <cellStyle name="Currency 2 4 3 5 2" xfId="31520"/>
    <cellStyle name="Currency 2 4 3 5 2 2" xfId="31521"/>
    <cellStyle name="Currency 2 4 3 5 2 2 2" xfId="31522"/>
    <cellStyle name="Currency 2 4 3 5 2 2 3" xfId="56262"/>
    <cellStyle name="Currency 2 4 3 5 2 3" xfId="31523"/>
    <cellStyle name="Currency 2 4 3 5 2 4" xfId="31524"/>
    <cellStyle name="Currency 2 4 3 5 3" xfId="31525"/>
    <cellStyle name="Currency 2 4 3 5 3 2" xfId="31526"/>
    <cellStyle name="Currency 2 4 3 5 3 2 2" xfId="31527"/>
    <cellStyle name="Currency 2 4 3 5 3 2 3" xfId="56263"/>
    <cellStyle name="Currency 2 4 3 5 3 3" xfId="31528"/>
    <cellStyle name="Currency 2 4 3 5 3 4" xfId="31529"/>
    <cellStyle name="Currency 2 4 3 5 4" xfId="31530"/>
    <cellStyle name="Currency 2 4 3 5 4 2" xfId="31531"/>
    <cellStyle name="Currency 2 4 3 5 4 3" xfId="56264"/>
    <cellStyle name="Currency 2 4 3 5 5" xfId="31532"/>
    <cellStyle name="Currency 2 4 3 5 6" xfId="31533"/>
    <cellStyle name="Currency 2 4 3 6" xfId="31534"/>
    <cellStyle name="Currency 2 4 3 6 2" xfId="31535"/>
    <cellStyle name="Currency 2 4 3 6 2 2" xfId="31536"/>
    <cellStyle name="Currency 2 4 3 6 2 2 2" xfId="31537"/>
    <cellStyle name="Currency 2 4 3 6 2 2 3" xfId="56265"/>
    <cellStyle name="Currency 2 4 3 6 2 3" xfId="31538"/>
    <cellStyle name="Currency 2 4 3 6 2 4" xfId="31539"/>
    <cellStyle name="Currency 2 4 3 6 3" xfId="31540"/>
    <cellStyle name="Currency 2 4 3 6 3 2" xfId="31541"/>
    <cellStyle name="Currency 2 4 3 6 3 3" xfId="56266"/>
    <cellStyle name="Currency 2 4 3 6 4" xfId="31542"/>
    <cellStyle name="Currency 2 4 3 6 5" xfId="31543"/>
    <cellStyle name="Currency 2 4 3 7" xfId="31544"/>
    <cellStyle name="Currency 2 4 3 7 2" xfId="31545"/>
    <cellStyle name="Currency 2 4 3 7 2 2" xfId="31546"/>
    <cellStyle name="Currency 2 4 3 7 2 3" xfId="56267"/>
    <cellStyle name="Currency 2 4 3 7 3" xfId="31547"/>
    <cellStyle name="Currency 2 4 3 7 4" xfId="31548"/>
    <cellStyle name="Currency 2 4 3 8" xfId="31549"/>
    <cellStyle name="Currency 2 4 3 8 2" xfId="31550"/>
    <cellStyle name="Currency 2 4 3 8 2 2" xfId="31551"/>
    <cellStyle name="Currency 2 4 3 8 2 3" xfId="56268"/>
    <cellStyle name="Currency 2 4 3 8 3" xfId="31552"/>
    <cellStyle name="Currency 2 4 3 8 4" xfId="31553"/>
    <cellStyle name="Currency 2 4 3 9" xfId="31554"/>
    <cellStyle name="Currency 2 4 3 9 2" xfId="31555"/>
    <cellStyle name="Currency 2 4 3 9 3" xfId="56269"/>
    <cellStyle name="Currency 2 4 4" xfId="31556"/>
    <cellStyle name="Currency 2 4 4 10" xfId="31557"/>
    <cellStyle name="Currency 2 4 4 2" xfId="31558"/>
    <cellStyle name="Currency 2 4 4 2 2" xfId="31559"/>
    <cellStyle name="Currency 2 4 4 2 2 2" xfId="31560"/>
    <cellStyle name="Currency 2 4 4 2 2 2 2" xfId="31561"/>
    <cellStyle name="Currency 2 4 4 2 2 2 2 2" xfId="31562"/>
    <cellStyle name="Currency 2 4 4 2 2 2 2 2 2" xfId="31563"/>
    <cellStyle name="Currency 2 4 4 2 2 2 2 2 3" xfId="56270"/>
    <cellStyle name="Currency 2 4 4 2 2 2 2 3" xfId="31564"/>
    <cellStyle name="Currency 2 4 4 2 2 2 2 4" xfId="31565"/>
    <cellStyle name="Currency 2 4 4 2 2 2 3" xfId="31566"/>
    <cellStyle name="Currency 2 4 4 2 2 2 3 2" xfId="31567"/>
    <cellStyle name="Currency 2 4 4 2 2 2 3 2 2" xfId="31568"/>
    <cellStyle name="Currency 2 4 4 2 2 2 3 2 3" xfId="56271"/>
    <cellStyle name="Currency 2 4 4 2 2 2 3 3" xfId="31569"/>
    <cellStyle name="Currency 2 4 4 2 2 2 3 4" xfId="31570"/>
    <cellStyle name="Currency 2 4 4 2 2 2 4" xfId="31571"/>
    <cellStyle name="Currency 2 4 4 2 2 2 4 2" xfId="31572"/>
    <cellStyle name="Currency 2 4 4 2 2 2 4 3" xfId="56272"/>
    <cellStyle name="Currency 2 4 4 2 2 2 5" xfId="31573"/>
    <cellStyle name="Currency 2 4 4 2 2 2 6" xfId="31574"/>
    <cellStyle name="Currency 2 4 4 2 2 3" xfId="31575"/>
    <cellStyle name="Currency 2 4 4 2 2 3 2" xfId="31576"/>
    <cellStyle name="Currency 2 4 4 2 2 3 2 2" xfId="31577"/>
    <cellStyle name="Currency 2 4 4 2 2 3 2 3" xfId="56273"/>
    <cellStyle name="Currency 2 4 4 2 2 3 3" xfId="31578"/>
    <cellStyle name="Currency 2 4 4 2 2 3 4" xfId="31579"/>
    <cellStyle name="Currency 2 4 4 2 2 4" xfId="31580"/>
    <cellStyle name="Currency 2 4 4 2 2 4 2" xfId="31581"/>
    <cellStyle name="Currency 2 4 4 2 2 4 2 2" xfId="31582"/>
    <cellStyle name="Currency 2 4 4 2 2 4 2 3" xfId="56274"/>
    <cellStyle name="Currency 2 4 4 2 2 4 3" xfId="31583"/>
    <cellStyle name="Currency 2 4 4 2 2 4 4" xfId="31584"/>
    <cellStyle name="Currency 2 4 4 2 2 5" xfId="31585"/>
    <cellStyle name="Currency 2 4 4 2 2 5 2" xfId="31586"/>
    <cellStyle name="Currency 2 4 4 2 2 5 3" xfId="56275"/>
    <cellStyle name="Currency 2 4 4 2 2 6" xfId="31587"/>
    <cellStyle name="Currency 2 4 4 2 2 7" xfId="31588"/>
    <cellStyle name="Currency 2 4 4 2 3" xfId="31589"/>
    <cellStyle name="Currency 2 4 4 2 3 2" xfId="31590"/>
    <cellStyle name="Currency 2 4 4 2 3 2 2" xfId="31591"/>
    <cellStyle name="Currency 2 4 4 2 3 2 2 2" xfId="31592"/>
    <cellStyle name="Currency 2 4 4 2 3 2 2 3" xfId="56276"/>
    <cellStyle name="Currency 2 4 4 2 3 2 3" xfId="31593"/>
    <cellStyle name="Currency 2 4 4 2 3 2 4" xfId="31594"/>
    <cellStyle name="Currency 2 4 4 2 3 3" xfId="31595"/>
    <cellStyle name="Currency 2 4 4 2 3 3 2" xfId="31596"/>
    <cellStyle name="Currency 2 4 4 2 3 3 2 2" xfId="31597"/>
    <cellStyle name="Currency 2 4 4 2 3 3 2 3" xfId="56277"/>
    <cellStyle name="Currency 2 4 4 2 3 3 3" xfId="31598"/>
    <cellStyle name="Currency 2 4 4 2 3 3 4" xfId="31599"/>
    <cellStyle name="Currency 2 4 4 2 3 4" xfId="31600"/>
    <cellStyle name="Currency 2 4 4 2 3 4 2" xfId="31601"/>
    <cellStyle name="Currency 2 4 4 2 3 4 3" xfId="56278"/>
    <cellStyle name="Currency 2 4 4 2 3 5" xfId="31602"/>
    <cellStyle name="Currency 2 4 4 2 3 6" xfId="31603"/>
    <cellStyle name="Currency 2 4 4 2 4" xfId="31604"/>
    <cellStyle name="Currency 2 4 4 2 4 2" xfId="31605"/>
    <cellStyle name="Currency 2 4 4 2 4 2 2" xfId="31606"/>
    <cellStyle name="Currency 2 4 4 2 4 2 3" xfId="56279"/>
    <cellStyle name="Currency 2 4 4 2 4 3" xfId="31607"/>
    <cellStyle name="Currency 2 4 4 2 4 4" xfId="31608"/>
    <cellStyle name="Currency 2 4 4 2 5" xfId="31609"/>
    <cellStyle name="Currency 2 4 4 2 5 2" xfId="31610"/>
    <cellStyle name="Currency 2 4 4 2 5 2 2" xfId="31611"/>
    <cellStyle name="Currency 2 4 4 2 5 2 3" xfId="56280"/>
    <cellStyle name="Currency 2 4 4 2 5 3" xfId="31612"/>
    <cellStyle name="Currency 2 4 4 2 5 4" xfId="31613"/>
    <cellStyle name="Currency 2 4 4 2 6" xfId="31614"/>
    <cellStyle name="Currency 2 4 4 2 6 2" xfId="31615"/>
    <cellStyle name="Currency 2 4 4 2 6 3" xfId="56281"/>
    <cellStyle name="Currency 2 4 4 2 7" xfId="31616"/>
    <cellStyle name="Currency 2 4 4 2 8" xfId="31617"/>
    <cellStyle name="Currency 2 4 4 3" xfId="31618"/>
    <cellStyle name="Currency 2 4 4 3 2" xfId="31619"/>
    <cellStyle name="Currency 2 4 4 3 2 2" xfId="31620"/>
    <cellStyle name="Currency 2 4 4 3 2 2 2" xfId="31621"/>
    <cellStyle name="Currency 2 4 4 3 2 2 2 2" xfId="31622"/>
    <cellStyle name="Currency 2 4 4 3 2 2 2 3" xfId="56282"/>
    <cellStyle name="Currency 2 4 4 3 2 2 3" xfId="31623"/>
    <cellStyle name="Currency 2 4 4 3 2 2 4" xfId="31624"/>
    <cellStyle name="Currency 2 4 4 3 2 3" xfId="31625"/>
    <cellStyle name="Currency 2 4 4 3 2 3 2" xfId="31626"/>
    <cellStyle name="Currency 2 4 4 3 2 3 2 2" xfId="31627"/>
    <cellStyle name="Currency 2 4 4 3 2 3 2 3" xfId="56283"/>
    <cellStyle name="Currency 2 4 4 3 2 3 3" xfId="31628"/>
    <cellStyle name="Currency 2 4 4 3 2 3 4" xfId="31629"/>
    <cellStyle name="Currency 2 4 4 3 2 4" xfId="31630"/>
    <cellStyle name="Currency 2 4 4 3 2 4 2" xfId="31631"/>
    <cellStyle name="Currency 2 4 4 3 2 4 3" xfId="56284"/>
    <cellStyle name="Currency 2 4 4 3 2 5" xfId="31632"/>
    <cellStyle name="Currency 2 4 4 3 2 6" xfId="31633"/>
    <cellStyle name="Currency 2 4 4 3 3" xfId="31634"/>
    <cellStyle name="Currency 2 4 4 3 3 2" xfId="31635"/>
    <cellStyle name="Currency 2 4 4 3 3 2 2" xfId="31636"/>
    <cellStyle name="Currency 2 4 4 3 3 2 3" xfId="56285"/>
    <cellStyle name="Currency 2 4 4 3 3 3" xfId="31637"/>
    <cellStyle name="Currency 2 4 4 3 3 4" xfId="31638"/>
    <cellStyle name="Currency 2 4 4 3 4" xfId="31639"/>
    <cellStyle name="Currency 2 4 4 3 4 2" xfId="31640"/>
    <cellStyle name="Currency 2 4 4 3 4 2 2" xfId="31641"/>
    <cellStyle name="Currency 2 4 4 3 4 2 3" xfId="56286"/>
    <cellStyle name="Currency 2 4 4 3 4 3" xfId="31642"/>
    <cellStyle name="Currency 2 4 4 3 4 4" xfId="31643"/>
    <cellStyle name="Currency 2 4 4 3 5" xfId="31644"/>
    <cellStyle name="Currency 2 4 4 3 5 2" xfId="31645"/>
    <cellStyle name="Currency 2 4 4 3 5 3" xfId="56287"/>
    <cellStyle name="Currency 2 4 4 3 6" xfId="31646"/>
    <cellStyle name="Currency 2 4 4 3 7" xfId="31647"/>
    <cellStyle name="Currency 2 4 4 4" xfId="31648"/>
    <cellStyle name="Currency 2 4 4 4 2" xfId="31649"/>
    <cellStyle name="Currency 2 4 4 4 2 2" xfId="31650"/>
    <cellStyle name="Currency 2 4 4 4 2 2 2" xfId="31651"/>
    <cellStyle name="Currency 2 4 4 4 2 2 3" xfId="56288"/>
    <cellStyle name="Currency 2 4 4 4 2 3" xfId="31652"/>
    <cellStyle name="Currency 2 4 4 4 2 4" xfId="31653"/>
    <cellStyle name="Currency 2 4 4 4 3" xfId="31654"/>
    <cellStyle name="Currency 2 4 4 4 3 2" xfId="31655"/>
    <cellStyle name="Currency 2 4 4 4 3 2 2" xfId="31656"/>
    <cellStyle name="Currency 2 4 4 4 3 2 3" xfId="56289"/>
    <cellStyle name="Currency 2 4 4 4 3 3" xfId="31657"/>
    <cellStyle name="Currency 2 4 4 4 3 4" xfId="31658"/>
    <cellStyle name="Currency 2 4 4 4 4" xfId="31659"/>
    <cellStyle name="Currency 2 4 4 4 4 2" xfId="31660"/>
    <cellStyle name="Currency 2 4 4 4 4 3" xfId="56290"/>
    <cellStyle name="Currency 2 4 4 4 5" xfId="31661"/>
    <cellStyle name="Currency 2 4 4 4 6" xfId="31662"/>
    <cellStyle name="Currency 2 4 4 5" xfId="31663"/>
    <cellStyle name="Currency 2 4 4 5 2" xfId="31664"/>
    <cellStyle name="Currency 2 4 4 5 2 2" xfId="31665"/>
    <cellStyle name="Currency 2 4 4 5 2 2 2" xfId="31666"/>
    <cellStyle name="Currency 2 4 4 5 2 2 3" xfId="56291"/>
    <cellStyle name="Currency 2 4 4 5 2 3" xfId="31667"/>
    <cellStyle name="Currency 2 4 4 5 2 4" xfId="31668"/>
    <cellStyle name="Currency 2 4 4 5 3" xfId="31669"/>
    <cellStyle name="Currency 2 4 4 5 3 2" xfId="31670"/>
    <cellStyle name="Currency 2 4 4 5 3 3" xfId="56292"/>
    <cellStyle name="Currency 2 4 4 5 4" xfId="31671"/>
    <cellStyle name="Currency 2 4 4 5 5" xfId="31672"/>
    <cellStyle name="Currency 2 4 4 6" xfId="31673"/>
    <cellStyle name="Currency 2 4 4 6 2" xfId="31674"/>
    <cellStyle name="Currency 2 4 4 6 2 2" xfId="31675"/>
    <cellStyle name="Currency 2 4 4 6 2 3" xfId="56293"/>
    <cellStyle name="Currency 2 4 4 6 3" xfId="31676"/>
    <cellStyle name="Currency 2 4 4 6 4" xfId="31677"/>
    <cellStyle name="Currency 2 4 4 7" xfId="31678"/>
    <cellStyle name="Currency 2 4 4 7 2" xfId="31679"/>
    <cellStyle name="Currency 2 4 4 7 2 2" xfId="31680"/>
    <cellStyle name="Currency 2 4 4 7 2 3" xfId="56294"/>
    <cellStyle name="Currency 2 4 4 7 3" xfId="31681"/>
    <cellStyle name="Currency 2 4 4 7 4" xfId="31682"/>
    <cellStyle name="Currency 2 4 4 8" xfId="31683"/>
    <cellStyle name="Currency 2 4 4 8 2" xfId="31684"/>
    <cellStyle name="Currency 2 4 4 8 3" xfId="56295"/>
    <cellStyle name="Currency 2 4 4 9" xfId="31685"/>
    <cellStyle name="Currency 2 4 5" xfId="31686"/>
    <cellStyle name="Currency 2 4 5 10" xfId="31687"/>
    <cellStyle name="Currency 2 4 5 2" xfId="31688"/>
    <cellStyle name="Currency 2 4 5 2 2" xfId="31689"/>
    <cellStyle name="Currency 2 4 5 2 2 2" xfId="31690"/>
    <cellStyle name="Currency 2 4 5 2 2 2 2" xfId="31691"/>
    <cellStyle name="Currency 2 4 5 2 2 2 2 2" xfId="31692"/>
    <cellStyle name="Currency 2 4 5 2 2 2 2 2 2" xfId="31693"/>
    <cellStyle name="Currency 2 4 5 2 2 2 2 2 3" xfId="56296"/>
    <cellStyle name="Currency 2 4 5 2 2 2 2 3" xfId="31694"/>
    <cellStyle name="Currency 2 4 5 2 2 2 2 4" xfId="31695"/>
    <cellStyle name="Currency 2 4 5 2 2 2 3" xfId="31696"/>
    <cellStyle name="Currency 2 4 5 2 2 2 3 2" xfId="31697"/>
    <cellStyle name="Currency 2 4 5 2 2 2 3 2 2" xfId="31698"/>
    <cellStyle name="Currency 2 4 5 2 2 2 3 2 3" xfId="56297"/>
    <cellStyle name="Currency 2 4 5 2 2 2 3 3" xfId="31699"/>
    <cellStyle name="Currency 2 4 5 2 2 2 3 4" xfId="31700"/>
    <cellStyle name="Currency 2 4 5 2 2 2 4" xfId="31701"/>
    <cellStyle name="Currency 2 4 5 2 2 2 4 2" xfId="31702"/>
    <cellStyle name="Currency 2 4 5 2 2 2 4 3" xfId="56298"/>
    <cellStyle name="Currency 2 4 5 2 2 2 5" xfId="31703"/>
    <cellStyle name="Currency 2 4 5 2 2 2 6" xfId="31704"/>
    <cellStyle name="Currency 2 4 5 2 2 3" xfId="31705"/>
    <cellStyle name="Currency 2 4 5 2 2 3 2" xfId="31706"/>
    <cellStyle name="Currency 2 4 5 2 2 3 2 2" xfId="31707"/>
    <cellStyle name="Currency 2 4 5 2 2 3 2 3" xfId="56299"/>
    <cellStyle name="Currency 2 4 5 2 2 3 3" xfId="31708"/>
    <cellStyle name="Currency 2 4 5 2 2 3 4" xfId="31709"/>
    <cellStyle name="Currency 2 4 5 2 2 4" xfId="31710"/>
    <cellStyle name="Currency 2 4 5 2 2 4 2" xfId="31711"/>
    <cellStyle name="Currency 2 4 5 2 2 4 2 2" xfId="31712"/>
    <cellStyle name="Currency 2 4 5 2 2 4 2 3" xfId="56300"/>
    <cellStyle name="Currency 2 4 5 2 2 4 3" xfId="31713"/>
    <cellStyle name="Currency 2 4 5 2 2 4 4" xfId="31714"/>
    <cellStyle name="Currency 2 4 5 2 2 5" xfId="31715"/>
    <cellStyle name="Currency 2 4 5 2 2 5 2" xfId="31716"/>
    <cellStyle name="Currency 2 4 5 2 2 5 3" xfId="56301"/>
    <cellStyle name="Currency 2 4 5 2 2 6" xfId="31717"/>
    <cellStyle name="Currency 2 4 5 2 2 7" xfId="31718"/>
    <cellStyle name="Currency 2 4 5 2 3" xfId="31719"/>
    <cellStyle name="Currency 2 4 5 2 3 2" xfId="31720"/>
    <cellStyle name="Currency 2 4 5 2 3 2 2" xfId="31721"/>
    <cellStyle name="Currency 2 4 5 2 3 2 2 2" xfId="31722"/>
    <cellStyle name="Currency 2 4 5 2 3 2 2 3" xfId="56302"/>
    <cellStyle name="Currency 2 4 5 2 3 2 3" xfId="31723"/>
    <cellStyle name="Currency 2 4 5 2 3 2 4" xfId="31724"/>
    <cellStyle name="Currency 2 4 5 2 3 3" xfId="31725"/>
    <cellStyle name="Currency 2 4 5 2 3 3 2" xfId="31726"/>
    <cellStyle name="Currency 2 4 5 2 3 3 2 2" xfId="31727"/>
    <cellStyle name="Currency 2 4 5 2 3 3 2 3" xfId="56303"/>
    <cellStyle name="Currency 2 4 5 2 3 3 3" xfId="31728"/>
    <cellStyle name="Currency 2 4 5 2 3 3 4" xfId="31729"/>
    <cellStyle name="Currency 2 4 5 2 3 4" xfId="31730"/>
    <cellStyle name="Currency 2 4 5 2 3 4 2" xfId="31731"/>
    <cellStyle name="Currency 2 4 5 2 3 4 3" xfId="56304"/>
    <cellStyle name="Currency 2 4 5 2 3 5" xfId="31732"/>
    <cellStyle name="Currency 2 4 5 2 3 6" xfId="31733"/>
    <cellStyle name="Currency 2 4 5 2 4" xfId="31734"/>
    <cellStyle name="Currency 2 4 5 2 4 2" xfId="31735"/>
    <cellStyle name="Currency 2 4 5 2 4 2 2" xfId="31736"/>
    <cellStyle name="Currency 2 4 5 2 4 2 3" xfId="56305"/>
    <cellStyle name="Currency 2 4 5 2 4 3" xfId="31737"/>
    <cellStyle name="Currency 2 4 5 2 4 4" xfId="31738"/>
    <cellStyle name="Currency 2 4 5 2 5" xfId="31739"/>
    <cellStyle name="Currency 2 4 5 2 5 2" xfId="31740"/>
    <cellStyle name="Currency 2 4 5 2 5 2 2" xfId="31741"/>
    <cellStyle name="Currency 2 4 5 2 5 2 3" xfId="56306"/>
    <cellStyle name="Currency 2 4 5 2 5 3" xfId="31742"/>
    <cellStyle name="Currency 2 4 5 2 5 4" xfId="31743"/>
    <cellStyle name="Currency 2 4 5 2 6" xfId="31744"/>
    <cellStyle name="Currency 2 4 5 2 6 2" xfId="31745"/>
    <cellStyle name="Currency 2 4 5 2 6 3" xfId="56307"/>
    <cellStyle name="Currency 2 4 5 2 7" xfId="31746"/>
    <cellStyle name="Currency 2 4 5 2 8" xfId="31747"/>
    <cellStyle name="Currency 2 4 5 3" xfId="31748"/>
    <cellStyle name="Currency 2 4 5 3 2" xfId="31749"/>
    <cellStyle name="Currency 2 4 5 3 2 2" xfId="31750"/>
    <cellStyle name="Currency 2 4 5 3 2 2 2" xfId="31751"/>
    <cellStyle name="Currency 2 4 5 3 2 2 2 2" xfId="31752"/>
    <cellStyle name="Currency 2 4 5 3 2 2 2 3" xfId="56308"/>
    <cellStyle name="Currency 2 4 5 3 2 2 3" xfId="31753"/>
    <cellStyle name="Currency 2 4 5 3 2 2 4" xfId="31754"/>
    <cellStyle name="Currency 2 4 5 3 2 3" xfId="31755"/>
    <cellStyle name="Currency 2 4 5 3 2 3 2" xfId="31756"/>
    <cellStyle name="Currency 2 4 5 3 2 3 2 2" xfId="31757"/>
    <cellStyle name="Currency 2 4 5 3 2 3 2 3" xfId="56309"/>
    <cellStyle name="Currency 2 4 5 3 2 3 3" xfId="31758"/>
    <cellStyle name="Currency 2 4 5 3 2 3 4" xfId="31759"/>
    <cellStyle name="Currency 2 4 5 3 2 4" xfId="31760"/>
    <cellStyle name="Currency 2 4 5 3 2 4 2" xfId="31761"/>
    <cellStyle name="Currency 2 4 5 3 2 4 3" xfId="56310"/>
    <cellStyle name="Currency 2 4 5 3 2 5" xfId="31762"/>
    <cellStyle name="Currency 2 4 5 3 2 6" xfId="31763"/>
    <cellStyle name="Currency 2 4 5 3 3" xfId="31764"/>
    <cellStyle name="Currency 2 4 5 3 3 2" xfId="31765"/>
    <cellStyle name="Currency 2 4 5 3 3 2 2" xfId="31766"/>
    <cellStyle name="Currency 2 4 5 3 3 2 3" xfId="56311"/>
    <cellStyle name="Currency 2 4 5 3 3 3" xfId="31767"/>
    <cellStyle name="Currency 2 4 5 3 3 4" xfId="31768"/>
    <cellStyle name="Currency 2 4 5 3 4" xfId="31769"/>
    <cellStyle name="Currency 2 4 5 3 4 2" xfId="31770"/>
    <cellStyle name="Currency 2 4 5 3 4 2 2" xfId="31771"/>
    <cellStyle name="Currency 2 4 5 3 4 2 3" xfId="56312"/>
    <cellStyle name="Currency 2 4 5 3 4 3" xfId="31772"/>
    <cellStyle name="Currency 2 4 5 3 4 4" xfId="31773"/>
    <cellStyle name="Currency 2 4 5 3 5" xfId="31774"/>
    <cellStyle name="Currency 2 4 5 3 5 2" xfId="31775"/>
    <cellStyle name="Currency 2 4 5 3 5 3" xfId="56313"/>
    <cellStyle name="Currency 2 4 5 3 6" xfId="31776"/>
    <cellStyle name="Currency 2 4 5 3 7" xfId="31777"/>
    <cellStyle name="Currency 2 4 5 4" xfId="31778"/>
    <cellStyle name="Currency 2 4 5 4 2" xfId="31779"/>
    <cellStyle name="Currency 2 4 5 4 2 2" xfId="31780"/>
    <cellStyle name="Currency 2 4 5 4 2 2 2" xfId="31781"/>
    <cellStyle name="Currency 2 4 5 4 2 2 3" xfId="56314"/>
    <cellStyle name="Currency 2 4 5 4 2 3" xfId="31782"/>
    <cellStyle name="Currency 2 4 5 4 2 4" xfId="31783"/>
    <cellStyle name="Currency 2 4 5 4 3" xfId="31784"/>
    <cellStyle name="Currency 2 4 5 4 3 2" xfId="31785"/>
    <cellStyle name="Currency 2 4 5 4 3 2 2" xfId="31786"/>
    <cellStyle name="Currency 2 4 5 4 3 2 3" xfId="56315"/>
    <cellStyle name="Currency 2 4 5 4 3 3" xfId="31787"/>
    <cellStyle name="Currency 2 4 5 4 3 4" xfId="31788"/>
    <cellStyle name="Currency 2 4 5 4 4" xfId="31789"/>
    <cellStyle name="Currency 2 4 5 4 4 2" xfId="31790"/>
    <cellStyle name="Currency 2 4 5 4 4 3" xfId="56316"/>
    <cellStyle name="Currency 2 4 5 4 5" xfId="31791"/>
    <cellStyle name="Currency 2 4 5 4 6" xfId="31792"/>
    <cellStyle name="Currency 2 4 5 5" xfId="31793"/>
    <cellStyle name="Currency 2 4 5 5 2" xfId="31794"/>
    <cellStyle name="Currency 2 4 5 5 2 2" xfId="31795"/>
    <cellStyle name="Currency 2 4 5 5 2 2 2" xfId="31796"/>
    <cellStyle name="Currency 2 4 5 5 2 2 3" xfId="56317"/>
    <cellStyle name="Currency 2 4 5 5 2 3" xfId="31797"/>
    <cellStyle name="Currency 2 4 5 5 2 4" xfId="31798"/>
    <cellStyle name="Currency 2 4 5 5 3" xfId="31799"/>
    <cellStyle name="Currency 2 4 5 5 3 2" xfId="31800"/>
    <cellStyle name="Currency 2 4 5 5 3 3" xfId="56318"/>
    <cellStyle name="Currency 2 4 5 5 4" xfId="31801"/>
    <cellStyle name="Currency 2 4 5 5 5" xfId="31802"/>
    <cellStyle name="Currency 2 4 5 6" xfId="31803"/>
    <cellStyle name="Currency 2 4 5 6 2" xfId="31804"/>
    <cellStyle name="Currency 2 4 5 6 2 2" xfId="31805"/>
    <cellStyle name="Currency 2 4 5 6 2 3" xfId="56319"/>
    <cellStyle name="Currency 2 4 5 6 3" xfId="31806"/>
    <cellStyle name="Currency 2 4 5 6 4" xfId="31807"/>
    <cellStyle name="Currency 2 4 5 7" xfId="31808"/>
    <cellStyle name="Currency 2 4 5 7 2" xfId="31809"/>
    <cellStyle name="Currency 2 4 5 7 2 2" xfId="31810"/>
    <cellStyle name="Currency 2 4 5 7 2 3" xfId="56320"/>
    <cellStyle name="Currency 2 4 5 7 3" xfId="31811"/>
    <cellStyle name="Currency 2 4 5 7 4" xfId="31812"/>
    <cellStyle name="Currency 2 4 5 8" xfId="31813"/>
    <cellStyle name="Currency 2 4 5 8 2" xfId="31814"/>
    <cellStyle name="Currency 2 4 5 8 3" xfId="56321"/>
    <cellStyle name="Currency 2 4 5 9" xfId="31815"/>
    <cellStyle name="Currency 2 4 6" xfId="31816"/>
    <cellStyle name="Currency 2 4 6 10" xfId="31817"/>
    <cellStyle name="Currency 2 4 6 2" xfId="31818"/>
    <cellStyle name="Currency 2 4 6 2 2" xfId="31819"/>
    <cellStyle name="Currency 2 4 6 2 2 2" xfId="31820"/>
    <cellStyle name="Currency 2 4 6 2 2 2 2" xfId="31821"/>
    <cellStyle name="Currency 2 4 6 2 2 2 2 2" xfId="31822"/>
    <cellStyle name="Currency 2 4 6 2 2 2 2 2 2" xfId="31823"/>
    <cellStyle name="Currency 2 4 6 2 2 2 2 2 3" xfId="56322"/>
    <cellStyle name="Currency 2 4 6 2 2 2 2 3" xfId="31824"/>
    <cellStyle name="Currency 2 4 6 2 2 2 2 4" xfId="31825"/>
    <cellStyle name="Currency 2 4 6 2 2 2 3" xfId="31826"/>
    <cellStyle name="Currency 2 4 6 2 2 2 3 2" xfId="31827"/>
    <cellStyle name="Currency 2 4 6 2 2 2 3 2 2" xfId="31828"/>
    <cellStyle name="Currency 2 4 6 2 2 2 3 2 3" xfId="56323"/>
    <cellStyle name="Currency 2 4 6 2 2 2 3 3" xfId="31829"/>
    <cellStyle name="Currency 2 4 6 2 2 2 3 4" xfId="31830"/>
    <cellStyle name="Currency 2 4 6 2 2 2 4" xfId="31831"/>
    <cellStyle name="Currency 2 4 6 2 2 2 4 2" xfId="31832"/>
    <cellStyle name="Currency 2 4 6 2 2 2 4 3" xfId="56324"/>
    <cellStyle name="Currency 2 4 6 2 2 2 5" xfId="31833"/>
    <cellStyle name="Currency 2 4 6 2 2 2 6" xfId="31834"/>
    <cellStyle name="Currency 2 4 6 2 2 3" xfId="31835"/>
    <cellStyle name="Currency 2 4 6 2 2 3 2" xfId="31836"/>
    <cellStyle name="Currency 2 4 6 2 2 3 2 2" xfId="31837"/>
    <cellStyle name="Currency 2 4 6 2 2 3 2 3" xfId="56325"/>
    <cellStyle name="Currency 2 4 6 2 2 3 3" xfId="31838"/>
    <cellStyle name="Currency 2 4 6 2 2 3 4" xfId="31839"/>
    <cellStyle name="Currency 2 4 6 2 2 4" xfId="31840"/>
    <cellStyle name="Currency 2 4 6 2 2 4 2" xfId="31841"/>
    <cellStyle name="Currency 2 4 6 2 2 4 2 2" xfId="31842"/>
    <cellStyle name="Currency 2 4 6 2 2 4 2 3" xfId="56326"/>
    <cellStyle name="Currency 2 4 6 2 2 4 3" xfId="31843"/>
    <cellStyle name="Currency 2 4 6 2 2 4 4" xfId="31844"/>
    <cellStyle name="Currency 2 4 6 2 2 5" xfId="31845"/>
    <cellStyle name="Currency 2 4 6 2 2 5 2" xfId="31846"/>
    <cellStyle name="Currency 2 4 6 2 2 5 3" xfId="56327"/>
    <cellStyle name="Currency 2 4 6 2 2 6" xfId="31847"/>
    <cellStyle name="Currency 2 4 6 2 2 7" xfId="31848"/>
    <cellStyle name="Currency 2 4 6 2 3" xfId="31849"/>
    <cellStyle name="Currency 2 4 6 2 3 2" xfId="31850"/>
    <cellStyle name="Currency 2 4 6 2 3 2 2" xfId="31851"/>
    <cellStyle name="Currency 2 4 6 2 3 2 2 2" xfId="31852"/>
    <cellStyle name="Currency 2 4 6 2 3 2 2 3" xfId="56328"/>
    <cellStyle name="Currency 2 4 6 2 3 2 3" xfId="31853"/>
    <cellStyle name="Currency 2 4 6 2 3 2 4" xfId="31854"/>
    <cellStyle name="Currency 2 4 6 2 3 3" xfId="31855"/>
    <cellStyle name="Currency 2 4 6 2 3 3 2" xfId="31856"/>
    <cellStyle name="Currency 2 4 6 2 3 3 2 2" xfId="31857"/>
    <cellStyle name="Currency 2 4 6 2 3 3 2 3" xfId="56329"/>
    <cellStyle name="Currency 2 4 6 2 3 3 3" xfId="31858"/>
    <cellStyle name="Currency 2 4 6 2 3 3 4" xfId="31859"/>
    <cellStyle name="Currency 2 4 6 2 3 4" xfId="31860"/>
    <cellStyle name="Currency 2 4 6 2 3 4 2" xfId="31861"/>
    <cellStyle name="Currency 2 4 6 2 3 4 3" xfId="56330"/>
    <cellStyle name="Currency 2 4 6 2 3 5" xfId="31862"/>
    <cellStyle name="Currency 2 4 6 2 3 6" xfId="31863"/>
    <cellStyle name="Currency 2 4 6 2 4" xfId="31864"/>
    <cellStyle name="Currency 2 4 6 2 4 2" xfId="31865"/>
    <cellStyle name="Currency 2 4 6 2 4 2 2" xfId="31866"/>
    <cellStyle name="Currency 2 4 6 2 4 2 3" xfId="56331"/>
    <cellStyle name="Currency 2 4 6 2 4 3" xfId="31867"/>
    <cellStyle name="Currency 2 4 6 2 4 4" xfId="31868"/>
    <cellStyle name="Currency 2 4 6 2 5" xfId="31869"/>
    <cellStyle name="Currency 2 4 6 2 5 2" xfId="31870"/>
    <cellStyle name="Currency 2 4 6 2 5 2 2" xfId="31871"/>
    <cellStyle name="Currency 2 4 6 2 5 2 3" xfId="56332"/>
    <cellStyle name="Currency 2 4 6 2 5 3" xfId="31872"/>
    <cellStyle name="Currency 2 4 6 2 5 4" xfId="31873"/>
    <cellStyle name="Currency 2 4 6 2 6" xfId="31874"/>
    <cellStyle name="Currency 2 4 6 2 6 2" xfId="31875"/>
    <cellStyle name="Currency 2 4 6 2 6 3" xfId="56333"/>
    <cellStyle name="Currency 2 4 6 2 7" xfId="31876"/>
    <cellStyle name="Currency 2 4 6 2 8" xfId="31877"/>
    <cellStyle name="Currency 2 4 6 3" xfId="31878"/>
    <cellStyle name="Currency 2 4 6 3 2" xfId="31879"/>
    <cellStyle name="Currency 2 4 6 3 2 2" xfId="31880"/>
    <cellStyle name="Currency 2 4 6 3 2 2 2" xfId="31881"/>
    <cellStyle name="Currency 2 4 6 3 2 2 2 2" xfId="31882"/>
    <cellStyle name="Currency 2 4 6 3 2 2 2 3" xfId="56334"/>
    <cellStyle name="Currency 2 4 6 3 2 2 3" xfId="31883"/>
    <cellStyle name="Currency 2 4 6 3 2 2 4" xfId="31884"/>
    <cellStyle name="Currency 2 4 6 3 2 3" xfId="31885"/>
    <cellStyle name="Currency 2 4 6 3 2 3 2" xfId="31886"/>
    <cellStyle name="Currency 2 4 6 3 2 3 2 2" xfId="31887"/>
    <cellStyle name="Currency 2 4 6 3 2 3 2 3" xfId="56335"/>
    <cellStyle name="Currency 2 4 6 3 2 3 3" xfId="31888"/>
    <cellStyle name="Currency 2 4 6 3 2 3 4" xfId="31889"/>
    <cellStyle name="Currency 2 4 6 3 2 4" xfId="31890"/>
    <cellStyle name="Currency 2 4 6 3 2 4 2" xfId="31891"/>
    <cellStyle name="Currency 2 4 6 3 2 4 3" xfId="56336"/>
    <cellStyle name="Currency 2 4 6 3 2 5" xfId="31892"/>
    <cellStyle name="Currency 2 4 6 3 2 6" xfId="31893"/>
    <cellStyle name="Currency 2 4 6 3 3" xfId="31894"/>
    <cellStyle name="Currency 2 4 6 3 3 2" xfId="31895"/>
    <cellStyle name="Currency 2 4 6 3 3 2 2" xfId="31896"/>
    <cellStyle name="Currency 2 4 6 3 3 2 3" xfId="56337"/>
    <cellStyle name="Currency 2 4 6 3 3 3" xfId="31897"/>
    <cellStyle name="Currency 2 4 6 3 3 4" xfId="31898"/>
    <cellStyle name="Currency 2 4 6 3 4" xfId="31899"/>
    <cellStyle name="Currency 2 4 6 3 4 2" xfId="31900"/>
    <cellStyle name="Currency 2 4 6 3 4 2 2" xfId="31901"/>
    <cellStyle name="Currency 2 4 6 3 4 2 3" xfId="56338"/>
    <cellStyle name="Currency 2 4 6 3 4 3" xfId="31902"/>
    <cellStyle name="Currency 2 4 6 3 4 4" xfId="31903"/>
    <cellStyle name="Currency 2 4 6 3 5" xfId="31904"/>
    <cellStyle name="Currency 2 4 6 3 5 2" xfId="31905"/>
    <cellStyle name="Currency 2 4 6 3 5 3" xfId="56339"/>
    <cellStyle name="Currency 2 4 6 3 6" xfId="31906"/>
    <cellStyle name="Currency 2 4 6 3 7" xfId="31907"/>
    <cellStyle name="Currency 2 4 6 4" xfId="31908"/>
    <cellStyle name="Currency 2 4 6 4 2" xfId="31909"/>
    <cellStyle name="Currency 2 4 6 4 2 2" xfId="31910"/>
    <cellStyle name="Currency 2 4 6 4 2 2 2" xfId="31911"/>
    <cellStyle name="Currency 2 4 6 4 2 2 3" xfId="56340"/>
    <cellStyle name="Currency 2 4 6 4 2 3" xfId="31912"/>
    <cellStyle name="Currency 2 4 6 4 2 4" xfId="31913"/>
    <cellStyle name="Currency 2 4 6 4 3" xfId="31914"/>
    <cellStyle name="Currency 2 4 6 4 3 2" xfId="31915"/>
    <cellStyle name="Currency 2 4 6 4 3 2 2" xfId="31916"/>
    <cellStyle name="Currency 2 4 6 4 3 2 3" xfId="56341"/>
    <cellStyle name="Currency 2 4 6 4 3 3" xfId="31917"/>
    <cellStyle name="Currency 2 4 6 4 3 4" xfId="31918"/>
    <cellStyle name="Currency 2 4 6 4 4" xfId="31919"/>
    <cellStyle name="Currency 2 4 6 4 4 2" xfId="31920"/>
    <cellStyle name="Currency 2 4 6 4 4 3" xfId="56342"/>
    <cellStyle name="Currency 2 4 6 4 5" xfId="31921"/>
    <cellStyle name="Currency 2 4 6 4 6" xfId="31922"/>
    <cellStyle name="Currency 2 4 6 5" xfId="31923"/>
    <cellStyle name="Currency 2 4 6 5 2" xfId="31924"/>
    <cellStyle name="Currency 2 4 6 5 2 2" xfId="31925"/>
    <cellStyle name="Currency 2 4 6 5 2 2 2" xfId="31926"/>
    <cellStyle name="Currency 2 4 6 5 2 2 3" xfId="56343"/>
    <cellStyle name="Currency 2 4 6 5 2 3" xfId="31927"/>
    <cellStyle name="Currency 2 4 6 5 2 4" xfId="31928"/>
    <cellStyle name="Currency 2 4 6 5 3" xfId="31929"/>
    <cellStyle name="Currency 2 4 6 5 3 2" xfId="31930"/>
    <cellStyle name="Currency 2 4 6 5 3 3" xfId="56344"/>
    <cellStyle name="Currency 2 4 6 5 4" xfId="31931"/>
    <cellStyle name="Currency 2 4 6 5 5" xfId="31932"/>
    <cellStyle name="Currency 2 4 6 6" xfId="31933"/>
    <cellStyle name="Currency 2 4 6 6 2" xfId="31934"/>
    <cellStyle name="Currency 2 4 6 6 2 2" xfId="31935"/>
    <cellStyle name="Currency 2 4 6 6 2 3" xfId="56345"/>
    <cellStyle name="Currency 2 4 6 6 3" xfId="31936"/>
    <cellStyle name="Currency 2 4 6 6 4" xfId="31937"/>
    <cellStyle name="Currency 2 4 6 7" xfId="31938"/>
    <cellStyle name="Currency 2 4 6 7 2" xfId="31939"/>
    <cellStyle name="Currency 2 4 6 7 2 2" xfId="31940"/>
    <cellStyle name="Currency 2 4 6 7 2 3" xfId="56346"/>
    <cellStyle name="Currency 2 4 6 7 3" xfId="31941"/>
    <cellStyle name="Currency 2 4 6 7 4" xfId="31942"/>
    <cellStyle name="Currency 2 4 6 8" xfId="31943"/>
    <cellStyle name="Currency 2 4 6 8 2" xfId="31944"/>
    <cellStyle name="Currency 2 4 6 8 3" xfId="56347"/>
    <cellStyle name="Currency 2 4 6 9" xfId="31945"/>
    <cellStyle name="Currency 2 4 7" xfId="31946"/>
    <cellStyle name="Currency 2 4 7 2" xfId="31947"/>
    <cellStyle name="Currency 2 4 7 2 2" xfId="31948"/>
    <cellStyle name="Currency 2 4 7 2 2 2" xfId="31949"/>
    <cellStyle name="Currency 2 4 7 2 2 2 2" xfId="31950"/>
    <cellStyle name="Currency 2 4 7 2 2 2 2 2" xfId="31951"/>
    <cellStyle name="Currency 2 4 7 2 2 2 2 3" xfId="56348"/>
    <cellStyle name="Currency 2 4 7 2 2 2 3" xfId="31952"/>
    <cellStyle name="Currency 2 4 7 2 2 2 4" xfId="31953"/>
    <cellStyle name="Currency 2 4 7 2 2 3" xfId="31954"/>
    <cellStyle name="Currency 2 4 7 2 2 3 2" xfId="31955"/>
    <cellStyle name="Currency 2 4 7 2 2 3 2 2" xfId="31956"/>
    <cellStyle name="Currency 2 4 7 2 2 3 2 3" xfId="56349"/>
    <cellStyle name="Currency 2 4 7 2 2 3 3" xfId="31957"/>
    <cellStyle name="Currency 2 4 7 2 2 3 4" xfId="31958"/>
    <cellStyle name="Currency 2 4 7 2 2 4" xfId="31959"/>
    <cellStyle name="Currency 2 4 7 2 2 4 2" xfId="31960"/>
    <cellStyle name="Currency 2 4 7 2 2 4 3" xfId="56350"/>
    <cellStyle name="Currency 2 4 7 2 2 5" xfId="31961"/>
    <cellStyle name="Currency 2 4 7 2 2 6" xfId="31962"/>
    <cellStyle name="Currency 2 4 7 2 3" xfId="31963"/>
    <cellStyle name="Currency 2 4 7 2 3 2" xfId="31964"/>
    <cellStyle name="Currency 2 4 7 2 3 2 2" xfId="31965"/>
    <cellStyle name="Currency 2 4 7 2 3 2 3" xfId="56351"/>
    <cellStyle name="Currency 2 4 7 2 3 3" xfId="31966"/>
    <cellStyle name="Currency 2 4 7 2 3 4" xfId="31967"/>
    <cellStyle name="Currency 2 4 7 2 4" xfId="31968"/>
    <cellStyle name="Currency 2 4 7 2 4 2" xfId="31969"/>
    <cellStyle name="Currency 2 4 7 2 4 2 2" xfId="31970"/>
    <cellStyle name="Currency 2 4 7 2 4 2 3" xfId="56352"/>
    <cellStyle name="Currency 2 4 7 2 4 3" xfId="31971"/>
    <cellStyle name="Currency 2 4 7 2 4 4" xfId="31972"/>
    <cellStyle name="Currency 2 4 7 2 5" xfId="31973"/>
    <cellStyle name="Currency 2 4 7 2 5 2" xfId="31974"/>
    <cellStyle name="Currency 2 4 7 2 5 3" xfId="56353"/>
    <cellStyle name="Currency 2 4 7 2 6" xfId="31975"/>
    <cellStyle name="Currency 2 4 7 2 7" xfId="31976"/>
    <cellStyle name="Currency 2 4 7 3" xfId="31977"/>
    <cellStyle name="Currency 2 4 7 3 2" xfId="31978"/>
    <cellStyle name="Currency 2 4 7 3 2 2" xfId="31979"/>
    <cellStyle name="Currency 2 4 7 3 2 2 2" xfId="31980"/>
    <cellStyle name="Currency 2 4 7 3 2 2 3" xfId="56354"/>
    <cellStyle name="Currency 2 4 7 3 2 3" xfId="31981"/>
    <cellStyle name="Currency 2 4 7 3 2 4" xfId="31982"/>
    <cellStyle name="Currency 2 4 7 3 3" xfId="31983"/>
    <cellStyle name="Currency 2 4 7 3 3 2" xfId="31984"/>
    <cellStyle name="Currency 2 4 7 3 3 2 2" xfId="31985"/>
    <cellStyle name="Currency 2 4 7 3 3 2 3" xfId="56355"/>
    <cellStyle name="Currency 2 4 7 3 3 3" xfId="31986"/>
    <cellStyle name="Currency 2 4 7 3 3 4" xfId="31987"/>
    <cellStyle name="Currency 2 4 7 3 4" xfId="31988"/>
    <cellStyle name="Currency 2 4 7 3 4 2" xfId="31989"/>
    <cellStyle name="Currency 2 4 7 3 4 3" xfId="56356"/>
    <cellStyle name="Currency 2 4 7 3 5" xfId="31990"/>
    <cellStyle name="Currency 2 4 7 3 6" xfId="31991"/>
    <cellStyle name="Currency 2 4 7 4" xfId="31992"/>
    <cellStyle name="Currency 2 4 7 4 2" xfId="31993"/>
    <cellStyle name="Currency 2 4 7 4 2 2" xfId="31994"/>
    <cellStyle name="Currency 2 4 7 4 2 3" xfId="56357"/>
    <cellStyle name="Currency 2 4 7 4 3" xfId="31995"/>
    <cellStyle name="Currency 2 4 7 4 4" xfId="31996"/>
    <cellStyle name="Currency 2 4 7 5" xfId="31997"/>
    <cellStyle name="Currency 2 4 7 5 2" xfId="31998"/>
    <cellStyle name="Currency 2 4 7 5 2 2" xfId="31999"/>
    <cellStyle name="Currency 2 4 7 5 2 3" xfId="56358"/>
    <cellStyle name="Currency 2 4 7 5 3" xfId="32000"/>
    <cellStyle name="Currency 2 4 7 5 4" xfId="32001"/>
    <cellStyle name="Currency 2 4 7 6" xfId="32002"/>
    <cellStyle name="Currency 2 4 7 6 2" xfId="32003"/>
    <cellStyle name="Currency 2 4 7 6 3" xfId="56359"/>
    <cellStyle name="Currency 2 4 7 7" xfId="32004"/>
    <cellStyle name="Currency 2 4 7 8" xfId="32005"/>
    <cellStyle name="Currency 2 4 8" xfId="32006"/>
    <cellStyle name="Currency 2 4 8 2" xfId="32007"/>
    <cellStyle name="Currency 2 4 8 2 2" xfId="32008"/>
    <cellStyle name="Currency 2 4 8 2 2 2" xfId="32009"/>
    <cellStyle name="Currency 2 4 8 2 2 2 2" xfId="32010"/>
    <cellStyle name="Currency 2 4 8 2 2 2 3" xfId="56360"/>
    <cellStyle name="Currency 2 4 8 2 2 3" xfId="32011"/>
    <cellStyle name="Currency 2 4 8 2 2 4" xfId="32012"/>
    <cellStyle name="Currency 2 4 8 2 3" xfId="32013"/>
    <cellStyle name="Currency 2 4 8 2 3 2" xfId="32014"/>
    <cellStyle name="Currency 2 4 8 2 3 2 2" xfId="32015"/>
    <cellStyle name="Currency 2 4 8 2 3 2 3" xfId="56361"/>
    <cellStyle name="Currency 2 4 8 2 3 3" xfId="32016"/>
    <cellStyle name="Currency 2 4 8 2 3 4" xfId="32017"/>
    <cellStyle name="Currency 2 4 8 2 4" xfId="32018"/>
    <cellStyle name="Currency 2 4 8 2 4 2" xfId="32019"/>
    <cellStyle name="Currency 2 4 8 2 4 3" xfId="56362"/>
    <cellStyle name="Currency 2 4 8 2 5" xfId="32020"/>
    <cellStyle name="Currency 2 4 8 2 6" xfId="32021"/>
    <cellStyle name="Currency 2 4 8 3" xfId="32022"/>
    <cellStyle name="Currency 2 4 8 3 2" xfId="32023"/>
    <cellStyle name="Currency 2 4 8 3 2 2" xfId="32024"/>
    <cellStyle name="Currency 2 4 8 3 2 3" xfId="56363"/>
    <cellStyle name="Currency 2 4 8 3 3" xfId="32025"/>
    <cellStyle name="Currency 2 4 8 3 4" xfId="32026"/>
    <cellStyle name="Currency 2 4 8 4" xfId="32027"/>
    <cellStyle name="Currency 2 4 8 4 2" xfId="32028"/>
    <cellStyle name="Currency 2 4 8 4 2 2" xfId="32029"/>
    <cellStyle name="Currency 2 4 8 4 2 3" xfId="56364"/>
    <cellStyle name="Currency 2 4 8 4 3" xfId="32030"/>
    <cellStyle name="Currency 2 4 8 4 4" xfId="32031"/>
    <cellStyle name="Currency 2 4 8 5" xfId="32032"/>
    <cellStyle name="Currency 2 4 8 5 2" xfId="32033"/>
    <cellStyle name="Currency 2 4 8 5 3" xfId="56365"/>
    <cellStyle name="Currency 2 4 8 6" xfId="32034"/>
    <cellStyle name="Currency 2 4 8 7" xfId="32035"/>
    <cellStyle name="Currency 2 4 9" xfId="32036"/>
    <cellStyle name="Currency 2 4 9 2" xfId="32037"/>
    <cellStyle name="Currency 2 4 9 2 2" xfId="32038"/>
    <cellStyle name="Currency 2 4 9 2 2 2" xfId="32039"/>
    <cellStyle name="Currency 2 4 9 2 2 3" xfId="56366"/>
    <cellStyle name="Currency 2 4 9 2 3" xfId="32040"/>
    <cellStyle name="Currency 2 4 9 2 4" xfId="32041"/>
    <cellStyle name="Currency 2 4 9 3" xfId="32042"/>
    <cellStyle name="Currency 2 4 9 3 2" xfId="32043"/>
    <cellStyle name="Currency 2 4 9 3 2 2" xfId="32044"/>
    <cellStyle name="Currency 2 4 9 3 2 3" xfId="56367"/>
    <cellStyle name="Currency 2 4 9 3 3" xfId="32045"/>
    <cellStyle name="Currency 2 4 9 3 4" xfId="32046"/>
    <cellStyle name="Currency 2 4 9 4" xfId="32047"/>
    <cellStyle name="Currency 2 4 9 4 2" xfId="32048"/>
    <cellStyle name="Currency 2 4 9 4 3" xfId="56368"/>
    <cellStyle name="Currency 2 4 9 5" xfId="32049"/>
    <cellStyle name="Currency 2 4 9 6" xfId="32050"/>
    <cellStyle name="Currency 2 5" xfId="32051"/>
    <cellStyle name="Currency 2 5 10" xfId="32052"/>
    <cellStyle name="Currency 2 5 10 2" xfId="32053"/>
    <cellStyle name="Currency 2 5 10 2 2" xfId="32054"/>
    <cellStyle name="Currency 2 5 10 2 3" xfId="56369"/>
    <cellStyle name="Currency 2 5 10 3" xfId="32055"/>
    <cellStyle name="Currency 2 5 10 4" xfId="32056"/>
    <cellStyle name="Currency 2 5 11" xfId="32057"/>
    <cellStyle name="Currency 2 5 11 2" xfId="32058"/>
    <cellStyle name="Currency 2 5 11 2 2" xfId="32059"/>
    <cellStyle name="Currency 2 5 11 2 3" xfId="56370"/>
    <cellStyle name="Currency 2 5 11 3" xfId="32060"/>
    <cellStyle name="Currency 2 5 11 4" xfId="32061"/>
    <cellStyle name="Currency 2 5 12" xfId="32062"/>
    <cellStyle name="Currency 2 5 12 2" xfId="32063"/>
    <cellStyle name="Currency 2 5 12 3" xfId="56371"/>
    <cellStyle name="Currency 2 5 13" xfId="32064"/>
    <cellStyle name="Currency 2 5 14" xfId="32065"/>
    <cellStyle name="Currency 2 5 2" xfId="32066"/>
    <cellStyle name="Currency 2 5 2 10" xfId="32067"/>
    <cellStyle name="Currency 2 5 2 11" xfId="32068"/>
    <cellStyle name="Currency 2 5 2 2" xfId="32069"/>
    <cellStyle name="Currency 2 5 2 2 10" xfId="32070"/>
    <cellStyle name="Currency 2 5 2 2 2" xfId="32071"/>
    <cellStyle name="Currency 2 5 2 2 2 2" xfId="32072"/>
    <cellStyle name="Currency 2 5 2 2 2 2 2" xfId="32073"/>
    <cellStyle name="Currency 2 5 2 2 2 2 2 2" xfId="32074"/>
    <cellStyle name="Currency 2 5 2 2 2 2 2 2 2" xfId="32075"/>
    <cellStyle name="Currency 2 5 2 2 2 2 2 2 2 2" xfId="32076"/>
    <cellStyle name="Currency 2 5 2 2 2 2 2 2 2 3" xfId="56372"/>
    <cellStyle name="Currency 2 5 2 2 2 2 2 2 3" xfId="32077"/>
    <cellStyle name="Currency 2 5 2 2 2 2 2 2 4" xfId="32078"/>
    <cellStyle name="Currency 2 5 2 2 2 2 2 3" xfId="32079"/>
    <cellStyle name="Currency 2 5 2 2 2 2 2 3 2" xfId="32080"/>
    <cellStyle name="Currency 2 5 2 2 2 2 2 3 2 2" xfId="32081"/>
    <cellStyle name="Currency 2 5 2 2 2 2 2 3 2 3" xfId="56373"/>
    <cellStyle name="Currency 2 5 2 2 2 2 2 3 3" xfId="32082"/>
    <cellStyle name="Currency 2 5 2 2 2 2 2 3 4" xfId="32083"/>
    <cellStyle name="Currency 2 5 2 2 2 2 2 4" xfId="32084"/>
    <cellStyle name="Currency 2 5 2 2 2 2 2 4 2" xfId="32085"/>
    <cellStyle name="Currency 2 5 2 2 2 2 2 4 3" xfId="56374"/>
    <cellStyle name="Currency 2 5 2 2 2 2 2 5" xfId="32086"/>
    <cellStyle name="Currency 2 5 2 2 2 2 2 6" xfId="32087"/>
    <cellStyle name="Currency 2 5 2 2 2 2 3" xfId="32088"/>
    <cellStyle name="Currency 2 5 2 2 2 2 3 2" xfId="32089"/>
    <cellStyle name="Currency 2 5 2 2 2 2 3 2 2" xfId="32090"/>
    <cellStyle name="Currency 2 5 2 2 2 2 3 2 3" xfId="56375"/>
    <cellStyle name="Currency 2 5 2 2 2 2 3 3" xfId="32091"/>
    <cellStyle name="Currency 2 5 2 2 2 2 3 4" xfId="32092"/>
    <cellStyle name="Currency 2 5 2 2 2 2 4" xfId="32093"/>
    <cellStyle name="Currency 2 5 2 2 2 2 4 2" xfId="32094"/>
    <cellStyle name="Currency 2 5 2 2 2 2 4 2 2" xfId="32095"/>
    <cellStyle name="Currency 2 5 2 2 2 2 4 2 3" xfId="56376"/>
    <cellStyle name="Currency 2 5 2 2 2 2 4 3" xfId="32096"/>
    <cellStyle name="Currency 2 5 2 2 2 2 4 4" xfId="32097"/>
    <cellStyle name="Currency 2 5 2 2 2 2 5" xfId="32098"/>
    <cellStyle name="Currency 2 5 2 2 2 2 5 2" xfId="32099"/>
    <cellStyle name="Currency 2 5 2 2 2 2 5 3" xfId="56377"/>
    <cellStyle name="Currency 2 5 2 2 2 2 6" xfId="32100"/>
    <cellStyle name="Currency 2 5 2 2 2 2 7" xfId="32101"/>
    <cellStyle name="Currency 2 5 2 2 2 3" xfId="32102"/>
    <cellStyle name="Currency 2 5 2 2 2 3 2" xfId="32103"/>
    <cellStyle name="Currency 2 5 2 2 2 3 2 2" xfId="32104"/>
    <cellStyle name="Currency 2 5 2 2 2 3 2 2 2" xfId="32105"/>
    <cellStyle name="Currency 2 5 2 2 2 3 2 2 3" xfId="56378"/>
    <cellStyle name="Currency 2 5 2 2 2 3 2 3" xfId="32106"/>
    <cellStyle name="Currency 2 5 2 2 2 3 2 4" xfId="32107"/>
    <cellStyle name="Currency 2 5 2 2 2 3 3" xfId="32108"/>
    <cellStyle name="Currency 2 5 2 2 2 3 3 2" xfId="32109"/>
    <cellStyle name="Currency 2 5 2 2 2 3 3 2 2" xfId="32110"/>
    <cellStyle name="Currency 2 5 2 2 2 3 3 2 3" xfId="56379"/>
    <cellStyle name="Currency 2 5 2 2 2 3 3 3" xfId="32111"/>
    <cellStyle name="Currency 2 5 2 2 2 3 3 4" xfId="32112"/>
    <cellStyle name="Currency 2 5 2 2 2 3 4" xfId="32113"/>
    <cellStyle name="Currency 2 5 2 2 2 3 4 2" xfId="32114"/>
    <cellStyle name="Currency 2 5 2 2 2 3 4 3" xfId="56380"/>
    <cellStyle name="Currency 2 5 2 2 2 3 5" xfId="32115"/>
    <cellStyle name="Currency 2 5 2 2 2 3 6" xfId="32116"/>
    <cellStyle name="Currency 2 5 2 2 2 4" xfId="32117"/>
    <cellStyle name="Currency 2 5 2 2 2 4 2" xfId="32118"/>
    <cellStyle name="Currency 2 5 2 2 2 4 2 2" xfId="32119"/>
    <cellStyle name="Currency 2 5 2 2 2 4 2 3" xfId="56381"/>
    <cellStyle name="Currency 2 5 2 2 2 4 3" xfId="32120"/>
    <cellStyle name="Currency 2 5 2 2 2 4 4" xfId="32121"/>
    <cellStyle name="Currency 2 5 2 2 2 5" xfId="32122"/>
    <cellStyle name="Currency 2 5 2 2 2 5 2" xfId="32123"/>
    <cellStyle name="Currency 2 5 2 2 2 5 2 2" xfId="32124"/>
    <cellStyle name="Currency 2 5 2 2 2 5 2 3" xfId="56382"/>
    <cellStyle name="Currency 2 5 2 2 2 5 3" xfId="32125"/>
    <cellStyle name="Currency 2 5 2 2 2 5 4" xfId="32126"/>
    <cellStyle name="Currency 2 5 2 2 2 6" xfId="32127"/>
    <cellStyle name="Currency 2 5 2 2 2 6 2" xfId="32128"/>
    <cellStyle name="Currency 2 5 2 2 2 6 3" xfId="56383"/>
    <cellStyle name="Currency 2 5 2 2 2 7" xfId="32129"/>
    <cellStyle name="Currency 2 5 2 2 2 8" xfId="32130"/>
    <cellStyle name="Currency 2 5 2 2 3" xfId="32131"/>
    <cellStyle name="Currency 2 5 2 2 3 2" xfId="32132"/>
    <cellStyle name="Currency 2 5 2 2 3 2 2" xfId="32133"/>
    <cellStyle name="Currency 2 5 2 2 3 2 2 2" xfId="32134"/>
    <cellStyle name="Currency 2 5 2 2 3 2 2 2 2" xfId="32135"/>
    <cellStyle name="Currency 2 5 2 2 3 2 2 2 3" xfId="56384"/>
    <cellStyle name="Currency 2 5 2 2 3 2 2 3" xfId="32136"/>
    <cellStyle name="Currency 2 5 2 2 3 2 2 4" xfId="32137"/>
    <cellStyle name="Currency 2 5 2 2 3 2 3" xfId="32138"/>
    <cellStyle name="Currency 2 5 2 2 3 2 3 2" xfId="32139"/>
    <cellStyle name="Currency 2 5 2 2 3 2 3 2 2" xfId="32140"/>
    <cellStyle name="Currency 2 5 2 2 3 2 3 2 3" xfId="56385"/>
    <cellStyle name="Currency 2 5 2 2 3 2 3 3" xfId="32141"/>
    <cellStyle name="Currency 2 5 2 2 3 2 3 4" xfId="32142"/>
    <cellStyle name="Currency 2 5 2 2 3 2 4" xfId="32143"/>
    <cellStyle name="Currency 2 5 2 2 3 2 4 2" xfId="32144"/>
    <cellStyle name="Currency 2 5 2 2 3 2 4 3" xfId="56386"/>
    <cellStyle name="Currency 2 5 2 2 3 2 5" xfId="32145"/>
    <cellStyle name="Currency 2 5 2 2 3 2 6" xfId="32146"/>
    <cellStyle name="Currency 2 5 2 2 3 3" xfId="32147"/>
    <cellStyle name="Currency 2 5 2 2 3 3 2" xfId="32148"/>
    <cellStyle name="Currency 2 5 2 2 3 3 2 2" xfId="32149"/>
    <cellStyle name="Currency 2 5 2 2 3 3 2 3" xfId="56387"/>
    <cellStyle name="Currency 2 5 2 2 3 3 3" xfId="32150"/>
    <cellStyle name="Currency 2 5 2 2 3 3 4" xfId="32151"/>
    <cellStyle name="Currency 2 5 2 2 3 4" xfId="32152"/>
    <cellStyle name="Currency 2 5 2 2 3 4 2" xfId="32153"/>
    <cellStyle name="Currency 2 5 2 2 3 4 2 2" xfId="32154"/>
    <cellStyle name="Currency 2 5 2 2 3 4 2 3" xfId="56388"/>
    <cellStyle name="Currency 2 5 2 2 3 4 3" xfId="32155"/>
    <cellStyle name="Currency 2 5 2 2 3 4 4" xfId="32156"/>
    <cellStyle name="Currency 2 5 2 2 3 5" xfId="32157"/>
    <cellStyle name="Currency 2 5 2 2 3 5 2" xfId="32158"/>
    <cellStyle name="Currency 2 5 2 2 3 5 3" xfId="56389"/>
    <cellStyle name="Currency 2 5 2 2 3 6" xfId="32159"/>
    <cellStyle name="Currency 2 5 2 2 3 7" xfId="32160"/>
    <cellStyle name="Currency 2 5 2 2 4" xfId="32161"/>
    <cellStyle name="Currency 2 5 2 2 4 2" xfId="32162"/>
    <cellStyle name="Currency 2 5 2 2 4 2 2" xfId="32163"/>
    <cellStyle name="Currency 2 5 2 2 4 2 2 2" xfId="32164"/>
    <cellStyle name="Currency 2 5 2 2 4 2 2 3" xfId="56390"/>
    <cellStyle name="Currency 2 5 2 2 4 2 3" xfId="32165"/>
    <cellStyle name="Currency 2 5 2 2 4 2 4" xfId="32166"/>
    <cellStyle name="Currency 2 5 2 2 4 3" xfId="32167"/>
    <cellStyle name="Currency 2 5 2 2 4 3 2" xfId="32168"/>
    <cellStyle name="Currency 2 5 2 2 4 3 2 2" xfId="32169"/>
    <cellStyle name="Currency 2 5 2 2 4 3 2 3" xfId="56391"/>
    <cellStyle name="Currency 2 5 2 2 4 3 3" xfId="32170"/>
    <cellStyle name="Currency 2 5 2 2 4 3 4" xfId="32171"/>
    <cellStyle name="Currency 2 5 2 2 4 4" xfId="32172"/>
    <cellStyle name="Currency 2 5 2 2 4 4 2" xfId="32173"/>
    <cellStyle name="Currency 2 5 2 2 4 4 3" xfId="56392"/>
    <cellStyle name="Currency 2 5 2 2 4 5" xfId="32174"/>
    <cellStyle name="Currency 2 5 2 2 4 6" xfId="32175"/>
    <cellStyle name="Currency 2 5 2 2 5" xfId="32176"/>
    <cellStyle name="Currency 2 5 2 2 5 2" xfId="32177"/>
    <cellStyle name="Currency 2 5 2 2 5 2 2" xfId="32178"/>
    <cellStyle name="Currency 2 5 2 2 5 2 2 2" xfId="32179"/>
    <cellStyle name="Currency 2 5 2 2 5 2 2 3" xfId="56393"/>
    <cellStyle name="Currency 2 5 2 2 5 2 3" xfId="32180"/>
    <cellStyle name="Currency 2 5 2 2 5 2 4" xfId="32181"/>
    <cellStyle name="Currency 2 5 2 2 5 3" xfId="32182"/>
    <cellStyle name="Currency 2 5 2 2 5 3 2" xfId="32183"/>
    <cellStyle name="Currency 2 5 2 2 5 3 3" xfId="56394"/>
    <cellStyle name="Currency 2 5 2 2 5 4" xfId="32184"/>
    <cellStyle name="Currency 2 5 2 2 5 5" xfId="32185"/>
    <cellStyle name="Currency 2 5 2 2 6" xfId="32186"/>
    <cellStyle name="Currency 2 5 2 2 6 2" xfId="32187"/>
    <cellStyle name="Currency 2 5 2 2 6 2 2" xfId="32188"/>
    <cellStyle name="Currency 2 5 2 2 6 2 3" xfId="56395"/>
    <cellStyle name="Currency 2 5 2 2 6 3" xfId="32189"/>
    <cellStyle name="Currency 2 5 2 2 6 4" xfId="32190"/>
    <cellStyle name="Currency 2 5 2 2 7" xfId="32191"/>
    <cellStyle name="Currency 2 5 2 2 7 2" xfId="32192"/>
    <cellStyle name="Currency 2 5 2 2 7 2 2" xfId="32193"/>
    <cellStyle name="Currency 2 5 2 2 7 2 3" xfId="56396"/>
    <cellStyle name="Currency 2 5 2 2 7 3" xfId="32194"/>
    <cellStyle name="Currency 2 5 2 2 7 4" xfId="32195"/>
    <cellStyle name="Currency 2 5 2 2 8" xfId="32196"/>
    <cellStyle name="Currency 2 5 2 2 8 2" xfId="32197"/>
    <cellStyle name="Currency 2 5 2 2 8 3" xfId="56397"/>
    <cellStyle name="Currency 2 5 2 2 9" xfId="32198"/>
    <cellStyle name="Currency 2 5 2 3" xfId="32199"/>
    <cellStyle name="Currency 2 5 2 3 2" xfId="32200"/>
    <cellStyle name="Currency 2 5 2 3 2 2" xfId="32201"/>
    <cellStyle name="Currency 2 5 2 3 2 2 2" xfId="32202"/>
    <cellStyle name="Currency 2 5 2 3 2 2 2 2" xfId="32203"/>
    <cellStyle name="Currency 2 5 2 3 2 2 2 2 2" xfId="32204"/>
    <cellStyle name="Currency 2 5 2 3 2 2 2 2 3" xfId="56398"/>
    <cellStyle name="Currency 2 5 2 3 2 2 2 3" xfId="32205"/>
    <cellStyle name="Currency 2 5 2 3 2 2 2 4" xfId="32206"/>
    <cellStyle name="Currency 2 5 2 3 2 2 3" xfId="32207"/>
    <cellStyle name="Currency 2 5 2 3 2 2 3 2" xfId="32208"/>
    <cellStyle name="Currency 2 5 2 3 2 2 3 2 2" xfId="32209"/>
    <cellStyle name="Currency 2 5 2 3 2 2 3 2 3" xfId="56399"/>
    <cellStyle name="Currency 2 5 2 3 2 2 3 3" xfId="32210"/>
    <cellStyle name="Currency 2 5 2 3 2 2 3 4" xfId="32211"/>
    <cellStyle name="Currency 2 5 2 3 2 2 4" xfId="32212"/>
    <cellStyle name="Currency 2 5 2 3 2 2 4 2" xfId="32213"/>
    <cellStyle name="Currency 2 5 2 3 2 2 4 3" xfId="56400"/>
    <cellStyle name="Currency 2 5 2 3 2 2 5" xfId="32214"/>
    <cellStyle name="Currency 2 5 2 3 2 2 6" xfId="32215"/>
    <cellStyle name="Currency 2 5 2 3 2 3" xfId="32216"/>
    <cellStyle name="Currency 2 5 2 3 2 3 2" xfId="32217"/>
    <cellStyle name="Currency 2 5 2 3 2 3 2 2" xfId="32218"/>
    <cellStyle name="Currency 2 5 2 3 2 3 2 3" xfId="56401"/>
    <cellStyle name="Currency 2 5 2 3 2 3 3" xfId="32219"/>
    <cellStyle name="Currency 2 5 2 3 2 3 4" xfId="32220"/>
    <cellStyle name="Currency 2 5 2 3 2 4" xfId="32221"/>
    <cellStyle name="Currency 2 5 2 3 2 4 2" xfId="32222"/>
    <cellStyle name="Currency 2 5 2 3 2 4 2 2" xfId="32223"/>
    <cellStyle name="Currency 2 5 2 3 2 4 2 3" xfId="56402"/>
    <cellStyle name="Currency 2 5 2 3 2 4 3" xfId="32224"/>
    <cellStyle name="Currency 2 5 2 3 2 4 4" xfId="32225"/>
    <cellStyle name="Currency 2 5 2 3 2 5" xfId="32226"/>
    <cellStyle name="Currency 2 5 2 3 2 5 2" xfId="32227"/>
    <cellStyle name="Currency 2 5 2 3 2 5 3" xfId="56403"/>
    <cellStyle name="Currency 2 5 2 3 2 6" xfId="32228"/>
    <cellStyle name="Currency 2 5 2 3 2 7" xfId="32229"/>
    <cellStyle name="Currency 2 5 2 3 3" xfId="32230"/>
    <cellStyle name="Currency 2 5 2 3 3 2" xfId="32231"/>
    <cellStyle name="Currency 2 5 2 3 3 2 2" xfId="32232"/>
    <cellStyle name="Currency 2 5 2 3 3 2 2 2" xfId="32233"/>
    <cellStyle name="Currency 2 5 2 3 3 2 2 3" xfId="56404"/>
    <cellStyle name="Currency 2 5 2 3 3 2 3" xfId="32234"/>
    <cellStyle name="Currency 2 5 2 3 3 2 4" xfId="32235"/>
    <cellStyle name="Currency 2 5 2 3 3 3" xfId="32236"/>
    <cellStyle name="Currency 2 5 2 3 3 3 2" xfId="32237"/>
    <cellStyle name="Currency 2 5 2 3 3 3 2 2" xfId="32238"/>
    <cellStyle name="Currency 2 5 2 3 3 3 2 3" xfId="56405"/>
    <cellStyle name="Currency 2 5 2 3 3 3 3" xfId="32239"/>
    <cellStyle name="Currency 2 5 2 3 3 3 4" xfId="32240"/>
    <cellStyle name="Currency 2 5 2 3 3 4" xfId="32241"/>
    <cellStyle name="Currency 2 5 2 3 3 4 2" xfId="32242"/>
    <cellStyle name="Currency 2 5 2 3 3 4 3" xfId="56406"/>
    <cellStyle name="Currency 2 5 2 3 3 5" xfId="32243"/>
    <cellStyle name="Currency 2 5 2 3 3 6" xfId="32244"/>
    <cellStyle name="Currency 2 5 2 3 4" xfId="32245"/>
    <cellStyle name="Currency 2 5 2 3 4 2" xfId="32246"/>
    <cellStyle name="Currency 2 5 2 3 4 2 2" xfId="32247"/>
    <cellStyle name="Currency 2 5 2 3 4 2 3" xfId="56407"/>
    <cellStyle name="Currency 2 5 2 3 4 3" xfId="32248"/>
    <cellStyle name="Currency 2 5 2 3 4 4" xfId="32249"/>
    <cellStyle name="Currency 2 5 2 3 5" xfId="32250"/>
    <cellStyle name="Currency 2 5 2 3 5 2" xfId="32251"/>
    <cellStyle name="Currency 2 5 2 3 5 2 2" xfId="32252"/>
    <cellStyle name="Currency 2 5 2 3 5 2 3" xfId="56408"/>
    <cellStyle name="Currency 2 5 2 3 5 3" xfId="32253"/>
    <cellStyle name="Currency 2 5 2 3 5 4" xfId="32254"/>
    <cellStyle name="Currency 2 5 2 3 6" xfId="32255"/>
    <cellStyle name="Currency 2 5 2 3 6 2" xfId="32256"/>
    <cellStyle name="Currency 2 5 2 3 6 3" xfId="56409"/>
    <cellStyle name="Currency 2 5 2 3 7" xfId="32257"/>
    <cellStyle name="Currency 2 5 2 3 8" xfId="32258"/>
    <cellStyle name="Currency 2 5 2 4" xfId="32259"/>
    <cellStyle name="Currency 2 5 2 4 2" xfId="32260"/>
    <cellStyle name="Currency 2 5 2 4 2 2" xfId="32261"/>
    <cellStyle name="Currency 2 5 2 4 2 2 2" xfId="32262"/>
    <cellStyle name="Currency 2 5 2 4 2 2 2 2" xfId="32263"/>
    <cellStyle name="Currency 2 5 2 4 2 2 2 3" xfId="56410"/>
    <cellStyle name="Currency 2 5 2 4 2 2 3" xfId="32264"/>
    <cellStyle name="Currency 2 5 2 4 2 2 4" xfId="32265"/>
    <cellStyle name="Currency 2 5 2 4 2 3" xfId="32266"/>
    <cellStyle name="Currency 2 5 2 4 2 3 2" xfId="32267"/>
    <cellStyle name="Currency 2 5 2 4 2 3 2 2" xfId="32268"/>
    <cellStyle name="Currency 2 5 2 4 2 3 2 3" xfId="56411"/>
    <cellStyle name="Currency 2 5 2 4 2 3 3" xfId="32269"/>
    <cellStyle name="Currency 2 5 2 4 2 3 4" xfId="32270"/>
    <cellStyle name="Currency 2 5 2 4 2 4" xfId="32271"/>
    <cellStyle name="Currency 2 5 2 4 2 4 2" xfId="32272"/>
    <cellStyle name="Currency 2 5 2 4 2 4 3" xfId="56412"/>
    <cellStyle name="Currency 2 5 2 4 2 5" xfId="32273"/>
    <cellStyle name="Currency 2 5 2 4 2 6" xfId="32274"/>
    <cellStyle name="Currency 2 5 2 4 3" xfId="32275"/>
    <cellStyle name="Currency 2 5 2 4 3 2" xfId="32276"/>
    <cellStyle name="Currency 2 5 2 4 3 2 2" xfId="32277"/>
    <cellStyle name="Currency 2 5 2 4 3 2 3" xfId="56413"/>
    <cellStyle name="Currency 2 5 2 4 3 3" xfId="32278"/>
    <cellStyle name="Currency 2 5 2 4 3 4" xfId="32279"/>
    <cellStyle name="Currency 2 5 2 4 4" xfId="32280"/>
    <cellStyle name="Currency 2 5 2 4 4 2" xfId="32281"/>
    <cellStyle name="Currency 2 5 2 4 4 2 2" xfId="32282"/>
    <cellStyle name="Currency 2 5 2 4 4 2 3" xfId="56414"/>
    <cellStyle name="Currency 2 5 2 4 4 3" xfId="32283"/>
    <cellStyle name="Currency 2 5 2 4 4 4" xfId="32284"/>
    <cellStyle name="Currency 2 5 2 4 5" xfId="32285"/>
    <cellStyle name="Currency 2 5 2 4 5 2" xfId="32286"/>
    <cellStyle name="Currency 2 5 2 4 5 3" xfId="56415"/>
    <cellStyle name="Currency 2 5 2 4 6" xfId="32287"/>
    <cellStyle name="Currency 2 5 2 4 7" xfId="32288"/>
    <cellStyle name="Currency 2 5 2 5" xfId="32289"/>
    <cellStyle name="Currency 2 5 2 5 2" xfId="32290"/>
    <cellStyle name="Currency 2 5 2 5 2 2" xfId="32291"/>
    <cellStyle name="Currency 2 5 2 5 2 2 2" xfId="32292"/>
    <cellStyle name="Currency 2 5 2 5 2 2 3" xfId="56416"/>
    <cellStyle name="Currency 2 5 2 5 2 3" xfId="32293"/>
    <cellStyle name="Currency 2 5 2 5 2 4" xfId="32294"/>
    <cellStyle name="Currency 2 5 2 5 3" xfId="32295"/>
    <cellStyle name="Currency 2 5 2 5 3 2" xfId="32296"/>
    <cellStyle name="Currency 2 5 2 5 3 2 2" xfId="32297"/>
    <cellStyle name="Currency 2 5 2 5 3 2 3" xfId="56417"/>
    <cellStyle name="Currency 2 5 2 5 3 3" xfId="32298"/>
    <cellStyle name="Currency 2 5 2 5 3 4" xfId="32299"/>
    <cellStyle name="Currency 2 5 2 5 4" xfId="32300"/>
    <cellStyle name="Currency 2 5 2 5 4 2" xfId="32301"/>
    <cellStyle name="Currency 2 5 2 5 4 3" xfId="56418"/>
    <cellStyle name="Currency 2 5 2 5 5" xfId="32302"/>
    <cellStyle name="Currency 2 5 2 5 6" xfId="32303"/>
    <cellStyle name="Currency 2 5 2 6" xfId="32304"/>
    <cellStyle name="Currency 2 5 2 6 2" xfId="32305"/>
    <cellStyle name="Currency 2 5 2 6 2 2" xfId="32306"/>
    <cellStyle name="Currency 2 5 2 6 2 2 2" xfId="32307"/>
    <cellStyle name="Currency 2 5 2 6 2 2 3" xfId="56419"/>
    <cellStyle name="Currency 2 5 2 6 2 3" xfId="32308"/>
    <cellStyle name="Currency 2 5 2 6 2 4" xfId="32309"/>
    <cellStyle name="Currency 2 5 2 6 3" xfId="32310"/>
    <cellStyle name="Currency 2 5 2 6 3 2" xfId="32311"/>
    <cellStyle name="Currency 2 5 2 6 3 3" xfId="56420"/>
    <cellStyle name="Currency 2 5 2 6 4" xfId="32312"/>
    <cellStyle name="Currency 2 5 2 6 5" xfId="32313"/>
    <cellStyle name="Currency 2 5 2 7" xfId="32314"/>
    <cellStyle name="Currency 2 5 2 7 2" xfId="32315"/>
    <cellStyle name="Currency 2 5 2 7 2 2" xfId="32316"/>
    <cellStyle name="Currency 2 5 2 7 2 3" xfId="56421"/>
    <cellStyle name="Currency 2 5 2 7 3" xfId="32317"/>
    <cellStyle name="Currency 2 5 2 7 4" xfId="32318"/>
    <cellStyle name="Currency 2 5 2 8" xfId="32319"/>
    <cellStyle name="Currency 2 5 2 8 2" xfId="32320"/>
    <cellStyle name="Currency 2 5 2 8 2 2" xfId="32321"/>
    <cellStyle name="Currency 2 5 2 8 2 3" xfId="56422"/>
    <cellStyle name="Currency 2 5 2 8 3" xfId="32322"/>
    <cellStyle name="Currency 2 5 2 8 4" xfId="32323"/>
    <cellStyle name="Currency 2 5 2 9" xfId="32324"/>
    <cellStyle name="Currency 2 5 2 9 2" xfId="32325"/>
    <cellStyle name="Currency 2 5 2 9 3" xfId="56423"/>
    <cellStyle name="Currency 2 5 3" xfId="32326"/>
    <cellStyle name="Currency 2 5 3 10" xfId="32327"/>
    <cellStyle name="Currency 2 5 3 2" xfId="32328"/>
    <cellStyle name="Currency 2 5 3 2 2" xfId="32329"/>
    <cellStyle name="Currency 2 5 3 2 2 2" xfId="32330"/>
    <cellStyle name="Currency 2 5 3 2 2 2 2" xfId="32331"/>
    <cellStyle name="Currency 2 5 3 2 2 2 2 2" xfId="32332"/>
    <cellStyle name="Currency 2 5 3 2 2 2 2 2 2" xfId="32333"/>
    <cellStyle name="Currency 2 5 3 2 2 2 2 2 3" xfId="56424"/>
    <cellStyle name="Currency 2 5 3 2 2 2 2 3" xfId="32334"/>
    <cellStyle name="Currency 2 5 3 2 2 2 2 4" xfId="32335"/>
    <cellStyle name="Currency 2 5 3 2 2 2 3" xfId="32336"/>
    <cellStyle name="Currency 2 5 3 2 2 2 3 2" xfId="32337"/>
    <cellStyle name="Currency 2 5 3 2 2 2 3 2 2" xfId="32338"/>
    <cellStyle name="Currency 2 5 3 2 2 2 3 2 3" xfId="56425"/>
    <cellStyle name="Currency 2 5 3 2 2 2 3 3" xfId="32339"/>
    <cellStyle name="Currency 2 5 3 2 2 2 3 4" xfId="32340"/>
    <cellStyle name="Currency 2 5 3 2 2 2 4" xfId="32341"/>
    <cellStyle name="Currency 2 5 3 2 2 2 4 2" xfId="32342"/>
    <cellStyle name="Currency 2 5 3 2 2 2 4 3" xfId="56426"/>
    <cellStyle name="Currency 2 5 3 2 2 2 5" xfId="32343"/>
    <cellStyle name="Currency 2 5 3 2 2 2 6" xfId="32344"/>
    <cellStyle name="Currency 2 5 3 2 2 3" xfId="32345"/>
    <cellStyle name="Currency 2 5 3 2 2 3 2" xfId="32346"/>
    <cellStyle name="Currency 2 5 3 2 2 3 2 2" xfId="32347"/>
    <cellStyle name="Currency 2 5 3 2 2 3 2 3" xfId="56427"/>
    <cellStyle name="Currency 2 5 3 2 2 3 3" xfId="32348"/>
    <cellStyle name="Currency 2 5 3 2 2 3 4" xfId="32349"/>
    <cellStyle name="Currency 2 5 3 2 2 4" xfId="32350"/>
    <cellStyle name="Currency 2 5 3 2 2 4 2" xfId="32351"/>
    <cellStyle name="Currency 2 5 3 2 2 4 2 2" xfId="32352"/>
    <cellStyle name="Currency 2 5 3 2 2 4 2 3" xfId="56428"/>
    <cellStyle name="Currency 2 5 3 2 2 4 3" xfId="32353"/>
    <cellStyle name="Currency 2 5 3 2 2 4 4" xfId="32354"/>
    <cellStyle name="Currency 2 5 3 2 2 5" xfId="32355"/>
    <cellStyle name="Currency 2 5 3 2 2 5 2" xfId="32356"/>
    <cellStyle name="Currency 2 5 3 2 2 5 3" xfId="56429"/>
    <cellStyle name="Currency 2 5 3 2 2 6" xfId="32357"/>
    <cellStyle name="Currency 2 5 3 2 2 7" xfId="32358"/>
    <cellStyle name="Currency 2 5 3 2 3" xfId="32359"/>
    <cellStyle name="Currency 2 5 3 2 3 2" xfId="32360"/>
    <cellStyle name="Currency 2 5 3 2 3 2 2" xfId="32361"/>
    <cellStyle name="Currency 2 5 3 2 3 2 2 2" xfId="32362"/>
    <cellStyle name="Currency 2 5 3 2 3 2 2 3" xfId="56430"/>
    <cellStyle name="Currency 2 5 3 2 3 2 3" xfId="32363"/>
    <cellStyle name="Currency 2 5 3 2 3 2 4" xfId="32364"/>
    <cellStyle name="Currency 2 5 3 2 3 3" xfId="32365"/>
    <cellStyle name="Currency 2 5 3 2 3 3 2" xfId="32366"/>
    <cellStyle name="Currency 2 5 3 2 3 3 2 2" xfId="32367"/>
    <cellStyle name="Currency 2 5 3 2 3 3 2 3" xfId="56431"/>
    <cellStyle name="Currency 2 5 3 2 3 3 3" xfId="32368"/>
    <cellStyle name="Currency 2 5 3 2 3 3 4" xfId="32369"/>
    <cellStyle name="Currency 2 5 3 2 3 4" xfId="32370"/>
    <cellStyle name="Currency 2 5 3 2 3 4 2" xfId="32371"/>
    <cellStyle name="Currency 2 5 3 2 3 4 3" xfId="56432"/>
    <cellStyle name="Currency 2 5 3 2 3 5" xfId="32372"/>
    <cellStyle name="Currency 2 5 3 2 3 6" xfId="32373"/>
    <cellStyle name="Currency 2 5 3 2 4" xfId="32374"/>
    <cellStyle name="Currency 2 5 3 2 4 2" xfId="32375"/>
    <cellStyle name="Currency 2 5 3 2 4 2 2" xfId="32376"/>
    <cellStyle name="Currency 2 5 3 2 4 2 3" xfId="56433"/>
    <cellStyle name="Currency 2 5 3 2 4 3" xfId="32377"/>
    <cellStyle name="Currency 2 5 3 2 4 4" xfId="32378"/>
    <cellStyle name="Currency 2 5 3 2 5" xfId="32379"/>
    <cellStyle name="Currency 2 5 3 2 5 2" xfId="32380"/>
    <cellStyle name="Currency 2 5 3 2 5 2 2" xfId="32381"/>
    <cellStyle name="Currency 2 5 3 2 5 2 3" xfId="56434"/>
    <cellStyle name="Currency 2 5 3 2 5 3" xfId="32382"/>
    <cellStyle name="Currency 2 5 3 2 5 4" xfId="32383"/>
    <cellStyle name="Currency 2 5 3 2 6" xfId="32384"/>
    <cellStyle name="Currency 2 5 3 2 6 2" xfId="32385"/>
    <cellStyle name="Currency 2 5 3 2 6 3" xfId="56435"/>
    <cellStyle name="Currency 2 5 3 2 7" xfId="32386"/>
    <cellStyle name="Currency 2 5 3 2 8" xfId="32387"/>
    <cellStyle name="Currency 2 5 3 3" xfId="32388"/>
    <cellStyle name="Currency 2 5 3 3 2" xfId="32389"/>
    <cellStyle name="Currency 2 5 3 3 2 2" xfId="32390"/>
    <cellStyle name="Currency 2 5 3 3 2 2 2" xfId="32391"/>
    <cellStyle name="Currency 2 5 3 3 2 2 2 2" xfId="32392"/>
    <cellStyle name="Currency 2 5 3 3 2 2 2 3" xfId="56436"/>
    <cellStyle name="Currency 2 5 3 3 2 2 3" xfId="32393"/>
    <cellStyle name="Currency 2 5 3 3 2 2 4" xfId="32394"/>
    <cellStyle name="Currency 2 5 3 3 2 3" xfId="32395"/>
    <cellStyle name="Currency 2 5 3 3 2 3 2" xfId="32396"/>
    <cellStyle name="Currency 2 5 3 3 2 3 2 2" xfId="32397"/>
    <cellStyle name="Currency 2 5 3 3 2 3 2 3" xfId="56437"/>
    <cellStyle name="Currency 2 5 3 3 2 3 3" xfId="32398"/>
    <cellStyle name="Currency 2 5 3 3 2 3 4" xfId="32399"/>
    <cellStyle name="Currency 2 5 3 3 2 4" xfId="32400"/>
    <cellStyle name="Currency 2 5 3 3 2 4 2" xfId="32401"/>
    <cellStyle name="Currency 2 5 3 3 2 4 3" xfId="56438"/>
    <cellStyle name="Currency 2 5 3 3 2 5" xfId="32402"/>
    <cellStyle name="Currency 2 5 3 3 2 6" xfId="32403"/>
    <cellStyle name="Currency 2 5 3 3 3" xfId="32404"/>
    <cellStyle name="Currency 2 5 3 3 3 2" xfId="32405"/>
    <cellStyle name="Currency 2 5 3 3 3 2 2" xfId="32406"/>
    <cellStyle name="Currency 2 5 3 3 3 2 3" xfId="56439"/>
    <cellStyle name="Currency 2 5 3 3 3 3" xfId="32407"/>
    <cellStyle name="Currency 2 5 3 3 3 4" xfId="32408"/>
    <cellStyle name="Currency 2 5 3 3 4" xfId="32409"/>
    <cellStyle name="Currency 2 5 3 3 4 2" xfId="32410"/>
    <cellStyle name="Currency 2 5 3 3 4 2 2" xfId="32411"/>
    <cellStyle name="Currency 2 5 3 3 4 2 3" xfId="56440"/>
    <cellStyle name="Currency 2 5 3 3 4 3" xfId="32412"/>
    <cellStyle name="Currency 2 5 3 3 4 4" xfId="32413"/>
    <cellStyle name="Currency 2 5 3 3 5" xfId="32414"/>
    <cellStyle name="Currency 2 5 3 3 5 2" xfId="32415"/>
    <cellStyle name="Currency 2 5 3 3 5 3" xfId="56441"/>
    <cellStyle name="Currency 2 5 3 3 6" xfId="32416"/>
    <cellStyle name="Currency 2 5 3 3 7" xfId="32417"/>
    <cellStyle name="Currency 2 5 3 4" xfId="32418"/>
    <cellStyle name="Currency 2 5 3 4 2" xfId="32419"/>
    <cellStyle name="Currency 2 5 3 4 2 2" xfId="32420"/>
    <cellStyle name="Currency 2 5 3 4 2 2 2" xfId="32421"/>
    <cellStyle name="Currency 2 5 3 4 2 2 3" xfId="56442"/>
    <cellStyle name="Currency 2 5 3 4 2 3" xfId="32422"/>
    <cellStyle name="Currency 2 5 3 4 2 4" xfId="32423"/>
    <cellStyle name="Currency 2 5 3 4 3" xfId="32424"/>
    <cellStyle name="Currency 2 5 3 4 3 2" xfId="32425"/>
    <cellStyle name="Currency 2 5 3 4 3 2 2" xfId="32426"/>
    <cellStyle name="Currency 2 5 3 4 3 2 3" xfId="56443"/>
    <cellStyle name="Currency 2 5 3 4 3 3" xfId="32427"/>
    <cellStyle name="Currency 2 5 3 4 3 4" xfId="32428"/>
    <cellStyle name="Currency 2 5 3 4 4" xfId="32429"/>
    <cellStyle name="Currency 2 5 3 4 4 2" xfId="32430"/>
    <cellStyle name="Currency 2 5 3 4 4 3" xfId="56444"/>
    <cellStyle name="Currency 2 5 3 4 5" xfId="32431"/>
    <cellStyle name="Currency 2 5 3 4 6" xfId="32432"/>
    <cellStyle name="Currency 2 5 3 5" xfId="32433"/>
    <cellStyle name="Currency 2 5 3 5 2" xfId="32434"/>
    <cellStyle name="Currency 2 5 3 5 2 2" xfId="32435"/>
    <cellStyle name="Currency 2 5 3 5 2 2 2" xfId="32436"/>
    <cellStyle name="Currency 2 5 3 5 2 2 3" xfId="56445"/>
    <cellStyle name="Currency 2 5 3 5 2 3" xfId="32437"/>
    <cellStyle name="Currency 2 5 3 5 2 4" xfId="32438"/>
    <cellStyle name="Currency 2 5 3 5 3" xfId="32439"/>
    <cellStyle name="Currency 2 5 3 5 3 2" xfId="32440"/>
    <cellStyle name="Currency 2 5 3 5 3 3" xfId="56446"/>
    <cellStyle name="Currency 2 5 3 5 4" xfId="32441"/>
    <cellStyle name="Currency 2 5 3 5 5" xfId="32442"/>
    <cellStyle name="Currency 2 5 3 6" xfId="32443"/>
    <cellStyle name="Currency 2 5 3 6 2" xfId="32444"/>
    <cellStyle name="Currency 2 5 3 6 2 2" xfId="32445"/>
    <cellStyle name="Currency 2 5 3 6 2 3" xfId="56447"/>
    <cellStyle name="Currency 2 5 3 6 3" xfId="32446"/>
    <cellStyle name="Currency 2 5 3 6 4" xfId="32447"/>
    <cellStyle name="Currency 2 5 3 7" xfId="32448"/>
    <cellStyle name="Currency 2 5 3 7 2" xfId="32449"/>
    <cellStyle name="Currency 2 5 3 7 2 2" xfId="32450"/>
    <cellStyle name="Currency 2 5 3 7 2 3" xfId="56448"/>
    <cellStyle name="Currency 2 5 3 7 3" xfId="32451"/>
    <cellStyle name="Currency 2 5 3 7 4" xfId="32452"/>
    <cellStyle name="Currency 2 5 3 8" xfId="32453"/>
    <cellStyle name="Currency 2 5 3 8 2" xfId="32454"/>
    <cellStyle name="Currency 2 5 3 8 3" xfId="56449"/>
    <cellStyle name="Currency 2 5 3 9" xfId="32455"/>
    <cellStyle name="Currency 2 5 4" xfId="32456"/>
    <cellStyle name="Currency 2 5 4 10" xfId="32457"/>
    <cellStyle name="Currency 2 5 4 2" xfId="32458"/>
    <cellStyle name="Currency 2 5 4 2 2" xfId="32459"/>
    <cellStyle name="Currency 2 5 4 2 2 2" xfId="32460"/>
    <cellStyle name="Currency 2 5 4 2 2 2 2" xfId="32461"/>
    <cellStyle name="Currency 2 5 4 2 2 2 2 2" xfId="32462"/>
    <cellStyle name="Currency 2 5 4 2 2 2 2 2 2" xfId="32463"/>
    <cellStyle name="Currency 2 5 4 2 2 2 2 2 3" xfId="56450"/>
    <cellStyle name="Currency 2 5 4 2 2 2 2 3" xfId="32464"/>
    <cellStyle name="Currency 2 5 4 2 2 2 2 4" xfId="32465"/>
    <cellStyle name="Currency 2 5 4 2 2 2 3" xfId="32466"/>
    <cellStyle name="Currency 2 5 4 2 2 2 3 2" xfId="32467"/>
    <cellStyle name="Currency 2 5 4 2 2 2 3 2 2" xfId="32468"/>
    <cellStyle name="Currency 2 5 4 2 2 2 3 2 3" xfId="56451"/>
    <cellStyle name="Currency 2 5 4 2 2 2 3 3" xfId="32469"/>
    <cellStyle name="Currency 2 5 4 2 2 2 3 4" xfId="32470"/>
    <cellStyle name="Currency 2 5 4 2 2 2 4" xfId="32471"/>
    <cellStyle name="Currency 2 5 4 2 2 2 4 2" xfId="32472"/>
    <cellStyle name="Currency 2 5 4 2 2 2 4 3" xfId="56452"/>
    <cellStyle name="Currency 2 5 4 2 2 2 5" xfId="32473"/>
    <cellStyle name="Currency 2 5 4 2 2 2 6" xfId="32474"/>
    <cellStyle name="Currency 2 5 4 2 2 3" xfId="32475"/>
    <cellStyle name="Currency 2 5 4 2 2 3 2" xfId="32476"/>
    <cellStyle name="Currency 2 5 4 2 2 3 2 2" xfId="32477"/>
    <cellStyle name="Currency 2 5 4 2 2 3 2 3" xfId="56453"/>
    <cellStyle name="Currency 2 5 4 2 2 3 3" xfId="32478"/>
    <cellStyle name="Currency 2 5 4 2 2 3 4" xfId="32479"/>
    <cellStyle name="Currency 2 5 4 2 2 4" xfId="32480"/>
    <cellStyle name="Currency 2 5 4 2 2 4 2" xfId="32481"/>
    <cellStyle name="Currency 2 5 4 2 2 4 2 2" xfId="32482"/>
    <cellStyle name="Currency 2 5 4 2 2 4 2 3" xfId="56454"/>
    <cellStyle name="Currency 2 5 4 2 2 4 3" xfId="32483"/>
    <cellStyle name="Currency 2 5 4 2 2 4 4" xfId="32484"/>
    <cellStyle name="Currency 2 5 4 2 2 5" xfId="32485"/>
    <cellStyle name="Currency 2 5 4 2 2 5 2" xfId="32486"/>
    <cellStyle name="Currency 2 5 4 2 2 5 3" xfId="56455"/>
    <cellStyle name="Currency 2 5 4 2 2 6" xfId="32487"/>
    <cellStyle name="Currency 2 5 4 2 2 7" xfId="32488"/>
    <cellStyle name="Currency 2 5 4 2 3" xfId="32489"/>
    <cellStyle name="Currency 2 5 4 2 3 2" xfId="32490"/>
    <cellStyle name="Currency 2 5 4 2 3 2 2" xfId="32491"/>
    <cellStyle name="Currency 2 5 4 2 3 2 2 2" xfId="32492"/>
    <cellStyle name="Currency 2 5 4 2 3 2 2 3" xfId="56456"/>
    <cellStyle name="Currency 2 5 4 2 3 2 3" xfId="32493"/>
    <cellStyle name="Currency 2 5 4 2 3 2 4" xfId="32494"/>
    <cellStyle name="Currency 2 5 4 2 3 3" xfId="32495"/>
    <cellStyle name="Currency 2 5 4 2 3 3 2" xfId="32496"/>
    <cellStyle name="Currency 2 5 4 2 3 3 2 2" xfId="32497"/>
    <cellStyle name="Currency 2 5 4 2 3 3 2 3" xfId="56457"/>
    <cellStyle name="Currency 2 5 4 2 3 3 3" xfId="32498"/>
    <cellStyle name="Currency 2 5 4 2 3 3 4" xfId="32499"/>
    <cellStyle name="Currency 2 5 4 2 3 4" xfId="32500"/>
    <cellStyle name="Currency 2 5 4 2 3 4 2" xfId="32501"/>
    <cellStyle name="Currency 2 5 4 2 3 4 3" xfId="56458"/>
    <cellStyle name="Currency 2 5 4 2 3 5" xfId="32502"/>
    <cellStyle name="Currency 2 5 4 2 3 6" xfId="32503"/>
    <cellStyle name="Currency 2 5 4 2 4" xfId="32504"/>
    <cellStyle name="Currency 2 5 4 2 4 2" xfId="32505"/>
    <cellStyle name="Currency 2 5 4 2 4 2 2" xfId="32506"/>
    <cellStyle name="Currency 2 5 4 2 4 2 3" xfId="56459"/>
    <cellStyle name="Currency 2 5 4 2 4 3" xfId="32507"/>
    <cellStyle name="Currency 2 5 4 2 4 4" xfId="32508"/>
    <cellStyle name="Currency 2 5 4 2 5" xfId="32509"/>
    <cellStyle name="Currency 2 5 4 2 5 2" xfId="32510"/>
    <cellStyle name="Currency 2 5 4 2 5 2 2" xfId="32511"/>
    <cellStyle name="Currency 2 5 4 2 5 2 3" xfId="56460"/>
    <cellStyle name="Currency 2 5 4 2 5 3" xfId="32512"/>
    <cellStyle name="Currency 2 5 4 2 5 4" xfId="32513"/>
    <cellStyle name="Currency 2 5 4 2 6" xfId="32514"/>
    <cellStyle name="Currency 2 5 4 2 6 2" xfId="32515"/>
    <cellStyle name="Currency 2 5 4 2 6 3" xfId="56461"/>
    <cellStyle name="Currency 2 5 4 2 7" xfId="32516"/>
    <cellStyle name="Currency 2 5 4 2 8" xfId="32517"/>
    <cellStyle name="Currency 2 5 4 3" xfId="32518"/>
    <cellStyle name="Currency 2 5 4 3 2" xfId="32519"/>
    <cellStyle name="Currency 2 5 4 3 2 2" xfId="32520"/>
    <cellStyle name="Currency 2 5 4 3 2 2 2" xfId="32521"/>
    <cellStyle name="Currency 2 5 4 3 2 2 2 2" xfId="32522"/>
    <cellStyle name="Currency 2 5 4 3 2 2 2 3" xfId="56462"/>
    <cellStyle name="Currency 2 5 4 3 2 2 3" xfId="32523"/>
    <cellStyle name="Currency 2 5 4 3 2 2 4" xfId="32524"/>
    <cellStyle name="Currency 2 5 4 3 2 3" xfId="32525"/>
    <cellStyle name="Currency 2 5 4 3 2 3 2" xfId="32526"/>
    <cellStyle name="Currency 2 5 4 3 2 3 2 2" xfId="32527"/>
    <cellStyle name="Currency 2 5 4 3 2 3 2 3" xfId="56463"/>
    <cellStyle name="Currency 2 5 4 3 2 3 3" xfId="32528"/>
    <cellStyle name="Currency 2 5 4 3 2 3 4" xfId="32529"/>
    <cellStyle name="Currency 2 5 4 3 2 4" xfId="32530"/>
    <cellStyle name="Currency 2 5 4 3 2 4 2" xfId="32531"/>
    <cellStyle name="Currency 2 5 4 3 2 4 3" xfId="56464"/>
    <cellStyle name="Currency 2 5 4 3 2 5" xfId="32532"/>
    <cellStyle name="Currency 2 5 4 3 2 6" xfId="32533"/>
    <cellStyle name="Currency 2 5 4 3 3" xfId="32534"/>
    <cellStyle name="Currency 2 5 4 3 3 2" xfId="32535"/>
    <cellStyle name="Currency 2 5 4 3 3 2 2" xfId="32536"/>
    <cellStyle name="Currency 2 5 4 3 3 2 3" xfId="56465"/>
    <cellStyle name="Currency 2 5 4 3 3 3" xfId="32537"/>
    <cellStyle name="Currency 2 5 4 3 3 4" xfId="32538"/>
    <cellStyle name="Currency 2 5 4 3 4" xfId="32539"/>
    <cellStyle name="Currency 2 5 4 3 4 2" xfId="32540"/>
    <cellStyle name="Currency 2 5 4 3 4 2 2" xfId="32541"/>
    <cellStyle name="Currency 2 5 4 3 4 2 3" xfId="56466"/>
    <cellStyle name="Currency 2 5 4 3 4 3" xfId="32542"/>
    <cellStyle name="Currency 2 5 4 3 4 4" xfId="32543"/>
    <cellStyle name="Currency 2 5 4 3 5" xfId="32544"/>
    <cellStyle name="Currency 2 5 4 3 5 2" xfId="32545"/>
    <cellStyle name="Currency 2 5 4 3 5 3" xfId="56467"/>
    <cellStyle name="Currency 2 5 4 3 6" xfId="32546"/>
    <cellStyle name="Currency 2 5 4 3 7" xfId="32547"/>
    <cellStyle name="Currency 2 5 4 4" xfId="32548"/>
    <cellStyle name="Currency 2 5 4 4 2" xfId="32549"/>
    <cellStyle name="Currency 2 5 4 4 2 2" xfId="32550"/>
    <cellStyle name="Currency 2 5 4 4 2 2 2" xfId="32551"/>
    <cellStyle name="Currency 2 5 4 4 2 2 3" xfId="56468"/>
    <cellStyle name="Currency 2 5 4 4 2 3" xfId="32552"/>
    <cellStyle name="Currency 2 5 4 4 2 4" xfId="32553"/>
    <cellStyle name="Currency 2 5 4 4 3" xfId="32554"/>
    <cellStyle name="Currency 2 5 4 4 3 2" xfId="32555"/>
    <cellStyle name="Currency 2 5 4 4 3 2 2" xfId="32556"/>
    <cellStyle name="Currency 2 5 4 4 3 2 3" xfId="56469"/>
    <cellStyle name="Currency 2 5 4 4 3 3" xfId="32557"/>
    <cellStyle name="Currency 2 5 4 4 3 4" xfId="32558"/>
    <cellStyle name="Currency 2 5 4 4 4" xfId="32559"/>
    <cellStyle name="Currency 2 5 4 4 4 2" xfId="32560"/>
    <cellStyle name="Currency 2 5 4 4 4 3" xfId="56470"/>
    <cellStyle name="Currency 2 5 4 4 5" xfId="32561"/>
    <cellStyle name="Currency 2 5 4 4 6" xfId="32562"/>
    <cellStyle name="Currency 2 5 4 5" xfId="32563"/>
    <cellStyle name="Currency 2 5 4 5 2" xfId="32564"/>
    <cellStyle name="Currency 2 5 4 5 2 2" xfId="32565"/>
    <cellStyle name="Currency 2 5 4 5 2 2 2" xfId="32566"/>
    <cellStyle name="Currency 2 5 4 5 2 2 3" xfId="56471"/>
    <cellStyle name="Currency 2 5 4 5 2 3" xfId="32567"/>
    <cellStyle name="Currency 2 5 4 5 2 4" xfId="32568"/>
    <cellStyle name="Currency 2 5 4 5 3" xfId="32569"/>
    <cellStyle name="Currency 2 5 4 5 3 2" xfId="32570"/>
    <cellStyle name="Currency 2 5 4 5 3 3" xfId="56472"/>
    <cellStyle name="Currency 2 5 4 5 4" xfId="32571"/>
    <cellStyle name="Currency 2 5 4 5 5" xfId="32572"/>
    <cellStyle name="Currency 2 5 4 6" xfId="32573"/>
    <cellStyle name="Currency 2 5 4 6 2" xfId="32574"/>
    <cellStyle name="Currency 2 5 4 6 2 2" xfId="32575"/>
    <cellStyle name="Currency 2 5 4 6 2 3" xfId="56473"/>
    <cellStyle name="Currency 2 5 4 6 3" xfId="32576"/>
    <cellStyle name="Currency 2 5 4 6 4" xfId="32577"/>
    <cellStyle name="Currency 2 5 4 7" xfId="32578"/>
    <cellStyle name="Currency 2 5 4 7 2" xfId="32579"/>
    <cellStyle name="Currency 2 5 4 7 2 2" xfId="32580"/>
    <cellStyle name="Currency 2 5 4 7 2 3" xfId="56474"/>
    <cellStyle name="Currency 2 5 4 7 3" xfId="32581"/>
    <cellStyle name="Currency 2 5 4 7 4" xfId="32582"/>
    <cellStyle name="Currency 2 5 4 8" xfId="32583"/>
    <cellStyle name="Currency 2 5 4 8 2" xfId="32584"/>
    <cellStyle name="Currency 2 5 4 8 3" xfId="56475"/>
    <cellStyle name="Currency 2 5 4 9" xfId="32585"/>
    <cellStyle name="Currency 2 5 5" xfId="32586"/>
    <cellStyle name="Currency 2 5 5 10" xfId="32587"/>
    <cellStyle name="Currency 2 5 5 2" xfId="32588"/>
    <cellStyle name="Currency 2 5 5 2 2" xfId="32589"/>
    <cellStyle name="Currency 2 5 5 2 2 2" xfId="32590"/>
    <cellStyle name="Currency 2 5 5 2 2 2 2" xfId="32591"/>
    <cellStyle name="Currency 2 5 5 2 2 2 2 2" xfId="32592"/>
    <cellStyle name="Currency 2 5 5 2 2 2 2 2 2" xfId="32593"/>
    <cellStyle name="Currency 2 5 5 2 2 2 2 2 3" xfId="56476"/>
    <cellStyle name="Currency 2 5 5 2 2 2 2 3" xfId="32594"/>
    <cellStyle name="Currency 2 5 5 2 2 2 2 4" xfId="32595"/>
    <cellStyle name="Currency 2 5 5 2 2 2 3" xfId="32596"/>
    <cellStyle name="Currency 2 5 5 2 2 2 3 2" xfId="32597"/>
    <cellStyle name="Currency 2 5 5 2 2 2 3 2 2" xfId="32598"/>
    <cellStyle name="Currency 2 5 5 2 2 2 3 2 3" xfId="56477"/>
    <cellStyle name="Currency 2 5 5 2 2 2 3 3" xfId="32599"/>
    <cellStyle name="Currency 2 5 5 2 2 2 3 4" xfId="32600"/>
    <cellStyle name="Currency 2 5 5 2 2 2 4" xfId="32601"/>
    <cellStyle name="Currency 2 5 5 2 2 2 4 2" xfId="32602"/>
    <cellStyle name="Currency 2 5 5 2 2 2 4 3" xfId="56478"/>
    <cellStyle name="Currency 2 5 5 2 2 2 5" xfId="32603"/>
    <cellStyle name="Currency 2 5 5 2 2 2 6" xfId="32604"/>
    <cellStyle name="Currency 2 5 5 2 2 3" xfId="32605"/>
    <cellStyle name="Currency 2 5 5 2 2 3 2" xfId="32606"/>
    <cellStyle name="Currency 2 5 5 2 2 3 2 2" xfId="32607"/>
    <cellStyle name="Currency 2 5 5 2 2 3 2 3" xfId="56479"/>
    <cellStyle name="Currency 2 5 5 2 2 3 3" xfId="32608"/>
    <cellStyle name="Currency 2 5 5 2 2 3 4" xfId="32609"/>
    <cellStyle name="Currency 2 5 5 2 2 4" xfId="32610"/>
    <cellStyle name="Currency 2 5 5 2 2 4 2" xfId="32611"/>
    <cellStyle name="Currency 2 5 5 2 2 4 2 2" xfId="32612"/>
    <cellStyle name="Currency 2 5 5 2 2 4 2 3" xfId="56480"/>
    <cellStyle name="Currency 2 5 5 2 2 4 3" xfId="32613"/>
    <cellStyle name="Currency 2 5 5 2 2 4 4" xfId="32614"/>
    <cellStyle name="Currency 2 5 5 2 2 5" xfId="32615"/>
    <cellStyle name="Currency 2 5 5 2 2 5 2" xfId="32616"/>
    <cellStyle name="Currency 2 5 5 2 2 5 3" xfId="56481"/>
    <cellStyle name="Currency 2 5 5 2 2 6" xfId="32617"/>
    <cellStyle name="Currency 2 5 5 2 2 7" xfId="32618"/>
    <cellStyle name="Currency 2 5 5 2 3" xfId="32619"/>
    <cellStyle name="Currency 2 5 5 2 3 2" xfId="32620"/>
    <cellStyle name="Currency 2 5 5 2 3 2 2" xfId="32621"/>
    <cellStyle name="Currency 2 5 5 2 3 2 2 2" xfId="32622"/>
    <cellStyle name="Currency 2 5 5 2 3 2 2 3" xfId="56482"/>
    <cellStyle name="Currency 2 5 5 2 3 2 3" xfId="32623"/>
    <cellStyle name="Currency 2 5 5 2 3 2 4" xfId="32624"/>
    <cellStyle name="Currency 2 5 5 2 3 3" xfId="32625"/>
    <cellStyle name="Currency 2 5 5 2 3 3 2" xfId="32626"/>
    <cellStyle name="Currency 2 5 5 2 3 3 2 2" xfId="32627"/>
    <cellStyle name="Currency 2 5 5 2 3 3 2 3" xfId="56483"/>
    <cellStyle name="Currency 2 5 5 2 3 3 3" xfId="32628"/>
    <cellStyle name="Currency 2 5 5 2 3 3 4" xfId="32629"/>
    <cellStyle name="Currency 2 5 5 2 3 4" xfId="32630"/>
    <cellStyle name="Currency 2 5 5 2 3 4 2" xfId="32631"/>
    <cellStyle name="Currency 2 5 5 2 3 4 3" xfId="56484"/>
    <cellStyle name="Currency 2 5 5 2 3 5" xfId="32632"/>
    <cellStyle name="Currency 2 5 5 2 3 6" xfId="32633"/>
    <cellStyle name="Currency 2 5 5 2 4" xfId="32634"/>
    <cellStyle name="Currency 2 5 5 2 4 2" xfId="32635"/>
    <cellStyle name="Currency 2 5 5 2 4 2 2" xfId="32636"/>
    <cellStyle name="Currency 2 5 5 2 4 2 3" xfId="56485"/>
    <cellStyle name="Currency 2 5 5 2 4 3" xfId="32637"/>
    <cellStyle name="Currency 2 5 5 2 4 4" xfId="32638"/>
    <cellStyle name="Currency 2 5 5 2 5" xfId="32639"/>
    <cellStyle name="Currency 2 5 5 2 5 2" xfId="32640"/>
    <cellStyle name="Currency 2 5 5 2 5 2 2" xfId="32641"/>
    <cellStyle name="Currency 2 5 5 2 5 2 3" xfId="56486"/>
    <cellStyle name="Currency 2 5 5 2 5 3" xfId="32642"/>
    <cellStyle name="Currency 2 5 5 2 5 4" xfId="32643"/>
    <cellStyle name="Currency 2 5 5 2 6" xfId="32644"/>
    <cellStyle name="Currency 2 5 5 2 6 2" xfId="32645"/>
    <cellStyle name="Currency 2 5 5 2 6 3" xfId="56487"/>
    <cellStyle name="Currency 2 5 5 2 7" xfId="32646"/>
    <cellStyle name="Currency 2 5 5 2 8" xfId="32647"/>
    <cellStyle name="Currency 2 5 5 3" xfId="32648"/>
    <cellStyle name="Currency 2 5 5 3 2" xfId="32649"/>
    <cellStyle name="Currency 2 5 5 3 2 2" xfId="32650"/>
    <cellStyle name="Currency 2 5 5 3 2 2 2" xfId="32651"/>
    <cellStyle name="Currency 2 5 5 3 2 2 2 2" xfId="32652"/>
    <cellStyle name="Currency 2 5 5 3 2 2 2 3" xfId="56488"/>
    <cellStyle name="Currency 2 5 5 3 2 2 3" xfId="32653"/>
    <cellStyle name="Currency 2 5 5 3 2 2 4" xfId="32654"/>
    <cellStyle name="Currency 2 5 5 3 2 3" xfId="32655"/>
    <cellStyle name="Currency 2 5 5 3 2 3 2" xfId="32656"/>
    <cellStyle name="Currency 2 5 5 3 2 3 2 2" xfId="32657"/>
    <cellStyle name="Currency 2 5 5 3 2 3 2 3" xfId="56489"/>
    <cellStyle name="Currency 2 5 5 3 2 3 3" xfId="32658"/>
    <cellStyle name="Currency 2 5 5 3 2 3 4" xfId="32659"/>
    <cellStyle name="Currency 2 5 5 3 2 4" xfId="32660"/>
    <cellStyle name="Currency 2 5 5 3 2 4 2" xfId="32661"/>
    <cellStyle name="Currency 2 5 5 3 2 4 3" xfId="56490"/>
    <cellStyle name="Currency 2 5 5 3 2 5" xfId="32662"/>
    <cellStyle name="Currency 2 5 5 3 2 6" xfId="32663"/>
    <cellStyle name="Currency 2 5 5 3 3" xfId="32664"/>
    <cellStyle name="Currency 2 5 5 3 3 2" xfId="32665"/>
    <cellStyle name="Currency 2 5 5 3 3 2 2" xfId="32666"/>
    <cellStyle name="Currency 2 5 5 3 3 2 3" xfId="56491"/>
    <cellStyle name="Currency 2 5 5 3 3 3" xfId="32667"/>
    <cellStyle name="Currency 2 5 5 3 3 4" xfId="32668"/>
    <cellStyle name="Currency 2 5 5 3 4" xfId="32669"/>
    <cellStyle name="Currency 2 5 5 3 4 2" xfId="32670"/>
    <cellStyle name="Currency 2 5 5 3 4 2 2" xfId="32671"/>
    <cellStyle name="Currency 2 5 5 3 4 2 3" xfId="56492"/>
    <cellStyle name="Currency 2 5 5 3 4 3" xfId="32672"/>
    <cellStyle name="Currency 2 5 5 3 4 4" xfId="32673"/>
    <cellStyle name="Currency 2 5 5 3 5" xfId="32674"/>
    <cellStyle name="Currency 2 5 5 3 5 2" xfId="32675"/>
    <cellStyle name="Currency 2 5 5 3 5 3" xfId="56493"/>
    <cellStyle name="Currency 2 5 5 3 6" xfId="32676"/>
    <cellStyle name="Currency 2 5 5 3 7" xfId="32677"/>
    <cellStyle name="Currency 2 5 5 4" xfId="32678"/>
    <cellStyle name="Currency 2 5 5 4 2" xfId="32679"/>
    <cellStyle name="Currency 2 5 5 4 2 2" xfId="32680"/>
    <cellStyle name="Currency 2 5 5 4 2 2 2" xfId="32681"/>
    <cellStyle name="Currency 2 5 5 4 2 2 3" xfId="56494"/>
    <cellStyle name="Currency 2 5 5 4 2 3" xfId="32682"/>
    <cellStyle name="Currency 2 5 5 4 2 4" xfId="32683"/>
    <cellStyle name="Currency 2 5 5 4 3" xfId="32684"/>
    <cellStyle name="Currency 2 5 5 4 3 2" xfId="32685"/>
    <cellStyle name="Currency 2 5 5 4 3 2 2" xfId="32686"/>
    <cellStyle name="Currency 2 5 5 4 3 2 3" xfId="56495"/>
    <cellStyle name="Currency 2 5 5 4 3 3" xfId="32687"/>
    <cellStyle name="Currency 2 5 5 4 3 4" xfId="32688"/>
    <cellStyle name="Currency 2 5 5 4 4" xfId="32689"/>
    <cellStyle name="Currency 2 5 5 4 4 2" xfId="32690"/>
    <cellStyle name="Currency 2 5 5 4 4 3" xfId="56496"/>
    <cellStyle name="Currency 2 5 5 4 5" xfId="32691"/>
    <cellStyle name="Currency 2 5 5 4 6" xfId="32692"/>
    <cellStyle name="Currency 2 5 5 5" xfId="32693"/>
    <cellStyle name="Currency 2 5 5 5 2" xfId="32694"/>
    <cellStyle name="Currency 2 5 5 5 2 2" xfId="32695"/>
    <cellStyle name="Currency 2 5 5 5 2 2 2" xfId="32696"/>
    <cellStyle name="Currency 2 5 5 5 2 2 3" xfId="56497"/>
    <cellStyle name="Currency 2 5 5 5 2 3" xfId="32697"/>
    <cellStyle name="Currency 2 5 5 5 2 4" xfId="32698"/>
    <cellStyle name="Currency 2 5 5 5 3" xfId="32699"/>
    <cellStyle name="Currency 2 5 5 5 3 2" xfId="32700"/>
    <cellStyle name="Currency 2 5 5 5 3 3" xfId="56498"/>
    <cellStyle name="Currency 2 5 5 5 4" xfId="32701"/>
    <cellStyle name="Currency 2 5 5 5 5" xfId="32702"/>
    <cellStyle name="Currency 2 5 5 6" xfId="32703"/>
    <cellStyle name="Currency 2 5 5 6 2" xfId="32704"/>
    <cellStyle name="Currency 2 5 5 6 2 2" xfId="32705"/>
    <cellStyle name="Currency 2 5 5 6 2 3" xfId="56499"/>
    <cellStyle name="Currency 2 5 5 6 3" xfId="32706"/>
    <cellStyle name="Currency 2 5 5 6 4" xfId="32707"/>
    <cellStyle name="Currency 2 5 5 7" xfId="32708"/>
    <cellStyle name="Currency 2 5 5 7 2" xfId="32709"/>
    <cellStyle name="Currency 2 5 5 7 2 2" xfId="32710"/>
    <cellStyle name="Currency 2 5 5 7 2 3" xfId="56500"/>
    <cellStyle name="Currency 2 5 5 7 3" xfId="32711"/>
    <cellStyle name="Currency 2 5 5 7 4" xfId="32712"/>
    <cellStyle name="Currency 2 5 5 8" xfId="32713"/>
    <cellStyle name="Currency 2 5 5 8 2" xfId="32714"/>
    <cellStyle name="Currency 2 5 5 8 3" xfId="56501"/>
    <cellStyle name="Currency 2 5 5 9" xfId="32715"/>
    <cellStyle name="Currency 2 5 6" xfId="32716"/>
    <cellStyle name="Currency 2 5 6 2" xfId="32717"/>
    <cellStyle name="Currency 2 5 6 2 2" xfId="32718"/>
    <cellStyle name="Currency 2 5 6 2 2 2" xfId="32719"/>
    <cellStyle name="Currency 2 5 6 2 2 2 2" xfId="32720"/>
    <cellStyle name="Currency 2 5 6 2 2 2 2 2" xfId="32721"/>
    <cellStyle name="Currency 2 5 6 2 2 2 2 3" xfId="56502"/>
    <cellStyle name="Currency 2 5 6 2 2 2 3" xfId="32722"/>
    <cellStyle name="Currency 2 5 6 2 2 2 4" xfId="32723"/>
    <cellStyle name="Currency 2 5 6 2 2 3" xfId="32724"/>
    <cellStyle name="Currency 2 5 6 2 2 3 2" xfId="32725"/>
    <cellStyle name="Currency 2 5 6 2 2 3 2 2" xfId="32726"/>
    <cellStyle name="Currency 2 5 6 2 2 3 2 3" xfId="56503"/>
    <cellStyle name="Currency 2 5 6 2 2 3 3" xfId="32727"/>
    <cellStyle name="Currency 2 5 6 2 2 3 4" xfId="32728"/>
    <cellStyle name="Currency 2 5 6 2 2 4" xfId="32729"/>
    <cellStyle name="Currency 2 5 6 2 2 4 2" xfId="32730"/>
    <cellStyle name="Currency 2 5 6 2 2 4 3" xfId="56504"/>
    <cellStyle name="Currency 2 5 6 2 2 5" xfId="32731"/>
    <cellStyle name="Currency 2 5 6 2 2 6" xfId="32732"/>
    <cellStyle name="Currency 2 5 6 2 3" xfId="32733"/>
    <cellStyle name="Currency 2 5 6 2 3 2" xfId="32734"/>
    <cellStyle name="Currency 2 5 6 2 3 2 2" xfId="32735"/>
    <cellStyle name="Currency 2 5 6 2 3 2 3" xfId="56505"/>
    <cellStyle name="Currency 2 5 6 2 3 3" xfId="32736"/>
    <cellStyle name="Currency 2 5 6 2 3 4" xfId="32737"/>
    <cellStyle name="Currency 2 5 6 2 4" xfId="32738"/>
    <cellStyle name="Currency 2 5 6 2 4 2" xfId="32739"/>
    <cellStyle name="Currency 2 5 6 2 4 2 2" xfId="32740"/>
    <cellStyle name="Currency 2 5 6 2 4 2 3" xfId="56506"/>
    <cellStyle name="Currency 2 5 6 2 4 3" xfId="32741"/>
    <cellStyle name="Currency 2 5 6 2 4 4" xfId="32742"/>
    <cellStyle name="Currency 2 5 6 2 5" xfId="32743"/>
    <cellStyle name="Currency 2 5 6 2 5 2" xfId="32744"/>
    <cellStyle name="Currency 2 5 6 2 5 3" xfId="56507"/>
    <cellStyle name="Currency 2 5 6 2 6" xfId="32745"/>
    <cellStyle name="Currency 2 5 6 2 7" xfId="32746"/>
    <cellStyle name="Currency 2 5 6 3" xfId="32747"/>
    <cellStyle name="Currency 2 5 6 3 2" xfId="32748"/>
    <cellStyle name="Currency 2 5 6 3 2 2" xfId="32749"/>
    <cellStyle name="Currency 2 5 6 3 2 2 2" xfId="32750"/>
    <cellStyle name="Currency 2 5 6 3 2 2 3" xfId="56508"/>
    <cellStyle name="Currency 2 5 6 3 2 3" xfId="32751"/>
    <cellStyle name="Currency 2 5 6 3 2 4" xfId="32752"/>
    <cellStyle name="Currency 2 5 6 3 3" xfId="32753"/>
    <cellStyle name="Currency 2 5 6 3 3 2" xfId="32754"/>
    <cellStyle name="Currency 2 5 6 3 3 2 2" xfId="32755"/>
    <cellStyle name="Currency 2 5 6 3 3 2 3" xfId="56509"/>
    <cellStyle name="Currency 2 5 6 3 3 3" xfId="32756"/>
    <cellStyle name="Currency 2 5 6 3 3 4" xfId="32757"/>
    <cellStyle name="Currency 2 5 6 3 4" xfId="32758"/>
    <cellStyle name="Currency 2 5 6 3 4 2" xfId="32759"/>
    <cellStyle name="Currency 2 5 6 3 4 3" xfId="56510"/>
    <cellStyle name="Currency 2 5 6 3 5" xfId="32760"/>
    <cellStyle name="Currency 2 5 6 3 6" xfId="32761"/>
    <cellStyle name="Currency 2 5 6 4" xfId="32762"/>
    <cellStyle name="Currency 2 5 6 4 2" xfId="32763"/>
    <cellStyle name="Currency 2 5 6 4 2 2" xfId="32764"/>
    <cellStyle name="Currency 2 5 6 4 2 3" xfId="56511"/>
    <cellStyle name="Currency 2 5 6 4 3" xfId="32765"/>
    <cellStyle name="Currency 2 5 6 4 4" xfId="32766"/>
    <cellStyle name="Currency 2 5 6 5" xfId="32767"/>
    <cellStyle name="Currency 2 5 6 5 2" xfId="32768"/>
    <cellStyle name="Currency 2 5 6 5 2 2" xfId="32769"/>
    <cellStyle name="Currency 2 5 6 5 2 3" xfId="56512"/>
    <cellStyle name="Currency 2 5 6 5 3" xfId="32770"/>
    <cellStyle name="Currency 2 5 6 5 4" xfId="32771"/>
    <cellStyle name="Currency 2 5 6 6" xfId="32772"/>
    <cellStyle name="Currency 2 5 6 6 2" xfId="32773"/>
    <cellStyle name="Currency 2 5 6 6 3" xfId="56513"/>
    <cellStyle name="Currency 2 5 6 7" xfId="32774"/>
    <cellStyle name="Currency 2 5 6 8" xfId="32775"/>
    <cellStyle name="Currency 2 5 7" xfId="32776"/>
    <cellStyle name="Currency 2 5 7 2" xfId="32777"/>
    <cellStyle name="Currency 2 5 7 2 2" xfId="32778"/>
    <cellStyle name="Currency 2 5 7 2 2 2" xfId="32779"/>
    <cellStyle name="Currency 2 5 7 2 2 2 2" xfId="32780"/>
    <cellStyle name="Currency 2 5 7 2 2 2 3" xfId="56514"/>
    <cellStyle name="Currency 2 5 7 2 2 3" xfId="32781"/>
    <cellStyle name="Currency 2 5 7 2 2 4" xfId="32782"/>
    <cellStyle name="Currency 2 5 7 2 3" xfId="32783"/>
    <cellStyle name="Currency 2 5 7 2 3 2" xfId="32784"/>
    <cellStyle name="Currency 2 5 7 2 3 2 2" xfId="32785"/>
    <cellStyle name="Currency 2 5 7 2 3 2 3" xfId="56515"/>
    <cellStyle name="Currency 2 5 7 2 3 3" xfId="32786"/>
    <cellStyle name="Currency 2 5 7 2 3 4" xfId="32787"/>
    <cellStyle name="Currency 2 5 7 2 4" xfId="32788"/>
    <cellStyle name="Currency 2 5 7 2 4 2" xfId="32789"/>
    <cellStyle name="Currency 2 5 7 2 4 3" xfId="56516"/>
    <cellStyle name="Currency 2 5 7 2 5" xfId="32790"/>
    <cellStyle name="Currency 2 5 7 2 6" xfId="32791"/>
    <cellStyle name="Currency 2 5 7 3" xfId="32792"/>
    <cellStyle name="Currency 2 5 7 3 2" xfId="32793"/>
    <cellStyle name="Currency 2 5 7 3 2 2" xfId="32794"/>
    <cellStyle name="Currency 2 5 7 3 2 3" xfId="56517"/>
    <cellStyle name="Currency 2 5 7 3 3" xfId="32795"/>
    <cellStyle name="Currency 2 5 7 3 4" xfId="32796"/>
    <cellStyle name="Currency 2 5 7 4" xfId="32797"/>
    <cellStyle name="Currency 2 5 7 4 2" xfId="32798"/>
    <cellStyle name="Currency 2 5 7 4 2 2" xfId="32799"/>
    <cellStyle name="Currency 2 5 7 4 2 3" xfId="56518"/>
    <cellStyle name="Currency 2 5 7 4 3" xfId="32800"/>
    <cellStyle name="Currency 2 5 7 4 4" xfId="32801"/>
    <cellStyle name="Currency 2 5 7 5" xfId="32802"/>
    <cellStyle name="Currency 2 5 7 5 2" xfId="32803"/>
    <cellStyle name="Currency 2 5 7 5 3" xfId="56519"/>
    <cellStyle name="Currency 2 5 7 6" xfId="32804"/>
    <cellStyle name="Currency 2 5 7 7" xfId="32805"/>
    <cellStyle name="Currency 2 5 8" xfId="32806"/>
    <cellStyle name="Currency 2 5 8 2" xfId="32807"/>
    <cellStyle name="Currency 2 5 8 2 2" xfId="32808"/>
    <cellStyle name="Currency 2 5 8 2 2 2" xfId="32809"/>
    <cellStyle name="Currency 2 5 8 2 2 3" xfId="56520"/>
    <cellStyle name="Currency 2 5 8 2 3" xfId="32810"/>
    <cellStyle name="Currency 2 5 8 2 4" xfId="32811"/>
    <cellStyle name="Currency 2 5 8 3" xfId="32812"/>
    <cellStyle name="Currency 2 5 8 3 2" xfId="32813"/>
    <cellStyle name="Currency 2 5 8 3 2 2" xfId="32814"/>
    <cellStyle name="Currency 2 5 8 3 2 3" xfId="56521"/>
    <cellStyle name="Currency 2 5 8 3 3" xfId="32815"/>
    <cellStyle name="Currency 2 5 8 3 4" xfId="32816"/>
    <cellStyle name="Currency 2 5 8 4" xfId="32817"/>
    <cellStyle name="Currency 2 5 8 4 2" xfId="32818"/>
    <cellStyle name="Currency 2 5 8 4 3" xfId="56522"/>
    <cellStyle name="Currency 2 5 8 5" xfId="32819"/>
    <cellStyle name="Currency 2 5 8 6" xfId="32820"/>
    <cellStyle name="Currency 2 5 9" xfId="32821"/>
    <cellStyle name="Currency 2 5 9 2" xfId="32822"/>
    <cellStyle name="Currency 2 5 9 2 2" xfId="32823"/>
    <cellStyle name="Currency 2 5 9 2 2 2" xfId="32824"/>
    <cellStyle name="Currency 2 5 9 2 2 3" xfId="56523"/>
    <cellStyle name="Currency 2 5 9 2 3" xfId="32825"/>
    <cellStyle name="Currency 2 5 9 2 4" xfId="32826"/>
    <cellStyle name="Currency 2 5 9 3" xfId="32827"/>
    <cellStyle name="Currency 2 5 9 3 2" xfId="32828"/>
    <cellStyle name="Currency 2 5 9 3 3" xfId="56524"/>
    <cellStyle name="Currency 2 5 9 4" xfId="32829"/>
    <cellStyle name="Currency 2 5 9 5" xfId="32830"/>
    <cellStyle name="Currency 2 6" xfId="32831"/>
    <cellStyle name="Currency 2 6 10" xfId="32832"/>
    <cellStyle name="Currency 2 6 11" xfId="32833"/>
    <cellStyle name="Currency 2 6 2" xfId="32834"/>
    <cellStyle name="Currency 2 6 2 10" xfId="32835"/>
    <cellStyle name="Currency 2 6 2 2" xfId="32836"/>
    <cellStyle name="Currency 2 6 2 2 2" xfId="32837"/>
    <cellStyle name="Currency 2 6 2 2 2 2" xfId="32838"/>
    <cellStyle name="Currency 2 6 2 2 2 2 2" xfId="32839"/>
    <cellStyle name="Currency 2 6 2 2 2 2 2 2" xfId="32840"/>
    <cellStyle name="Currency 2 6 2 2 2 2 2 2 2" xfId="32841"/>
    <cellStyle name="Currency 2 6 2 2 2 2 2 2 3" xfId="56525"/>
    <cellStyle name="Currency 2 6 2 2 2 2 2 3" xfId="32842"/>
    <cellStyle name="Currency 2 6 2 2 2 2 2 4" xfId="32843"/>
    <cellStyle name="Currency 2 6 2 2 2 2 3" xfId="32844"/>
    <cellStyle name="Currency 2 6 2 2 2 2 3 2" xfId="32845"/>
    <cellStyle name="Currency 2 6 2 2 2 2 3 2 2" xfId="32846"/>
    <cellStyle name="Currency 2 6 2 2 2 2 3 2 3" xfId="56526"/>
    <cellStyle name="Currency 2 6 2 2 2 2 3 3" xfId="32847"/>
    <cellStyle name="Currency 2 6 2 2 2 2 3 4" xfId="32848"/>
    <cellStyle name="Currency 2 6 2 2 2 2 4" xfId="32849"/>
    <cellStyle name="Currency 2 6 2 2 2 2 4 2" xfId="32850"/>
    <cellStyle name="Currency 2 6 2 2 2 2 4 3" xfId="56527"/>
    <cellStyle name="Currency 2 6 2 2 2 2 5" xfId="32851"/>
    <cellStyle name="Currency 2 6 2 2 2 2 6" xfId="32852"/>
    <cellStyle name="Currency 2 6 2 2 2 3" xfId="32853"/>
    <cellStyle name="Currency 2 6 2 2 2 3 2" xfId="32854"/>
    <cellStyle name="Currency 2 6 2 2 2 3 2 2" xfId="32855"/>
    <cellStyle name="Currency 2 6 2 2 2 3 2 3" xfId="56528"/>
    <cellStyle name="Currency 2 6 2 2 2 3 3" xfId="32856"/>
    <cellStyle name="Currency 2 6 2 2 2 3 4" xfId="32857"/>
    <cellStyle name="Currency 2 6 2 2 2 4" xfId="32858"/>
    <cellStyle name="Currency 2 6 2 2 2 4 2" xfId="32859"/>
    <cellStyle name="Currency 2 6 2 2 2 4 2 2" xfId="32860"/>
    <cellStyle name="Currency 2 6 2 2 2 4 2 3" xfId="56529"/>
    <cellStyle name="Currency 2 6 2 2 2 4 3" xfId="32861"/>
    <cellStyle name="Currency 2 6 2 2 2 4 4" xfId="32862"/>
    <cellStyle name="Currency 2 6 2 2 2 5" xfId="32863"/>
    <cellStyle name="Currency 2 6 2 2 2 5 2" xfId="32864"/>
    <cellStyle name="Currency 2 6 2 2 2 5 3" xfId="56530"/>
    <cellStyle name="Currency 2 6 2 2 2 6" xfId="32865"/>
    <cellStyle name="Currency 2 6 2 2 2 7" xfId="32866"/>
    <cellStyle name="Currency 2 6 2 2 3" xfId="32867"/>
    <cellStyle name="Currency 2 6 2 2 3 2" xfId="32868"/>
    <cellStyle name="Currency 2 6 2 2 3 2 2" xfId="32869"/>
    <cellStyle name="Currency 2 6 2 2 3 2 2 2" xfId="32870"/>
    <cellStyle name="Currency 2 6 2 2 3 2 2 3" xfId="56531"/>
    <cellStyle name="Currency 2 6 2 2 3 2 3" xfId="32871"/>
    <cellStyle name="Currency 2 6 2 2 3 2 4" xfId="32872"/>
    <cellStyle name="Currency 2 6 2 2 3 3" xfId="32873"/>
    <cellStyle name="Currency 2 6 2 2 3 3 2" xfId="32874"/>
    <cellStyle name="Currency 2 6 2 2 3 3 2 2" xfId="32875"/>
    <cellStyle name="Currency 2 6 2 2 3 3 2 3" xfId="56532"/>
    <cellStyle name="Currency 2 6 2 2 3 3 3" xfId="32876"/>
    <cellStyle name="Currency 2 6 2 2 3 3 4" xfId="32877"/>
    <cellStyle name="Currency 2 6 2 2 3 4" xfId="32878"/>
    <cellStyle name="Currency 2 6 2 2 3 4 2" xfId="32879"/>
    <cellStyle name="Currency 2 6 2 2 3 4 3" xfId="56533"/>
    <cellStyle name="Currency 2 6 2 2 3 5" xfId="32880"/>
    <cellStyle name="Currency 2 6 2 2 3 6" xfId="32881"/>
    <cellStyle name="Currency 2 6 2 2 4" xfId="32882"/>
    <cellStyle name="Currency 2 6 2 2 4 2" xfId="32883"/>
    <cellStyle name="Currency 2 6 2 2 4 2 2" xfId="32884"/>
    <cellStyle name="Currency 2 6 2 2 4 2 3" xfId="56534"/>
    <cellStyle name="Currency 2 6 2 2 4 3" xfId="32885"/>
    <cellStyle name="Currency 2 6 2 2 4 4" xfId="32886"/>
    <cellStyle name="Currency 2 6 2 2 5" xfId="32887"/>
    <cellStyle name="Currency 2 6 2 2 5 2" xfId="32888"/>
    <cellStyle name="Currency 2 6 2 2 5 2 2" xfId="32889"/>
    <cellStyle name="Currency 2 6 2 2 5 2 3" xfId="56535"/>
    <cellStyle name="Currency 2 6 2 2 5 3" xfId="32890"/>
    <cellStyle name="Currency 2 6 2 2 5 4" xfId="32891"/>
    <cellStyle name="Currency 2 6 2 2 6" xfId="32892"/>
    <cellStyle name="Currency 2 6 2 2 6 2" xfId="32893"/>
    <cellStyle name="Currency 2 6 2 2 6 3" xfId="56536"/>
    <cellStyle name="Currency 2 6 2 2 7" xfId="32894"/>
    <cellStyle name="Currency 2 6 2 2 8" xfId="32895"/>
    <cellStyle name="Currency 2 6 2 3" xfId="32896"/>
    <cellStyle name="Currency 2 6 2 3 2" xfId="32897"/>
    <cellStyle name="Currency 2 6 2 3 2 2" xfId="32898"/>
    <cellStyle name="Currency 2 6 2 3 2 2 2" xfId="32899"/>
    <cellStyle name="Currency 2 6 2 3 2 2 2 2" xfId="32900"/>
    <cellStyle name="Currency 2 6 2 3 2 2 2 3" xfId="56537"/>
    <cellStyle name="Currency 2 6 2 3 2 2 3" xfId="32901"/>
    <cellStyle name="Currency 2 6 2 3 2 2 4" xfId="32902"/>
    <cellStyle name="Currency 2 6 2 3 2 3" xfId="32903"/>
    <cellStyle name="Currency 2 6 2 3 2 3 2" xfId="32904"/>
    <cellStyle name="Currency 2 6 2 3 2 3 2 2" xfId="32905"/>
    <cellStyle name="Currency 2 6 2 3 2 3 2 3" xfId="56538"/>
    <cellStyle name="Currency 2 6 2 3 2 3 3" xfId="32906"/>
    <cellStyle name="Currency 2 6 2 3 2 3 4" xfId="32907"/>
    <cellStyle name="Currency 2 6 2 3 2 4" xfId="32908"/>
    <cellStyle name="Currency 2 6 2 3 2 4 2" xfId="32909"/>
    <cellStyle name="Currency 2 6 2 3 2 4 3" xfId="56539"/>
    <cellStyle name="Currency 2 6 2 3 2 5" xfId="32910"/>
    <cellStyle name="Currency 2 6 2 3 2 6" xfId="32911"/>
    <cellStyle name="Currency 2 6 2 3 3" xfId="32912"/>
    <cellStyle name="Currency 2 6 2 3 3 2" xfId="32913"/>
    <cellStyle name="Currency 2 6 2 3 3 2 2" xfId="32914"/>
    <cellStyle name="Currency 2 6 2 3 3 2 3" xfId="56540"/>
    <cellStyle name="Currency 2 6 2 3 3 3" xfId="32915"/>
    <cellStyle name="Currency 2 6 2 3 3 4" xfId="32916"/>
    <cellStyle name="Currency 2 6 2 3 4" xfId="32917"/>
    <cellStyle name="Currency 2 6 2 3 4 2" xfId="32918"/>
    <cellStyle name="Currency 2 6 2 3 4 2 2" xfId="32919"/>
    <cellStyle name="Currency 2 6 2 3 4 2 3" xfId="56541"/>
    <cellStyle name="Currency 2 6 2 3 4 3" xfId="32920"/>
    <cellStyle name="Currency 2 6 2 3 4 4" xfId="32921"/>
    <cellStyle name="Currency 2 6 2 3 5" xfId="32922"/>
    <cellStyle name="Currency 2 6 2 3 5 2" xfId="32923"/>
    <cellStyle name="Currency 2 6 2 3 5 3" xfId="56542"/>
    <cellStyle name="Currency 2 6 2 3 6" xfId="32924"/>
    <cellStyle name="Currency 2 6 2 3 7" xfId="32925"/>
    <cellStyle name="Currency 2 6 2 4" xfId="32926"/>
    <cellStyle name="Currency 2 6 2 4 2" xfId="32927"/>
    <cellStyle name="Currency 2 6 2 4 2 2" xfId="32928"/>
    <cellStyle name="Currency 2 6 2 4 2 2 2" xfId="32929"/>
    <cellStyle name="Currency 2 6 2 4 2 2 3" xfId="56543"/>
    <cellStyle name="Currency 2 6 2 4 2 3" xfId="32930"/>
    <cellStyle name="Currency 2 6 2 4 2 4" xfId="32931"/>
    <cellStyle name="Currency 2 6 2 4 3" xfId="32932"/>
    <cellStyle name="Currency 2 6 2 4 3 2" xfId="32933"/>
    <cellStyle name="Currency 2 6 2 4 3 2 2" xfId="32934"/>
    <cellStyle name="Currency 2 6 2 4 3 2 3" xfId="56544"/>
    <cellStyle name="Currency 2 6 2 4 3 3" xfId="32935"/>
    <cellStyle name="Currency 2 6 2 4 3 4" xfId="32936"/>
    <cellStyle name="Currency 2 6 2 4 4" xfId="32937"/>
    <cellStyle name="Currency 2 6 2 4 4 2" xfId="32938"/>
    <cellStyle name="Currency 2 6 2 4 4 3" xfId="56545"/>
    <cellStyle name="Currency 2 6 2 4 5" xfId="32939"/>
    <cellStyle name="Currency 2 6 2 4 6" xfId="32940"/>
    <cellStyle name="Currency 2 6 2 5" xfId="32941"/>
    <cellStyle name="Currency 2 6 2 5 2" xfId="32942"/>
    <cellStyle name="Currency 2 6 2 5 2 2" xfId="32943"/>
    <cellStyle name="Currency 2 6 2 5 2 2 2" xfId="32944"/>
    <cellStyle name="Currency 2 6 2 5 2 2 3" xfId="56546"/>
    <cellStyle name="Currency 2 6 2 5 2 3" xfId="32945"/>
    <cellStyle name="Currency 2 6 2 5 2 4" xfId="32946"/>
    <cellStyle name="Currency 2 6 2 5 3" xfId="32947"/>
    <cellStyle name="Currency 2 6 2 5 3 2" xfId="32948"/>
    <cellStyle name="Currency 2 6 2 5 3 3" xfId="56547"/>
    <cellStyle name="Currency 2 6 2 5 4" xfId="32949"/>
    <cellStyle name="Currency 2 6 2 5 5" xfId="32950"/>
    <cellStyle name="Currency 2 6 2 6" xfId="32951"/>
    <cellStyle name="Currency 2 6 2 6 2" xfId="32952"/>
    <cellStyle name="Currency 2 6 2 6 2 2" xfId="32953"/>
    <cellStyle name="Currency 2 6 2 6 2 3" xfId="56548"/>
    <cellStyle name="Currency 2 6 2 6 3" xfId="32954"/>
    <cellStyle name="Currency 2 6 2 6 4" xfId="32955"/>
    <cellStyle name="Currency 2 6 2 7" xfId="32956"/>
    <cellStyle name="Currency 2 6 2 7 2" xfId="32957"/>
    <cellStyle name="Currency 2 6 2 7 2 2" xfId="32958"/>
    <cellStyle name="Currency 2 6 2 7 2 3" xfId="56549"/>
    <cellStyle name="Currency 2 6 2 7 3" xfId="32959"/>
    <cellStyle name="Currency 2 6 2 7 4" xfId="32960"/>
    <cellStyle name="Currency 2 6 2 8" xfId="32961"/>
    <cellStyle name="Currency 2 6 2 8 2" xfId="32962"/>
    <cellStyle name="Currency 2 6 2 8 3" xfId="56550"/>
    <cellStyle name="Currency 2 6 2 9" xfId="32963"/>
    <cellStyle name="Currency 2 6 3" xfId="32964"/>
    <cellStyle name="Currency 2 6 3 2" xfId="32965"/>
    <cellStyle name="Currency 2 6 3 2 2" xfId="32966"/>
    <cellStyle name="Currency 2 6 3 2 2 2" xfId="32967"/>
    <cellStyle name="Currency 2 6 3 2 2 2 2" xfId="32968"/>
    <cellStyle name="Currency 2 6 3 2 2 2 2 2" xfId="32969"/>
    <cellStyle name="Currency 2 6 3 2 2 2 2 3" xfId="56551"/>
    <cellStyle name="Currency 2 6 3 2 2 2 3" xfId="32970"/>
    <cellStyle name="Currency 2 6 3 2 2 2 4" xfId="32971"/>
    <cellStyle name="Currency 2 6 3 2 2 3" xfId="32972"/>
    <cellStyle name="Currency 2 6 3 2 2 3 2" xfId="32973"/>
    <cellStyle name="Currency 2 6 3 2 2 3 2 2" xfId="32974"/>
    <cellStyle name="Currency 2 6 3 2 2 3 2 3" xfId="56552"/>
    <cellStyle name="Currency 2 6 3 2 2 3 3" xfId="32975"/>
    <cellStyle name="Currency 2 6 3 2 2 3 4" xfId="32976"/>
    <cellStyle name="Currency 2 6 3 2 2 4" xfId="32977"/>
    <cellStyle name="Currency 2 6 3 2 2 4 2" xfId="32978"/>
    <cellStyle name="Currency 2 6 3 2 2 4 3" xfId="56553"/>
    <cellStyle name="Currency 2 6 3 2 2 5" xfId="32979"/>
    <cellStyle name="Currency 2 6 3 2 2 6" xfId="32980"/>
    <cellStyle name="Currency 2 6 3 2 3" xfId="32981"/>
    <cellStyle name="Currency 2 6 3 2 3 2" xfId="32982"/>
    <cellStyle name="Currency 2 6 3 2 3 2 2" xfId="32983"/>
    <cellStyle name="Currency 2 6 3 2 3 2 3" xfId="56554"/>
    <cellStyle name="Currency 2 6 3 2 3 3" xfId="32984"/>
    <cellStyle name="Currency 2 6 3 2 3 4" xfId="32985"/>
    <cellStyle name="Currency 2 6 3 2 4" xfId="32986"/>
    <cellStyle name="Currency 2 6 3 2 4 2" xfId="32987"/>
    <cellStyle name="Currency 2 6 3 2 4 2 2" xfId="32988"/>
    <cellStyle name="Currency 2 6 3 2 4 2 3" xfId="56555"/>
    <cellStyle name="Currency 2 6 3 2 4 3" xfId="32989"/>
    <cellStyle name="Currency 2 6 3 2 4 4" xfId="32990"/>
    <cellStyle name="Currency 2 6 3 2 5" xfId="32991"/>
    <cellStyle name="Currency 2 6 3 2 5 2" xfId="32992"/>
    <cellStyle name="Currency 2 6 3 2 5 3" xfId="56556"/>
    <cellStyle name="Currency 2 6 3 2 6" xfId="32993"/>
    <cellStyle name="Currency 2 6 3 2 7" xfId="32994"/>
    <cellStyle name="Currency 2 6 3 3" xfId="32995"/>
    <cellStyle name="Currency 2 6 3 3 2" xfId="32996"/>
    <cellStyle name="Currency 2 6 3 3 2 2" xfId="32997"/>
    <cellStyle name="Currency 2 6 3 3 2 2 2" xfId="32998"/>
    <cellStyle name="Currency 2 6 3 3 2 2 3" xfId="56557"/>
    <cellStyle name="Currency 2 6 3 3 2 3" xfId="32999"/>
    <cellStyle name="Currency 2 6 3 3 2 4" xfId="33000"/>
    <cellStyle name="Currency 2 6 3 3 3" xfId="33001"/>
    <cellStyle name="Currency 2 6 3 3 3 2" xfId="33002"/>
    <cellStyle name="Currency 2 6 3 3 3 2 2" xfId="33003"/>
    <cellStyle name="Currency 2 6 3 3 3 2 3" xfId="56558"/>
    <cellStyle name="Currency 2 6 3 3 3 3" xfId="33004"/>
    <cellStyle name="Currency 2 6 3 3 3 4" xfId="33005"/>
    <cellStyle name="Currency 2 6 3 3 4" xfId="33006"/>
    <cellStyle name="Currency 2 6 3 3 4 2" xfId="33007"/>
    <cellStyle name="Currency 2 6 3 3 4 3" xfId="56559"/>
    <cellStyle name="Currency 2 6 3 3 5" xfId="33008"/>
    <cellStyle name="Currency 2 6 3 3 6" xfId="33009"/>
    <cellStyle name="Currency 2 6 3 4" xfId="33010"/>
    <cellStyle name="Currency 2 6 3 4 2" xfId="33011"/>
    <cellStyle name="Currency 2 6 3 4 2 2" xfId="33012"/>
    <cellStyle name="Currency 2 6 3 4 2 2 2" xfId="33013"/>
    <cellStyle name="Currency 2 6 3 4 2 2 3" xfId="56560"/>
    <cellStyle name="Currency 2 6 3 4 2 3" xfId="33014"/>
    <cellStyle name="Currency 2 6 3 4 2 4" xfId="33015"/>
    <cellStyle name="Currency 2 6 3 4 3" xfId="33016"/>
    <cellStyle name="Currency 2 6 3 4 3 2" xfId="33017"/>
    <cellStyle name="Currency 2 6 3 4 3 3" xfId="56561"/>
    <cellStyle name="Currency 2 6 3 4 4" xfId="33018"/>
    <cellStyle name="Currency 2 6 3 4 5" xfId="33019"/>
    <cellStyle name="Currency 2 6 3 5" xfId="33020"/>
    <cellStyle name="Currency 2 6 3 5 2" xfId="33021"/>
    <cellStyle name="Currency 2 6 3 5 2 2" xfId="33022"/>
    <cellStyle name="Currency 2 6 3 5 2 3" xfId="56562"/>
    <cellStyle name="Currency 2 6 3 5 3" xfId="33023"/>
    <cellStyle name="Currency 2 6 3 5 4" xfId="33024"/>
    <cellStyle name="Currency 2 6 3 6" xfId="33025"/>
    <cellStyle name="Currency 2 6 3 6 2" xfId="33026"/>
    <cellStyle name="Currency 2 6 3 6 2 2" xfId="33027"/>
    <cellStyle name="Currency 2 6 3 6 2 3" xfId="56563"/>
    <cellStyle name="Currency 2 6 3 6 3" xfId="33028"/>
    <cellStyle name="Currency 2 6 3 6 4" xfId="33029"/>
    <cellStyle name="Currency 2 6 3 7" xfId="33030"/>
    <cellStyle name="Currency 2 6 3 7 2" xfId="33031"/>
    <cellStyle name="Currency 2 6 3 7 3" xfId="56564"/>
    <cellStyle name="Currency 2 6 3 8" xfId="33032"/>
    <cellStyle name="Currency 2 6 3 9" xfId="33033"/>
    <cellStyle name="Currency 2 6 4" xfId="33034"/>
    <cellStyle name="Currency 2 6 4 2" xfId="33035"/>
    <cellStyle name="Currency 2 6 4 2 2" xfId="33036"/>
    <cellStyle name="Currency 2 6 4 2 2 2" xfId="33037"/>
    <cellStyle name="Currency 2 6 4 2 2 2 2" xfId="33038"/>
    <cellStyle name="Currency 2 6 4 2 2 2 3" xfId="56565"/>
    <cellStyle name="Currency 2 6 4 2 2 3" xfId="33039"/>
    <cellStyle name="Currency 2 6 4 2 2 4" xfId="33040"/>
    <cellStyle name="Currency 2 6 4 2 3" xfId="33041"/>
    <cellStyle name="Currency 2 6 4 2 3 2" xfId="33042"/>
    <cellStyle name="Currency 2 6 4 2 3 2 2" xfId="33043"/>
    <cellStyle name="Currency 2 6 4 2 3 2 3" xfId="56566"/>
    <cellStyle name="Currency 2 6 4 2 3 3" xfId="33044"/>
    <cellStyle name="Currency 2 6 4 2 3 4" xfId="33045"/>
    <cellStyle name="Currency 2 6 4 2 4" xfId="33046"/>
    <cellStyle name="Currency 2 6 4 2 4 2" xfId="33047"/>
    <cellStyle name="Currency 2 6 4 2 4 3" xfId="56567"/>
    <cellStyle name="Currency 2 6 4 2 5" xfId="33048"/>
    <cellStyle name="Currency 2 6 4 2 6" xfId="33049"/>
    <cellStyle name="Currency 2 6 4 3" xfId="33050"/>
    <cellStyle name="Currency 2 6 4 3 2" xfId="33051"/>
    <cellStyle name="Currency 2 6 4 3 2 2" xfId="33052"/>
    <cellStyle name="Currency 2 6 4 3 2 3" xfId="56568"/>
    <cellStyle name="Currency 2 6 4 3 3" xfId="33053"/>
    <cellStyle name="Currency 2 6 4 3 4" xfId="33054"/>
    <cellStyle name="Currency 2 6 4 4" xfId="33055"/>
    <cellStyle name="Currency 2 6 4 4 2" xfId="33056"/>
    <cellStyle name="Currency 2 6 4 4 2 2" xfId="33057"/>
    <cellStyle name="Currency 2 6 4 4 2 3" xfId="56569"/>
    <cellStyle name="Currency 2 6 4 4 3" xfId="33058"/>
    <cellStyle name="Currency 2 6 4 4 4" xfId="33059"/>
    <cellStyle name="Currency 2 6 4 5" xfId="33060"/>
    <cellStyle name="Currency 2 6 4 5 2" xfId="33061"/>
    <cellStyle name="Currency 2 6 4 5 3" xfId="56570"/>
    <cellStyle name="Currency 2 6 4 6" xfId="33062"/>
    <cellStyle name="Currency 2 6 4 7" xfId="33063"/>
    <cellStyle name="Currency 2 6 5" xfId="33064"/>
    <cellStyle name="Currency 2 6 5 2" xfId="33065"/>
    <cellStyle name="Currency 2 6 5 2 2" xfId="33066"/>
    <cellStyle name="Currency 2 6 5 2 2 2" xfId="33067"/>
    <cellStyle name="Currency 2 6 5 2 2 3" xfId="56571"/>
    <cellStyle name="Currency 2 6 5 2 3" xfId="33068"/>
    <cellStyle name="Currency 2 6 5 2 4" xfId="33069"/>
    <cellStyle name="Currency 2 6 5 3" xfId="33070"/>
    <cellStyle name="Currency 2 6 5 3 2" xfId="33071"/>
    <cellStyle name="Currency 2 6 5 3 2 2" xfId="33072"/>
    <cellStyle name="Currency 2 6 5 3 2 3" xfId="56572"/>
    <cellStyle name="Currency 2 6 5 3 3" xfId="33073"/>
    <cellStyle name="Currency 2 6 5 3 4" xfId="33074"/>
    <cellStyle name="Currency 2 6 5 4" xfId="33075"/>
    <cellStyle name="Currency 2 6 5 4 2" xfId="33076"/>
    <cellStyle name="Currency 2 6 5 4 3" xfId="56573"/>
    <cellStyle name="Currency 2 6 5 5" xfId="33077"/>
    <cellStyle name="Currency 2 6 5 6" xfId="33078"/>
    <cellStyle name="Currency 2 6 6" xfId="33079"/>
    <cellStyle name="Currency 2 6 6 2" xfId="33080"/>
    <cellStyle name="Currency 2 6 6 2 2" xfId="33081"/>
    <cellStyle name="Currency 2 6 6 2 2 2" xfId="33082"/>
    <cellStyle name="Currency 2 6 6 2 2 3" xfId="56574"/>
    <cellStyle name="Currency 2 6 6 2 3" xfId="33083"/>
    <cellStyle name="Currency 2 6 6 2 4" xfId="33084"/>
    <cellStyle name="Currency 2 6 6 3" xfId="33085"/>
    <cellStyle name="Currency 2 6 6 3 2" xfId="33086"/>
    <cellStyle name="Currency 2 6 6 3 3" xfId="56575"/>
    <cellStyle name="Currency 2 6 6 4" xfId="33087"/>
    <cellStyle name="Currency 2 6 6 5" xfId="33088"/>
    <cellStyle name="Currency 2 6 7" xfId="33089"/>
    <cellStyle name="Currency 2 6 7 2" xfId="33090"/>
    <cellStyle name="Currency 2 6 7 2 2" xfId="33091"/>
    <cellStyle name="Currency 2 6 7 2 3" xfId="56576"/>
    <cellStyle name="Currency 2 6 7 3" xfId="33092"/>
    <cellStyle name="Currency 2 6 7 4" xfId="33093"/>
    <cellStyle name="Currency 2 6 8" xfId="33094"/>
    <cellStyle name="Currency 2 6 8 2" xfId="33095"/>
    <cellStyle name="Currency 2 6 8 2 2" xfId="33096"/>
    <cellStyle name="Currency 2 6 8 2 3" xfId="56577"/>
    <cellStyle name="Currency 2 6 8 3" xfId="33097"/>
    <cellStyle name="Currency 2 6 8 4" xfId="33098"/>
    <cellStyle name="Currency 2 6 9" xfId="33099"/>
    <cellStyle name="Currency 2 6 9 2" xfId="33100"/>
    <cellStyle name="Currency 2 6 9 3" xfId="56578"/>
    <cellStyle name="Currency 2 7" xfId="33101"/>
    <cellStyle name="Currency 2 7 10" xfId="33102"/>
    <cellStyle name="Currency 2 7 2" xfId="33103"/>
    <cellStyle name="Currency 2 7 2 2" xfId="33104"/>
    <cellStyle name="Currency 2 7 2 2 2" xfId="33105"/>
    <cellStyle name="Currency 2 7 2 2 2 2" xfId="33106"/>
    <cellStyle name="Currency 2 7 2 2 2 2 2" xfId="33107"/>
    <cellStyle name="Currency 2 7 2 2 2 2 2 2" xfId="33108"/>
    <cellStyle name="Currency 2 7 2 2 2 2 2 3" xfId="56579"/>
    <cellStyle name="Currency 2 7 2 2 2 2 3" xfId="33109"/>
    <cellStyle name="Currency 2 7 2 2 2 2 4" xfId="33110"/>
    <cellStyle name="Currency 2 7 2 2 2 3" xfId="33111"/>
    <cellStyle name="Currency 2 7 2 2 2 3 2" xfId="33112"/>
    <cellStyle name="Currency 2 7 2 2 2 3 2 2" xfId="33113"/>
    <cellStyle name="Currency 2 7 2 2 2 3 2 3" xfId="56580"/>
    <cellStyle name="Currency 2 7 2 2 2 3 3" xfId="33114"/>
    <cellStyle name="Currency 2 7 2 2 2 3 4" xfId="33115"/>
    <cellStyle name="Currency 2 7 2 2 2 4" xfId="33116"/>
    <cellStyle name="Currency 2 7 2 2 2 4 2" xfId="33117"/>
    <cellStyle name="Currency 2 7 2 2 2 4 3" xfId="56581"/>
    <cellStyle name="Currency 2 7 2 2 2 5" xfId="33118"/>
    <cellStyle name="Currency 2 7 2 2 2 6" xfId="33119"/>
    <cellStyle name="Currency 2 7 2 2 3" xfId="33120"/>
    <cellStyle name="Currency 2 7 2 2 3 2" xfId="33121"/>
    <cellStyle name="Currency 2 7 2 2 3 2 2" xfId="33122"/>
    <cellStyle name="Currency 2 7 2 2 3 2 3" xfId="56582"/>
    <cellStyle name="Currency 2 7 2 2 3 3" xfId="33123"/>
    <cellStyle name="Currency 2 7 2 2 3 4" xfId="33124"/>
    <cellStyle name="Currency 2 7 2 2 4" xfId="33125"/>
    <cellStyle name="Currency 2 7 2 2 4 2" xfId="33126"/>
    <cellStyle name="Currency 2 7 2 2 4 2 2" xfId="33127"/>
    <cellStyle name="Currency 2 7 2 2 4 2 3" xfId="56583"/>
    <cellStyle name="Currency 2 7 2 2 4 3" xfId="33128"/>
    <cellStyle name="Currency 2 7 2 2 4 4" xfId="33129"/>
    <cellStyle name="Currency 2 7 2 2 5" xfId="33130"/>
    <cellStyle name="Currency 2 7 2 2 5 2" xfId="33131"/>
    <cellStyle name="Currency 2 7 2 2 5 3" xfId="56584"/>
    <cellStyle name="Currency 2 7 2 2 6" xfId="33132"/>
    <cellStyle name="Currency 2 7 2 2 7" xfId="33133"/>
    <cellStyle name="Currency 2 7 2 3" xfId="33134"/>
    <cellStyle name="Currency 2 7 2 3 2" xfId="33135"/>
    <cellStyle name="Currency 2 7 2 3 2 2" xfId="33136"/>
    <cellStyle name="Currency 2 7 2 3 2 2 2" xfId="33137"/>
    <cellStyle name="Currency 2 7 2 3 2 2 3" xfId="56585"/>
    <cellStyle name="Currency 2 7 2 3 2 3" xfId="33138"/>
    <cellStyle name="Currency 2 7 2 3 2 4" xfId="33139"/>
    <cellStyle name="Currency 2 7 2 3 3" xfId="33140"/>
    <cellStyle name="Currency 2 7 2 3 3 2" xfId="33141"/>
    <cellStyle name="Currency 2 7 2 3 3 2 2" xfId="33142"/>
    <cellStyle name="Currency 2 7 2 3 3 2 3" xfId="56586"/>
    <cellStyle name="Currency 2 7 2 3 3 3" xfId="33143"/>
    <cellStyle name="Currency 2 7 2 3 3 4" xfId="33144"/>
    <cellStyle name="Currency 2 7 2 3 4" xfId="33145"/>
    <cellStyle name="Currency 2 7 2 3 4 2" xfId="33146"/>
    <cellStyle name="Currency 2 7 2 3 4 3" xfId="56587"/>
    <cellStyle name="Currency 2 7 2 3 5" xfId="33147"/>
    <cellStyle name="Currency 2 7 2 3 6" xfId="33148"/>
    <cellStyle name="Currency 2 7 2 4" xfId="33149"/>
    <cellStyle name="Currency 2 7 2 4 2" xfId="33150"/>
    <cellStyle name="Currency 2 7 2 4 2 2" xfId="33151"/>
    <cellStyle name="Currency 2 7 2 4 2 3" xfId="56588"/>
    <cellStyle name="Currency 2 7 2 4 3" xfId="33152"/>
    <cellStyle name="Currency 2 7 2 4 4" xfId="33153"/>
    <cellStyle name="Currency 2 7 2 5" xfId="33154"/>
    <cellStyle name="Currency 2 7 2 5 2" xfId="33155"/>
    <cellStyle name="Currency 2 7 2 5 2 2" xfId="33156"/>
    <cellStyle name="Currency 2 7 2 5 2 3" xfId="56589"/>
    <cellStyle name="Currency 2 7 2 5 3" xfId="33157"/>
    <cellStyle name="Currency 2 7 2 5 4" xfId="33158"/>
    <cellStyle name="Currency 2 7 2 6" xfId="33159"/>
    <cellStyle name="Currency 2 7 2 6 2" xfId="33160"/>
    <cellStyle name="Currency 2 7 2 6 3" xfId="56590"/>
    <cellStyle name="Currency 2 7 2 7" xfId="33161"/>
    <cellStyle name="Currency 2 7 2 8" xfId="33162"/>
    <cellStyle name="Currency 2 7 3" xfId="33163"/>
    <cellStyle name="Currency 2 7 3 2" xfId="33164"/>
    <cellStyle name="Currency 2 7 3 2 2" xfId="33165"/>
    <cellStyle name="Currency 2 7 3 2 2 2" xfId="33166"/>
    <cellStyle name="Currency 2 7 3 2 2 2 2" xfId="33167"/>
    <cellStyle name="Currency 2 7 3 2 2 2 3" xfId="56591"/>
    <cellStyle name="Currency 2 7 3 2 2 3" xfId="33168"/>
    <cellStyle name="Currency 2 7 3 2 2 4" xfId="33169"/>
    <cellStyle name="Currency 2 7 3 2 3" xfId="33170"/>
    <cellStyle name="Currency 2 7 3 2 3 2" xfId="33171"/>
    <cellStyle name="Currency 2 7 3 2 3 2 2" xfId="33172"/>
    <cellStyle name="Currency 2 7 3 2 3 2 3" xfId="56592"/>
    <cellStyle name="Currency 2 7 3 2 3 3" xfId="33173"/>
    <cellStyle name="Currency 2 7 3 2 3 4" xfId="33174"/>
    <cellStyle name="Currency 2 7 3 2 4" xfId="33175"/>
    <cellStyle name="Currency 2 7 3 2 4 2" xfId="33176"/>
    <cellStyle name="Currency 2 7 3 2 4 3" xfId="56593"/>
    <cellStyle name="Currency 2 7 3 2 5" xfId="33177"/>
    <cellStyle name="Currency 2 7 3 2 6" xfId="33178"/>
    <cellStyle name="Currency 2 7 3 3" xfId="33179"/>
    <cellStyle name="Currency 2 7 3 3 2" xfId="33180"/>
    <cellStyle name="Currency 2 7 3 3 2 2" xfId="33181"/>
    <cellStyle name="Currency 2 7 3 3 2 3" xfId="56594"/>
    <cellStyle name="Currency 2 7 3 3 3" xfId="33182"/>
    <cellStyle name="Currency 2 7 3 3 4" xfId="33183"/>
    <cellStyle name="Currency 2 7 3 4" xfId="33184"/>
    <cellStyle name="Currency 2 7 3 4 2" xfId="33185"/>
    <cellStyle name="Currency 2 7 3 4 2 2" xfId="33186"/>
    <cellStyle name="Currency 2 7 3 4 2 3" xfId="56595"/>
    <cellStyle name="Currency 2 7 3 4 3" xfId="33187"/>
    <cellStyle name="Currency 2 7 3 4 4" xfId="33188"/>
    <cellStyle name="Currency 2 7 3 5" xfId="33189"/>
    <cellStyle name="Currency 2 7 3 5 2" xfId="33190"/>
    <cellStyle name="Currency 2 7 3 5 3" xfId="56596"/>
    <cellStyle name="Currency 2 7 3 6" xfId="33191"/>
    <cellStyle name="Currency 2 7 3 7" xfId="33192"/>
    <cellStyle name="Currency 2 7 4" xfId="33193"/>
    <cellStyle name="Currency 2 7 4 2" xfId="33194"/>
    <cellStyle name="Currency 2 7 4 2 2" xfId="33195"/>
    <cellStyle name="Currency 2 7 4 2 2 2" xfId="33196"/>
    <cellStyle name="Currency 2 7 4 2 2 3" xfId="56597"/>
    <cellStyle name="Currency 2 7 4 2 3" xfId="33197"/>
    <cellStyle name="Currency 2 7 4 2 4" xfId="33198"/>
    <cellStyle name="Currency 2 7 4 3" xfId="33199"/>
    <cellStyle name="Currency 2 7 4 3 2" xfId="33200"/>
    <cellStyle name="Currency 2 7 4 3 2 2" xfId="33201"/>
    <cellStyle name="Currency 2 7 4 3 2 3" xfId="56598"/>
    <cellStyle name="Currency 2 7 4 3 3" xfId="33202"/>
    <cellStyle name="Currency 2 7 4 3 4" xfId="33203"/>
    <cellStyle name="Currency 2 7 4 4" xfId="33204"/>
    <cellStyle name="Currency 2 7 4 4 2" xfId="33205"/>
    <cellStyle name="Currency 2 7 4 4 3" xfId="56599"/>
    <cellStyle name="Currency 2 7 4 5" xfId="33206"/>
    <cellStyle name="Currency 2 7 4 6" xfId="33207"/>
    <cellStyle name="Currency 2 7 5" xfId="33208"/>
    <cellStyle name="Currency 2 7 5 2" xfId="33209"/>
    <cellStyle name="Currency 2 7 5 2 2" xfId="33210"/>
    <cellStyle name="Currency 2 7 5 2 2 2" xfId="33211"/>
    <cellStyle name="Currency 2 7 5 2 2 3" xfId="56600"/>
    <cellStyle name="Currency 2 7 5 2 3" xfId="33212"/>
    <cellStyle name="Currency 2 7 5 2 4" xfId="33213"/>
    <cellStyle name="Currency 2 7 5 3" xfId="33214"/>
    <cellStyle name="Currency 2 7 5 3 2" xfId="33215"/>
    <cellStyle name="Currency 2 7 5 3 3" xfId="56601"/>
    <cellStyle name="Currency 2 7 5 4" xfId="33216"/>
    <cellStyle name="Currency 2 7 5 5" xfId="33217"/>
    <cellStyle name="Currency 2 7 6" xfId="33218"/>
    <cellStyle name="Currency 2 7 6 2" xfId="33219"/>
    <cellStyle name="Currency 2 7 6 2 2" xfId="33220"/>
    <cellStyle name="Currency 2 7 6 2 3" xfId="56602"/>
    <cellStyle name="Currency 2 7 6 3" xfId="33221"/>
    <cellStyle name="Currency 2 7 6 4" xfId="33222"/>
    <cellStyle name="Currency 2 7 7" xfId="33223"/>
    <cellStyle name="Currency 2 7 7 2" xfId="33224"/>
    <cellStyle name="Currency 2 7 7 2 2" xfId="33225"/>
    <cellStyle name="Currency 2 7 7 2 3" xfId="56603"/>
    <cellStyle name="Currency 2 7 7 3" xfId="33226"/>
    <cellStyle name="Currency 2 7 7 4" xfId="33227"/>
    <cellStyle name="Currency 2 7 8" xfId="33228"/>
    <cellStyle name="Currency 2 7 8 2" xfId="33229"/>
    <cellStyle name="Currency 2 7 8 3" xfId="56604"/>
    <cellStyle name="Currency 2 7 9" xfId="33230"/>
    <cellStyle name="Currency 2 8" xfId="33231"/>
    <cellStyle name="Currency 2 8 10" xfId="33232"/>
    <cellStyle name="Currency 2 8 2" xfId="33233"/>
    <cellStyle name="Currency 2 8 2 2" xfId="33234"/>
    <cellStyle name="Currency 2 8 2 2 2" xfId="33235"/>
    <cellStyle name="Currency 2 8 2 2 2 2" xfId="33236"/>
    <cellStyle name="Currency 2 8 2 2 2 2 2" xfId="33237"/>
    <cellStyle name="Currency 2 8 2 2 2 2 2 2" xfId="33238"/>
    <cellStyle name="Currency 2 8 2 2 2 2 2 3" xfId="56605"/>
    <cellStyle name="Currency 2 8 2 2 2 2 3" xfId="33239"/>
    <cellStyle name="Currency 2 8 2 2 2 2 4" xfId="33240"/>
    <cellStyle name="Currency 2 8 2 2 2 3" xfId="33241"/>
    <cellStyle name="Currency 2 8 2 2 2 3 2" xfId="33242"/>
    <cellStyle name="Currency 2 8 2 2 2 3 2 2" xfId="33243"/>
    <cellStyle name="Currency 2 8 2 2 2 3 2 3" xfId="56606"/>
    <cellStyle name="Currency 2 8 2 2 2 3 3" xfId="33244"/>
    <cellStyle name="Currency 2 8 2 2 2 3 4" xfId="33245"/>
    <cellStyle name="Currency 2 8 2 2 2 4" xfId="33246"/>
    <cellStyle name="Currency 2 8 2 2 2 4 2" xfId="33247"/>
    <cellStyle name="Currency 2 8 2 2 2 4 3" xfId="56607"/>
    <cellStyle name="Currency 2 8 2 2 2 5" xfId="33248"/>
    <cellStyle name="Currency 2 8 2 2 2 6" xfId="33249"/>
    <cellStyle name="Currency 2 8 2 2 3" xfId="33250"/>
    <cellStyle name="Currency 2 8 2 2 3 2" xfId="33251"/>
    <cellStyle name="Currency 2 8 2 2 3 2 2" xfId="33252"/>
    <cellStyle name="Currency 2 8 2 2 3 2 3" xfId="56608"/>
    <cellStyle name="Currency 2 8 2 2 3 3" xfId="33253"/>
    <cellStyle name="Currency 2 8 2 2 3 4" xfId="33254"/>
    <cellStyle name="Currency 2 8 2 2 4" xfId="33255"/>
    <cellStyle name="Currency 2 8 2 2 4 2" xfId="33256"/>
    <cellStyle name="Currency 2 8 2 2 4 2 2" xfId="33257"/>
    <cellStyle name="Currency 2 8 2 2 4 2 3" xfId="56609"/>
    <cellStyle name="Currency 2 8 2 2 4 3" xfId="33258"/>
    <cellStyle name="Currency 2 8 2 2 4 4" xfId="33259"/>
    <cellStyle name="Currency 2 8 2 2 5" xfId="33260"/>
    <cellStyle name="Currency 2 8 2 2 5 2" xfId="33261"/>
    <cellStyle name="Currency 2 8 2 2 5 3" xfId="56610"/>
    <cellStyle name="Currency 2 8 2 2 6" xfId="33262"/>
    <cellStyle name="Currency 2 8 2 2 7" xfId="33263"/>
    <cellStyle name="Currency 2 8 2 3" xfId="33264"/>
    <cellStyle name="Currency 2 8 2 3 2" xfId="33265"/>
    <cellStyle name="Currency 2 8 2 3 2 2" xfId="33266"/>
    <cellStyle name="Currency 2 8 2 3 2 2 2" xfId="33267"/>
    <cellStyle name="Currency 2 8 2 3 2 2 3" xfId="56611"/>
    <cellStyle name="Currency 2 8 2 3 2 3" xfId="33268"/>
    <cellStyle name="Currency 2 8 2 3 2 4" xfId="33269"/>
    <cellStyle name="Currency 2 8 2 3 3" xfId="33270"/>
    <cellStyle name="Currency 2 8 2 3 3 2" xfId="33271"/>
    <cellStyle name="Currency 2 8 2 3 3 2 2" xfId="33272"/>
    <cellStyle name="Currency 2 8 2 3 3 2 3" xfId="56612"/>
    <cellStyle name="Currency 2 8 2 3 3 3" xfId="33273"/>
    <cellStyle name="Currency 2 8 2 3 3 4" xfId="33274"/>
    <cellStyle name="Currency 2 8 2 3 4" xfId="33275"/>
    <cellStyle name="Currency 2 8 2 3 4 2" xfId="33276"/>
    <cellStyle name="Currency 2 8 2 3 4 3" xfId="56613"/>
    <cellStyle name="Currency 2 8 2 3 5" xfId="33277"/>
    <cellStyle name="Currency 2 8 2 3 6" xfId="33278"/>
    <cellStyle name="Currency 2 8 2 4" xfId="33279"/>
    <cellStyle name="Currency 2 8 2 4 2" xfId="33280"/>
    <cellStyle name="Currency 2 8 2 4 2 2" xfId="33281"/>
    <cellStyle name="Currency 2 8 2 4 2 3" xfId="56614"/>
    <cellStyle name="Currency 2 8 2 4 3" xfId="33282"/>
    <cellStyle name="Currency 2 8 2 4 4" xfId="33283"/>
    <cellStyle name="Currency 2 8 2 5" xfId="33284"/>
    <cellStyle name="Currency 2 8 2 5 2" xfId="33285"/>
    <cellStyle name="Currency 2 8 2 5 2 2" xfId="33286"/>
    <cellStyle name="Currency 2 8 2 5 2 3" xfId="56615"/>
    <cellStyle name="Currency 2 8 2 5 3" xfId="33287"/>
    <cellStyle name="Currency 2 8 2 5 4" xfId="33288"/>
    <cellStyle name="Currency 2 8 2 6" xfId="33289"/>
    <cellStyle name="Currency 2 8 2 6 2" xfId="33290"/>
    <cellStyle name="Currency 2 8 2 6 3" xfId="56616"/>
    <cellStyle name="Currency 2 8 2 7" xfId="33291"/>
    <cellStyle name="Currency 2 8 2 8" xfId="33292"/>
    <cellStyle name="Currency 2 8 3" xfId="33293"/>
    <cellStyle name="Currency 2 8 3 2" xfId="33294"/>
    <cellStyle name="Currency 2 8 3 2 2" xfId="33295"/>
    <cellStyle name="Currency 2 8 3 2 2 2" xfId="33296"/>
    <cellStyle name="Currency 2 8 3 2 2 2 2" xfId="33297"/>
    <cellStyle name="Currency 2 8 3 2 2 2 3" xfId="56617"/>
    <cellStyle name="Currency 2 8 3 2 2 3" xfId="33298"/>
    <cellStyle name="Currency 2 8 3 2 2 4" xfId="33299"/>
    <cellStyle name="Currency 2 8 3 2 3" xfId="33300"/>
    <cellStyle name="Currency 2 8 3 2 3 2" xfId="33301"/>
    <cellStyle name="Currency 2 8 3 2 3 2 2" xfId="33302"/>
    <cellStyle name="Currency 2 8 3 2 3 2 3" xfId="56618"/>
    <cellStyle name="Currency 2 8 3 2 3 3" xfId="33303"/>
    <cellStyle name="Currency 2 8 3 2 3 4" xfId="33304"/>
    <cellStyle name="Currency 2 8 3 2 4" xfId="33305"/>
    <cellStyle name="Currency 2 8 3 2 4 2" xfId="33306"/>
    <cellStyle name="Currency 2 8 3 2 4 3" xfId="56619"/>
    <cellStyle name="Currency 2 8 3 2 5" xfId="33307"/>
    <cellStyle name="Currency 2 8 3 2 6" xfId="33308"/>
    <cellStyle name="Currency 2 8 3 3" xfId="33309"/>
    <cellStyle name="Currency 2 8 3 3 2" xfId="33310"/>
    <cellStyle name="Currency 2 8 3 3 2 2" xfId="33311"/>
    <cellStyle name="Currency 2 8 3 3 2 3" xfId="56620"/>
    <cellStyle name="Currency 2 8 3 3 3" xfId="33312"/>
    <cellStyle name="Currency 2 8 3 3 4" xfId="33313"/>
    <cellStyle name="Currency 2 8 3 4" xfId="33314"/>
    <cellStyle name="Currency 2 8 3 4 2" xfId="33315"/>
    <cellStyle name="Currency 2 8 3 4 2 2" xfId="33316"/>
    <cellStyle name="Currency 2 8 3 4 2 3" xfId="56621"/>
    <cellStyle name="Currency 2 8 3 4 3" xfId="33317"/>
    <cellStyle name="Currency 2 8 3 4 4" xfId="33318"/>
    <cellStyle name="Currency 2 8 3 5" xfId="33319"/>
    <cellStyle name="Currency 2 8 3 5 2" xfId="33320"/>
    <cellStyle name="Currency 2 8 3 5 3" xfId="56622"/>
    <cellStyle name="Currency 2 8 3 6" xfId="33321"/>
    <cellStyle name="Currency 2 8 3 7" xfId="33322"/>
    <cellStyle name="Currency 2 8 4" xfId="33323"/>
    <cellStyle name="Currency 2 8 4 2" xfId="33324"/>
    <cellStyle name="Currency 2 8 4 2 2" xfId="33325"/>
    <cellStyle name="Currency 2 8 4 2 2 2" xfId="33326"/>
    <cellStyle name="Currency 2 8 4 2 2 3" xfId="56623"/>
    <cellStyle name="Currency 2 8 4 2 3" xfId="33327"/>
    <cellStyle name="Currency 2 8 4 2 4" xfId="33328"/>
    <cellStyle name="Currency 2 8 4 3" xfId="33329"/>
    <cellStyle name="Currency 2 8 4 3 2" xfId="33330"/>
    <cellStyle name="Currency 2 8 4 3 2 2" xfId="33331"/>
    <cellStyle name="Currency 2 8 4 3 2 3" xfId="56624"/>
    <cellStyle name="Currency 2 8 4 3 3" xfId="33332"/>
    <cellStyle name="Currency 2 8 4 3 4" xfId="33333"/>
    <cellStyle name="Currency 2 8 4 4" xfId="33334"/>
    <cellStyle name="Currency 2 8 4 4 2" xfId="33335"/>
    <cellStyle name="Currency 2 8 4 4 3" xfId="56625"/>
    <cellStyle name="Currency 2 8 4 5" xfId="33336"/>
    <cellStyle name="Currency 2 8 4 6" xfId="33337"/>
    <cellStyle name="Currency 2 8 5" xfId="33338"/>
    <cellStyle name="Currency 2 8 5 2" xfId="33339"/>
    <cellStyle name="Currency 2 8 5 2 2" xfId="33340"/>
    <cellStyle name="Currency 2 8 5 2 2 2" xfId="33341"/>
    <cellStyle name="Currency 2 8 5 2 2 3" xfId="56626"/>
    <cellStyle name="Currency 2 8 5 2 3" xfId="33342"/>
    <cellStyle name="Currency 2 8 5 2 4" xfId="33343"/>
    <cellStyle name="Currency 2 8 5 3" xfId="33344"/>
    <cellStyle name="Currency 2 8 5 3 2" xfId="33345"/>
    <cellStyle name="Currency 2 8 5 3 3" xfId="56627"/>
    <cellStyle name="Currency 2 8 5 4" xfId="33346"/>
    <cellStyle name="Currency 2 8 5 5" xfId="33347"/>
    <cellStyle name="Currency 2 8 6" xfId="33348"/>
    <cellStyle name="Currency 2 8 6 2" xfId="33349"/>
    <cellStyle name="Currency 2 8 6 2 2" xfId="33350"/>
    <cellStyle name="Currency 2 8 6 2 3" xfId="56628"/>
    <cellStyle name="Currency 2 8 6 3" xfId="33351"/>
    <cellStyle name="Currency 2 8 6 4" xfId="33352"/>
    <cellStyle name="Currency 2 8 7" xfId="33353"/>
    <cellStyle name="Currency 2 8 7 2" xfId="33354"/>
    <cellStyle name="Currency 2 8 7 2 2" xfId="33355"/>
    <cellStyle name="Currency 2 8 7 2 3" xfId="56629"/>
    <cellStyle name="Currency 2 8 7 3" xfId="33356"/>
    <cellStyle name="Currency 2 8 7 4" xfId="33357"/>
    <cellStyle name="Currency 2 8 8" xfId="33358"/>
    <cellStyle name="Currency 2 8 8 2" xfId="33359"/>
    <cellStyle name="Currency 2 8 8 3" xfId="56630"/>
    <cellStyle name="Currency 2 8 9" xfId="33360"/>
    <cellStyle name="Currency 2 9" xfId="33361"/>
    <cellStyle name="Currency 2 9 10" xfId="33362"/>
    <cellStyle name="Currency 2 9 2" xfId="33363"/>
    <cellStyle name="Currency 2 9 2 2" xfId="33364"/>
    <cellStyle name="Currency 2 9 2 2 2" xfId="33365"/>
    <cellStyle name="Currency 2 9 2 2 2 2" xfId="33366"/>
    <cellStyle name="Currency 2 9 2 2 2 2 2" xfId="33367"/>
    <cellStyle name="Currency 2 9 2 2 2 2 2 2" xfId="33368"/>
    <cellStyle name="Currency 2 9 2 2 2 2 2 3" xfId="56631"/>
    <cellStyle name="Currency 2 9 2 2 2 2 3" xfId="33369"/>
    <cellStyle name="Currency 2 9 2 2 2 2 4" xfId="33370"/>
    <cellStyle name="Currency 2 9 2 2 2 3" xfId="33371"/>
    <cellStyle name="Currency 2 9 2 2 2 3 2" xfId="33372"/>
    <cellStyle name="Currency 2 9 2 2 2 3 2 2" xfId="33373"/>
    <cellStyle name="Currency 2 9 2 2 2 3 2 3" xfId="56632"/>
    <cellStyle name="Currency 2 9 2 2 2 3 3" xfId="33374"/>
    <cellStyle name="Currency 2 9 2 2 2 3 4" xfId="33375"/>
    <cellStyle name="Currency 2 9 2 2 2 4" xfId="33376"/>
    <cellStyle name="Currency 2 9 2 2 2 4 2" xfId="33377"/>
    <cellStyle name="Currency 2 9 2 2 2 4 3" xfId="56633"/>
    <cellStyle name="Currency 2 9 2 2 2 5" xfId="33378"/>
    <cellStyle name="Currency 2 9 2 2 2 6" xfId="33379"/>
    <cellStyle name="Currency 2 9 2 2 3" xfId="33380"/>
    <cellStyle name="Currency 2 9 2 2 3 2" xfId="33381"/>
    <cellStyle name="Currency 2 9 2 2 3 2 2" xfId="33382"/>
    <cellStyle name="Currency 2 9 2 2 3 2 3" xfId="56634"/>
    <cellStyle name="Currency 2 9 2 2 3 3" xfId="33383"/>
    <cellStyle name="Currency 2 9 2 2 3 4" xfId="33384"/>
    <cellStyle name="Currency 2 9 2 2 4" xfId="33385"/>
    <cellStyle name="Currency 2 9 2 2 4 2" xfId="33386"/>
    <cellStyle name="Currency 2 9 2 2 4 2 2" xfId="33387"/>
    <cellStyle name="Currency 2 9 2 2 4 2 3" xfId="56635"/>
    <cellStyle name="Currency 2 9 2 2 4 3" xfId="33388"/>
    <cellStyle name="Currency 2 9 2 2 4 4" xfId="33389"/>
    <cellStyle name="Currency 2 9 2 2 5" xfId="33390"/>
    <cellStyle name="Currency 2 9 2 2 5 2" xfId="33391"/>
    <cellStyle name="Currency 2 9 2 2 5 3" xfId="56636"/>
    <cellStyle name="Currency 2 9 2 2 6" xfId="33392"/>
    <cellStyle name="Currency 2 9 2 2 7" xfId="33393"/>
    <cellStyle name="Currency 2 9 2 3" xfId="33394"/>
    <cellStyle name="Currency 2 9 2 3 2" xfId="33395"/>
    <cellStyle name="Currency 2 9 2 3 2 2" xfId="33396"/>
    <cellStyle name="Currency 2 9 2 3 2 2 2" xfId="33397"/>
    <cellStyle name="Currency 2 9 2 3 2 2 3" xfId="56637"/>
    <cellStyle name="Currency 2 9 2 3 2 3" xfId="33398"/>
    <cellStyle name="Currency 2 9 2 3 2 4" xfId="33399"/>
    <cellStyle name="Currency 2 9 2 3 3" xfId="33400"/>
    <cellStyle name="Currency 2 9 2 3 3 2" xfId="33401"/>
    <cellStyle name="Currency 2 9 2 3 3 2 2" xfId="33402"/>
    <cellStyle name="Currency 2 9 2 3 3 2 3" xfId="56638"/>
    <cellStyle name="Currency 2 9 2 3 3 3" xfId="33403"/>
    <cellStyle name="Currency 2 9 2 3 3 4" xfId="33404"/>
    <cellStyle name="Currency 2 9 2 3 4" xfId="33405"/>
    <cellStyle name="Currency 2 9 2 3 4 2" xfId="33406"/>
    <cellStyle name="Currency 2 9 2 3 4 3" xfId="56639"/>
    <cellStyle name="Currency 2 9 2 3 5" xfId="33407"/>
    <cellStyle name="Currency 2 9 2 3 6" xfId="33408"/>
    <cellStyle name="Currency 2 9 2 4" xfId="33409"/>
    <cellStyle name="Currency 2 9 2 4 2" xfId="33410"/>
    <cellStyle name="Currency 2 9 2 4 2 2" xfId="33411"/>
    <cellStyle name="Currency 2 9 2 4 2 3" xfId="56640"/>
    <cellStyle name="Currency 2 9 2 4 3" xfId="33412"/>
    <cellStyle name="Currency 2 9 2 4 4" xfId="33413"/>
    <cellStyle name="Currency 2 9 2 5" xfId="33414"/>
    <cellStyle name="Currency 2 9 2 5 2" xfId="33415"/>
    <cellStyle name="Currency 2 9 2 5 2 2" xfId="33416"/>
    <cellStyle name="Currency 2 9 2 5 2 3" xfId="56641"/>
    <cellStyle name="Currency 2 9 2 5 3" xfId="33417"/>
    <cellStyle name="Currency 2 9 2 5 4" xfId="33418"/>
    <cellStyle name="Currency 2 9 2 6" xfId="33419"/>
    <cellStyle name="Currency 2 9 2 6 2" xfId="33420"/>
    <cellStyle name="Currency 2 9 2 6 3" xfId="56642"/>
    <cellStyle name="Currency 2 9 2 7" xfId="33421"/>
    <cellStyle name="Currency 2 9 2 8" xfId="33422"/>
    <cellStyle name="Currency 2 9 3" xfId="33423"/>
    <cellStyle name="Currency 2 9 3 2" xfId="33424"/>
    <cellStyle name="Currency 2 9 3 2 2" xfId="33425"/>
    <cellStyle name="Currency 2 9 3 2 2 2" xfId="33426"/>
    <cellStyle name="Currency 2 9 3 2 2 2 2" xfId="33427"/>
    <cellStyle name="Currency 2 9 3 2 2 2 3" xfId="56643"/>
    <cellStyle name="Currency 2 9 3 2 2 3" xfId="33428"/>
    <cellStyle name="Currency 2 9 3 2 2 4" xfId="33429"/>
    <cellStyle name="Currency 2 9 3 2 3" xfId="33430"/>
    <cellStyle name="Currency 2 9 3 2 3 2" xfId="33431"/>
    <cellStyle name="Currency 2 9 3 2 3 2 2" xfId="33432"/>
    <cellStyle name="Currency 2 9 3 2 3 2 3" xfId="56644"/>
    <cellStyle name="Currency 2 9 3 2 3 3" xfId="33433"/>
    <cellStyle name="Currency 2 9 3 2 3 4" xfId="33434"/>
    <cellStyle name="Currency 2 9 3 2 4" xfId="33435"/>
    <cellStyle name="Currency 2 9 3 2 4 2" xfId="33436"/>
    <cellStyle name="Currency 2 9 3 2 4 3" xfId="56645"/>
    <cellStyle name="Currency 2 9 3 2 5" xfId="33437"/>
    <cellStyle name="Currency 2 9 3 2 6" xfId="33438"/>
    <cellStyle name="Currency 2 9 3 3" xfId="33439"/>
    <cellStyle name="Currency 2 9 3 3 2" xfId="33440"/>
    <cellStyle name="Currency 2 9 3 3 2 2" xfId="33441"/>
    <cellStyle name="Currency 2 9 3 3 2 3" xfId="56646"/>
    <cellStyle name="Currency 2 9 3 3 3" xfId="33442"/>
    <cellStyle name="Currency 2 9 3 3 4" xfId="33443"/>
    <cellStyle name="Currency 2 9 3 4" xfId="33444"/>
    <cellStyle name="Currency 2 9 3 4 2" xfId="33445"/>
    <cellStyle name="Currency 2 9 3 4 2 2" xfId="33446"/>
    <cellStyle name="Currency 2 9 3 4 2 3" xfId="56647"/>
    <cellStyle name="Currency 2 9 3 4 3" xfId="33447"/>
    <cellStyle name="Currency 2 9 3 4 4" xfId="33448"/>
    <cellStyle name="Currency 2 9 3 5" xfId="33449"/>
    <cellStyle name="Currency 2 9 3 5 2" xfId="33450"/>
    <cellStyle name="Currency 2 9 3 5 3" xfId="56648"/>
    <cellStyle name="Currency 2 9 3 6" xfId="33451"/>
    <cellStyle name="Currency 2 9 3 7" xfId="33452"/>
    <cellStyle name="Currency 2 9 4" xfId="33453"/>
    <cellStyle name="Currency 2 9 4 2" xfId="33454"/>
    <cellStyle name="Currency 2 9 4 2 2" xfId="33455"/>
    <cellStyle name="Currency 2 9 4 2 2 2" xfId="33456"/>
    <cellStyle name="Currency 2 9 4 2 2 3" xfId="56649"/>
    <cellStyle name="Currency 2 9 4 2 3" xfId="33457"/>
    <cellStyle name="Currency 2 9 4 2 4" xfId="33458"/>
    <cellStyle name="Currency 2 9 4 3" xfId="33459"/>
    <cellStyle name="Currency 2 9 4 3 2" xfId="33460"/>
    <cellStyle name="Currency 2 9 4 3 2 2" xfId="33461"/>
    <cellStyle name="Currency 2 9 4 3 2 3" xfId="56650"/>
    <cellStyle name="Currency 2 9 4 3 3" xfId="33462"/>
    <cellStyle name="Currency 2 9 4 3 4" xfId="33463"/>
    <cellStyle name="Currency 2 9 4 4" xfId="33464"/>
    <cellStyle name="Currency 2 9 4 4 2" xfId="33465"/>
    <cellStyle name="Currency 2 9 4 4 3" xfId="56651"/>
    <cellStyle name="Currency 2 9 4 5" xfId="33466"/>
    <cellStyle name="Currency 2 9 4 6" xfId="33467"/>
    <cellStyle name="Currency 2 9 5" xfId="33468"/>
    <cellStyle name="Currency 2 9 5 2" xfId="33469"/>
    <cellStyle name="Currency 2 9 5 2 2" xfId="33470"/>
    <cellStyle name="Currency 2 9 5 2 2 2" xfId="33471"/>
    <cellStyle name="Currency 2 9 5 2 2 3" xfId="56652"/>
    <cellStyle name="Currency 2 9 5 2 3" xfId="33472"/>
    <cellStyle name="Currency 2 9 5 2 4" xfId="33473"/>
    <cellStyle name="Currency 2 9 5 3" xfId="33474"/>
    <cellStyle name="Currency 2 9 5 3 2" xfId="33475"/>
    <cellStyle name="Currency 2 9 5 3 3" xfId="56653"/>
    <cellStyle name="Currency 2 9 5 4" xfId="33476"/>
    <cellStyle name="Currency 2 9 5 5" xfId="33477"/>
    <cellStyle name="Currency 2 9 6" xfId="33478"/>
    <cellStyle name="Currency 2 9 6 2" xfId="33479"/>
    <cellStyle name="Currency 2 9 6 2 2" xfId="33480"/>
    <cellStyle name="Currency 2 9 6 2 3" xfId="56654"/>
    <cellStyle name="Currency 2 9 6 3" xfId="33481"/>
    <cellStyle name="Currency 2 9 6 4" xfId="33482"/>
    <cellStyle name="Currency 2 9 7" xfId="33483"/>
    <cellStyle name="Currency 2 9 7 2" xfId="33484"/>
    <cellStyle name="Currency 2 9 7 2 2" xfId="33485"/>
    <cellStyle name="Currency 2 9 7 2 3" xfId="56655"/>
    <cellStyle name="Currency 2 9 7 3" xfId="33486"/>
    <cellStyle name="Currency 2 9 7 4" xfId="33487"/>
    <cellStyle name="Currency 2 9 8" xfId="33488"/>
    <cellStyle name="Currency 2 9 8 2" xfId="33489"/>
    <cellStyle name="Currency 2 9 8 3" xfId="56656"/>
    <cellStyle name="Currency 2 9 9" xfId="33490"/>
    <cellStyle name="Currency 3" xfId="18"/>
    <cellStyle name="Currency 3 10" xfId="33491"/>
    <cellStyle name="Currency 3 10 2" xfId="33492"/>
    <cellStyle name="Currency 3 10 2 2" xfId="33493"/>
    <cellStyle name="Currency 3 10 2 2 2" xfId="33494"/>
    <cellStyle name="Currency 3 10 2 2 3" xfId="56657"/>
    <cellStyle name="Currency 3 10 2 3" xfId="33495"/>
    <cellStyle name="Currency 3 10 2 4" xfId="33496"/>
    <cellStyle name="Currency 3 10 3" xfId="33497"/>
    <cellStyle name="Currency 3 10 3 2" xfId="33498"/>
    <cellStyle name="Currency 3 10 3 2 2" xfId="33499"/>
    <cellStyle name="Currency 3 10 3 2 3" xfId="56658"/>
    <cellStyle name="Currency 3 10 3 3" xfId="33500"/>
    <cellStyle name="Currency 3 10 3 4" xfId="33501"/>
    <cellStyle name="Currency 3 10 4" xfId="33502"/>
    <cellStyle name="Currency 3 10 4 2" xfId="33503"/>
    <cellStyle name="Currency 3 10 4 3" xfId="56659"/>
    <cellStyle name="Currency 3 10 5" xfId="33504"/>
    <cellStyle name="Currency 3 10 6" xfId="33505"/>
    <cellStyle name="Currency 3 10 7" xfId="60917"/>
    <cellStyle name="Currency 3 11" xfId="33506"/>
    <cellStyle name="Currency 3 11 2" xfId="33507"/>
    <cellStyle name="Currency 3 11 2 2" xfId="33508"/>
    <cellStyle name="Currency 3 11 2 2 2" xfId="33509"/>
    <cellStyle name="Currency 3 11 2 2 3" xfId="56660"/>
    <cellStyle name="Currency 3 11 2 3" xfId="33510"/>
    <cellStyle name="Currency 3 11 2 4" xfId="33511"/>
    <cellStyle name="Currency 3 11 3" xfId="33512"/>
    <cellStyle name="Currency 3 11 3 2" xfId="33513"/>
    <cellStyle name="Currency 3 11 3 3" xfId="56661"/>
    <cellStyle name="Currency 3 11 4" xfId="33514"/>
    <cellStyle name="Currency 3 11 5" xfId="33515"/>
    <cellStyle name="Currency 3 12" xfId="33516"/>
    <cellStyle name="Currency 3 12 2" xfId="33517"/>
    <cellStyle name="Currency 3 12 2 2" xfId="33518"/>
    <cellStyle name="Currency 3 12 2 3" xfId="56662"/>
    <cellStyle name="Currency 3 12 3" xfId="33519"/>
    <cellStyle name="Currency 3 12 4" xfId="33520"/>
    <cellStyle name="Currency 3 13" xfId="33521"/>
    <cellStyle name="Currency 3 14" xfId="33522"/>
    <cellStyle name="Currency 3 14 2" xfId="33523"/>
    <cellStyle name="Currency 3 14 2 2" xfId="33524"/>
    <cellStyle name="Currency 3 14 2 3" xfId="56663"/>
    <cellStyle name="Currency 3 14 3" xfId="33525"/>
    <cellStyle name="Currency 3 14 4" xfId="33526"/>
    <cellStyle name="Currency 3 15" xfId="33527"/>
    <cellStyle name="Currency 3 15 2" xfId="33528"/>
    <cellStyle name="Currency 3 15 3" xfId="56664"/>
    <cellStyle name="Currency 3 16" xfId="33529"/>
    <cellStyle name="Currency 3 17" xfId="33530"/>
    <cellStyle name="Currency 3 2" xfId="33531"/>
    <cellStyle name="Currency 3 2 10" xfId="33532"/>
    <cellStyle name="Currency 3 2 10 2" xfId="33533"/>
    <cellStyle name="Currency 3 2 10 2 2" xfId="33534"/>
    <cellStyle name="Currency 3 2 10 2 2 2" xfId="33535"/>
    <cellStyle name="Currency 3 2 10 2 2 3" xfId="56665"/>
    <cellStyle name="Currency 3 2 10 2 3" xfId="33536"/>
    <cellStyle name="Currency 3 2 10 2 4" xfId="33537"/>
    <cellStyle name="Currency 3 2 10 3" xfId="33538"/>
    <cellStyle name="Currency 3 2 10 3 2" xfId="33539"/>
    <cellStyle name="Currency 3 2 10 3 3" xfId="56666"/>
    <cellStyle name="Currency 3 2 10 4" xfId="33540"/>
    <cellStyle name="Currency 3 2 10 5" xfId="33541"/>
    <cellStyle name="Currency 3 2 11" xfId="33542"/>
    <cellStyle name="Currency 3 2 11 2" xfId="33543"/>
    <cellStyle name="Currency 3 2 11 2 2" xfId="33544"/>
    <cellStyle name="Currency 3 2 11 2 3" xfId="56667"/>
    <cellStyle name="Currency 3 2 11 3" xfId="33545"/>
    <cellStyle name="Currency 3 2 11 4" xfId="33546"/>
    <cellStyle name="Currency 3 2 12" xfId="33547"/>
    <cellStyle name="Currency 3 2 12 2" xfId="33548"/>
    <cellStyle name="Currency 3 2 12 2 2" xfId="33549"/>
    <cellStyle name="Currency 3 2 12 2 3" xfId="56668"/>
    <cellStyle name="Currency 3 2 12 3" xfId="33550"/>
    <cellStyle name="Currency 3 2 12 4" xfId="33551"/>
    <cellStyle name="Currency 3 2 13" xfId="33552"/>
    <cellStyle name="Currency 3 2 13 2" xfId="33553"/>
    <cellStyle name="Currency 3 2 13 3" xfId="56669"/>
    <cellStyle name="Currency 3 2 14" xfId="33554"/>
    <cellStyle name="Currency 3 2 15" xfId="33555"/>
    <cellStyle name="Currency 3 2 2" xfId="33556"/>
    <cellStyle name="Currency 3 2 2 10" xfId="33557"/>
    <cellStyle name="Currency 3 2 2 11" xfId="33558"/>
    <cellStyle name="Currency 3 2 2 2" xfId="33559"/>
    <cellStyle name="Currency 3 2 2 2 10" xfId="33560"/>
    <cellStyle name="Currency 3 2 2 2 2" xfId="33561"/>
    <cellStyle name="Currency 3 2 2 2 2 2" xfId="33562"/>
    <cellStyle name="Currency 3 2 2 2 2 2 2" xfId="33563"/>
    <cellStyle name="Currency 3 2 2 2 2 2 2 2" xfId="33564"/>
    <cellStyle name="Currency 3 2 2 2 2 2 2 2 2" xfId="33565"/>
    <cellStyle name="Currency 3 2 2 2 2 2 2 2 2 2" xfId="33566"/>
    <cellStyle name="Currency 3 2 2 2 2 2 2 2 2 3" xfId="56670"/>
    <cellStyle name="Currency 3 2 2 2 2 2 2 2 3" xfId="33567"/>
    <cellStyle name="Currency 3 2 2 2 2 2 2 2 4" xfId="33568"/>
    <cellStyle name="Currency 3 2 2 2 2 2 2 3" xfId="33569"/>
    <cellStyle name="Currency 3 2 2 2 2 2 2 3 2" xfId="33570"/>
    <cellStyle name="Currency 3 2 2 2 2 2 2 3 2 2" xfId="33571"/>
    <cellStyle name="Currency 3 2 2 2 2 2 2 3 2 3" xfId="56671"/>
    <cellStyle name="Currency 3 2 2 2 2 2 2 3 3" xfId="33572"/>
    <cellStyle name="Currency 3 2 2 2 2 2 2 3 4" xfId="33573"/>
    <cellStyle name="Currency 3 2 2 2 2 2 2 4" xfId="33574"/>
    <cellStyle name="Currency 3 2 2 2 2 2 2 4 2" xfId="33575"/>
    <cellStyle name="Currency 3 2 2 2 2 2 2 4 3" xfId="56672"/>
    <cellStyle name="Currency 3 2 2 2 2 2 2 5" xfId="33576"/>
    <cellStyle name="Currency 3 2 2 2 2 2 2 6" xfId="33577"/>
    <cellStyle name="Currency 3 2 2 2 2 2 3" xfId="33578"/>
    <cellStyle name="Currency 3 2 2 2 2 2 3 2" xfId="33579"/>
    <cellStyle name="Currency 3 2 2 2 2 2 3 2 2" xfId="33580"/>
    <cellStyle name="Currency 3 2 2 2 2 2 3 2 3" xfId="56673"/>
    <cellStyle name="Currency 3 2 2 2 2 2 3 3" xfId="33581"/>
    <cellStyle name="Currency 3 2 2 2 2 2 3 4" xfId="33582"/>
    <cellStyle name="Currency 3 2 2 2 2 2 4" xfId="33583"/>
    <cellStyle name="Currency 3 2 2 2 2 2 4 2" xfId="33584"/>
    <cellStyle name="Currency 3 2 2 2 2 2 4 2 2" xfId="33585"/>
    <cellStyle name="Currency 3 2 2 2 2 2 4 2 3" xfId="56674"/>
    <cellStyle name="Currency 3 2 2 2 2 2 4 3" xfId="33586"/>
    <cellStyle name="Currency 3 2 2 2 2 2 4 4" xfId="33587"/>
    <cellStyle name="Currency 3 2 2 2 2 2 5" xfId="33588"/>
    <cellStyle name="Currency 3 2 2 2 2 2 5 2" xfId="33589"/>
    <cellStyle name="Currency 3 2 2 2 2 2 5 3" xfId="56675"/>
    <cellStyle name="Currency 3 2 2 2 2 2 6" xfId="33590"/>
    <cellStyle name="Currency 3 2 2 2 2 2 7" xfId="33591"/>
    <cellStyle name="Currency 3 2 2 2 2 3" xfId="33592"/>
    <cellStyle name="Currency 3 2 2 2 2 3 2" xfId="33593"/>
    <cellStyle name="Currency 3 2 2 2 2 3 2 2" xfId="33594"/>
    <cellStyle name="Currency 3 2 2 2 2 3 2 2 2" xfId="33595"/>
    <cellStyle name="Currency 3 2 2 2 2 3 2 2 3" xfId="56676"/>
    <cellStyle name="Currency 3 2 2 2 2 3 2 3" xfId="33596"/>
    <cellStyle name="Currency 3 2 2 2 2 3 2 4" xfId="33597"/>
    <cellStyle name="Currency 3 2 2 2 2 3 3" xfId="33598"/>
    <cellStyle name="Currency 3 2 2 2 2 3 3 2" xfId="33599"/>
    <cellStyle name="Currency 3 2 2 2 2 3 3 2 2" xfId="33600"/>
    <cellStyle name="Currency 3 2 2 2 2 3 3 2 3" xfId="56677"/>
    <cellStyle name="Currency 3 2 2 2 2 3 3 3" xfId="33601"/>
    <cellStyle name="Currency 3 2 2 2 2 3 3 4" xfId="33602"/>
    <cellStyle name="Currency 3 2 2 2 2 3 4" xfId="33603"/>
    <cellStyle name="Currency 3 2 2 2 2 3 4 2" xfId="33604"/>
    <cellStyle name="Currency 3 2 2 2 2 3 4 3" xfId="56678"/>
    <cellStyle name="Currency 3 2 2 2 2 3 5" xfId="33605"/>
    <cellStyle name="Currency 3 2 2 2 2 3 6" xfId="33606"/>
    <cellStyle name="Currency 3 2 2 2 2 4" xfId="33607"/>
    <cellStyle name="Currency 3 2 2 2 2 4 2" xfId="33608"/>
    <cellStyle name="Currency 3 2 2 2 2 4 2 2" xfId="33609"/>
    <cellStyle name="Currency 3 2 2 2 2 4 2 3" xfId="56679"/>
    <cellStyle name="Currency 3 2 2 2 2 4 3" xfId="33610"/>
    <cellStyle name="Currency 3 2 2 2 2 4 4" xfId="33611"/>
    <cellStyle name="Currency 3 2 2 2 2 5" xfId="33612"/>
    <cellStyle name="Currency 3 2 2 2 2 5 2" xfId="33613"/>
    <cellStyle name="Currency 3 2 2 2 2 5 2 2" xfId="33614"/>
    <cellStyle name="Currency 3 2 2 2 2 5 2 3" xfId="56680"/>
    <cellStyle name="Currency 3 2 2 2 2 5 3" xfId="33615"/>
    <cellStyle name="Currency 3 2 2 2 2 5 4" xfId="33616"/>
    <cellStyle name="Currency 3 2 2 2 2 6" xfId="33617"/>
    <cellStyle name="Currency 3 2 2 2 2 6 2" xfId="33618"/>
    <cellStyle name="Currency 3 2 2 2 2 6 3" xfId="56681"/>
    <cellStyle name="Currency 3 2 2 2 2 7" xfId="33619"/>
    <cellStyle name="Currency 3 2 2 2 2 8" xfId="33620"/>
    <cellStyle name="Currency 3 2 2 2 3" xfId="33621"/>
    <cellStyle name="Currency 3 2 2 2 3 2" xfId="33622"/>
    <cellStyle name="Currency 3 2 2 2 3 2 2" xfId="33623"/>
    <cellStyle name="Currency 3 2 2 2 3 2 2 2" xfId="33624"/>
    <cellStyle name="Currency 3 2 2 2 3 2 2 2 2" xfId="33625"/>
    <cellStyle name="Currency 3 2 2 2 3 2 2 2 3" xfId="56682"/>
    <cellStyle name="Currency 3 2 2 2 3 2 2 3" xfId="33626"/>
    <cellStyle name="Currency 3 2 2 2 3 2 2 4" xfId="33627"/>
    <cellStyle name="Currency 3 2 2 2 3 2 3" xfId="33628"/>
    <cellStyle name="Currency 3 2 2 2 3 2 3 2" xfId="33629"/>
    <cellStyle name="Currency 3 2 2 2 3 2 3 2 2" xfId="33630"/>
    <cellStyle name="Currency 3 2 2 2 3 2 3 2 3" xfId="56683"/>
    <cellStyle name="Currency 3 2 2 2 3 2 3 3" xfId="33631"/>
    <cellStyle name="Currency 3 2 2 2 3 2 3 4" xfId="33632"/>
    <cellStyle name="Currency 3 2 2 2 3 2 4" xfId="33633"/>
    <cellStyle name="Currency 3 2 2 2 3 2 4 2" xfId="33634"/>
    <cellStyle name="Currency 3 2 2 2 3 2 4 3" xfId="56684"/>
    <cellStyle name="Currency 3 2 2 2 3 2 5" xfId="33635"/>
    <cellStyle name="Currency 3 2 2 2 3 2 6" xfId="33636"/>
    <cellStyle name="Currency 3 2 2 2 3 3" xfId="33637"/>
    <cellStyle name="Currency 3 2 2 2 3 3 2" xfId="33638"/>
    <cellStyle name="Currency 3 2 2 2 3 3 2 2" xfId="33639"/>
    <cellStyle name="Currency 3 2 2 2 3 3 2 3" xfId="56685"/>
    <cellStyle name="Currency 3 2 2 2 3 3 3" xfId="33640"/>
    <cellStyle name="Currency 3 2 2 2 3 3 4" xfId="33641"/>
    <cellStyle name="Currency 3 2 2 2 3 4" xfId="33642"/>
    <cellStyle name="Currency 3 2 2 2 3 4 2" xfId="33643"/>
    <cellStyle name="Currency 3 2 2 2 3 4 2 2" xfId="33644"/>
    <cellStyle name="Currency 3 2 2 2 3 4 2 3" xfId="56686"/>
    <cellStyle name="Currency 3 2 2 2 3 4 3" xfId="33645"/>
    <cellStyle name="Currency 3 2 2 2 3 4 4" xfId="33646"/>
    <cellStyle name="Currency 3 2 2 2 3 5" xfId="33647"/>
    <cellStyle name="Currency 3 2 2 2 3 5 2" xfId="33648"/>
    <cellStyle name="Currency 3 2 2 2 3 5 3" xfId="56687"/>
    <cellStyle name="Currency 3 2 2 2 3 6" xfId="33649"/>
    <cellStyle name="Currency 3 2 2 2 3 7" xfId="33650"/>
    <cellStyle name="Currency 3 2 2 2 4" xfId="33651"/>
    <cellStyle name="Currency 3 2 2 2 4 2" xfId="33652"/>
    <cellStyle name="Currency 3 2 2 2 4 2 2" xfId="33653"/>
    <cellStyle name="Currency 3 2 2 2 4 2 2 2" xfId="33654"/>
    <cellStyle name="Currency 3 2 2 2 4 2 2 3" xfId="56688"/>
    <cellStyle name="Currency 3 2 2 2 4 2 3" xfId="33655"/>
    <cellStyle name="Currency 3 2 2 2 4 2 4" xfId="33656"/>
    <cellStyle name="Currency 3 2 2 2 4 3" xfId="33657"/>
    <cellStyle name="Currency 3 2 2 2 4 3 2" xfId="33658"/>
    <cellStyle name="Currency 3 2 2 2 4 3 2 2" xfId="33659"/>
    <cellStyle name="Currency 3 2 2 2 4 3 2 3" xfId="56689"/>
    <cellStyle name="Currency 3 2 2 2 4 3 3" xfId="33660"/>
    <cellStyle name="Currency 3 2 2 2 4 3 4" xfId="33661"/>
    <cellStyle name="Currency 3 2 2 2 4 4" xfId="33662"/>
    <cellStyle name="Currency 3 2 2 2 4 4 2" xfId="33663"/>
    <cellStyle name="Currency 3 2 2 2 4 4 3" xfId="56690"/>
    <cellStyle name="Currency 3 2 2 2 4 5" xfId="33664"/>
    <cellStyle name="Currency 3 2 2 2 4 6" xfId="33665"/>
    <cellStyle name="Currency 3 2 2 2 5" xfId="33666"/>
    <cellStyle name="Currency 3 2 2 2 5 2" xfId="33667"/>
    <cellStyle name="Currency 3 2 2 2 5 2 2" xfId="33668"/>
    <cellStyle name="Currency 3 2 2 2 5 2 2 2" xfId="33669"/>
    <cellStyle name="Currency 3 2 2 2 5 2 2 3" xfId="56691"/>
    <cellStyle name="Currency 3 2 2 2 5 2 3" xfId="33670"/>
    <cellStyle name="Currency 3 2 2 2 5 2 4" xfId="33671"/>
    <cellStyle name="Currency 3 2 2 2 5 3" xfId="33672"/>
    <cellStyle name="Currency 3 2 2 2 5 3 2" xfId="33673"/>
    <cellStyle name="Currency 3 2 2 2 5 3 3" xfId="56692"/>
    <cellStyle name="Currency 3 2 2 2 5 4" xfId="33674"/>
    <cellStyle name="Currency 3 2 2 2 5 5" xfId="33675"/>
    <cellStyle name="Currency 3 2 2 2 6" xfId="33676"/>
    <cellStyle name="Currency 3 2 2 2 6 2" xfId="33677"/>
    <cellStyle name="Currency 3 2 2 2 6 2 2" xfId="33678"/>
    <cellStyle name="Currency 3 2 2 2 6 2 3" xfId="56693"/>
    <cellStyle name="Currency 3 2 2 2 6 3" xfId="33679"/>
    <cellStyle name="Currency 3 2 2 2 6 4" xfId="33680"/>
    <cellStyle name="Currency 3 2 2 2 7" xfId="33681"/>
    <cellStyle name="Currency 3 2 2 2 7 2" xfId="33682"/>
    <cellStyle name="Currency 3 2 2 2 7 2 2" xfId="33683"/>
    <cellStyle name="Currency 3 2 2 2 7 2 3" xfId="56694"/>
    <cellStyle name="Currency 3 2 2 2 7 3" xfId="33684"/>
    <cellStyle name="Currency 3 2 2 2 7 4" xfId="33685"/>
    <cellStyle name="Currency 3 2 2 2 8" xfId="33686"/>
    <cellStyle name="Currency 3 2 2 2 8 2" xfId="33687"/>
    <cellStyle name="Currency 3 2 2 2 8 3" xfId="56695"/>
    <cellStyle name="Currency 3 2 2 2 9" xfId="33688"/>
    <cellStyle name="Currency 3 2 2 3" xfId="33689"/>
    <cellStyle name="Currency 3 2 2 3 2" xfId="33690"/>
    <cellStyle name="Currency 3 2 2 3 2 2" xfId="33691"/>
    <cellStyle name="Currency 3 2 2 3 2 2 2" xfId="33692"/>
    <cellStyle name="Currency 3 2 2 3 2 2 2 2" xfId="33693"/>
    <cellStyle name="Currency 3 2 2 3 2 2 2 2 2" xfId="33694"/>
    <cellStyle name="Currency 3 2 2 3 2 2 2 2 3" xfId="56696"/>
    <cellStyle name="Currency 3 2 2 3 2 2 2 3" xfId="33695"/>
    <cellStyle name="Currency 3 2 2 3 2 2 2 4" xfId="33696"/>
    <cellStyle name="Currency 3 2 2 3 2 2 3" xfId="33697"/>
    <cellStyle name="Currency 3 2 2 3 2 2 3 2" xfId="33698"/>
    <cellStyle name="Currency 3 2 2 3 2 2 3 2 2" xfId="33699"/>
    <cellStyle name="Currency 3 2 2 3 2 2 3 2 3" xfId="56697"/>
    <cellStyle name="Currency 3 2 2 3 2 2 3 3" xfId="33700"/>
    <cellStyle name="Currency 3 2 2 3 2 2 3 4" xfId="33701"/>
    <cellStyle name="Currency 3 2 2 3 2 2 4" xfId="33702"/>
    <cellStyle name="Currency 3 2 2 3 2 2 4 2" xfId="33703"/>
    <cellStyle name="Currency 3 2 2 3 2 2 4 3" xfId="56698"/>
    <cellStyle name="Currency 3 2 2 3 2 2 5" xfId="33704"/>
    <cellStyle name="Currency 3 2 2 3 2 2 6" xfId="33705"/>
    <cellStyle name="Currency 3 2 2 3 2 3" xfId="33706"/>
    <cellStyle name="Currency 3 2 2 3 2 3 2" xfId="33707"/>
    <cellStyle name="Currency 3 2 2 3 2 3 2 2" xfId="33708"/>
    <cellStyle name="Currency 3 2 2 3 2 3 2 3" xfId="56699"/>
    <cellStyle name="Currency 3 2 2 3 2 3 3" xfId="33709"/>
    <cellStyle name="Currency 3 2 2 3 2 3 4" xfId="33710"/>
    <cellStyle name="Currency 3 2 2 3 2 4" xfId="33711"/>
    <cellStyle name="Currency 3 2 2 3 2 4 2" xfId="33712"/>
    <cellStyle name="Currency 3 2 2 3 2 4 2 2" xfId="33713"/>
    <cellStyle name="Currency 3 2 2 3 2 4 2 3" xfId="56700"/>
    <cellStyle name="Currency 3 2 2 3 2 4 3" xfId="33714"/>
    <cellStyle name="Currency 3 2 2 3 2 4 4" xfId="33715"/>
    <cellStyle name="Currency 3 2 2 3 2 5" xfId="33716"/>
    <cellStyle name="Currency 3 2 2 3 2 5 2" xfId="33717"/>
    <cellStyle name="Currency 3 2 2 3 2 5 3" xfId="56701"/>
    <cellStyle name="Currency 3 2 2 3 2 6" xfId="33718"/>
    <cellStyle name="Currency 3 2 2 3 2 7" xfId="33719"/>
    <cellStyle name="Currency 3 2 2 3 3" xfId="33720"/>
    <cellStyle name="Currency 3 2 2 3 3 2" xfId="33721"/>
    <cellStyle name="Currency 3 2 2 3 3 2 2" xfId="33722"/>
    <cellStyle name="Currency 3 2 2 3 3 2 2 2" xfId="33723"/>
    <cellStyle name="Currency 3 2 2 3 3 2 2 3" xfId="56702"/>
    <cellStyle name="Currency 3 2 2 3 3 2 3" xfId="33724"/>
    <cellStyle name="Currency 3 2 2 3 3 2 4" xfId="33725"/>
    <cellStyle name="Currency 3 2 2 3 3 3" xfId="33726"/>
    <cellStyle name="Currency 3 2 2 3 3 3 2" xfId="33727"/>
    <cellStyle name="Currency 3 2 2 3 3 3 2 2" xfId="33728"/>
    <cellStyle name="Currency 3 2 2 3 3 3 2 3" xfId="56703"/>
    <cellStyle name="Currency 3 2 2 3 3 3 3" xfId="33729"/>
    <cellStyle name="Currency 3 2 2 3 3 3 4" xfId="33730"/>
    <cellStyle name="Currency 3 2 2 3 3 4" xfId="33731"/>
    <cellStyle name="Currency 3 2 2 3 3 4 2" xfId="33732"/>
    <cellStyle name="Currency 3 2 2 3 3 4 3" xfId="56704"/>
    <cellStyle name="Currency 3 2 2 3 3 5" xfId="33733"/>
    <cellStyle name="Currency 3 2 2 3 3 6" xfId="33734"/>
    <cellStyle name="Currency 3 2 2 3 4" xfId="33735"/>
    <cellStyle name="Currency 3 2 2 3 4 2" xfId="33736"/>
    <cellStyle name="Currency 3 2 2 3 4 2 2" xfId="33737"/>
    <cellStyle name="Currency 3 2 2 3 4 2 2 2" xfId="33738"/>
    <cellStyle name="Currency 3 2 2 3 4 2 2 3" xfId="56705"/>
    <cellStyle name="Currency 3 2 2 3 4 2 3" xfId="33739"/>
    <cellStyle name="Currency 3 2 2 3 4 2 4" xfId="33740"/>
    <cellStyle name="Currency 3 2 2 3 4 3" xfId="33741"/>
    <cellStyle name="Currency 3 2 2 3 4 3 2" xfId="33742"/>
    <cellStyle name="Currency 3 2 2 3 4 3 3" xfId="56706"/>
    <cellStyle name="Currency 3 2 2 3 4 4" xfId="33743"/>
    <cellStyle name="Currency 3 2 2 3 4 5" xfId="33744"/>
    <cellStyle name="Currency 3 2 2 3 5" xfId="33745"/>
    <cellStyle name="Currency 3 2 2 3 5 2" xfId="33746"/>
    <cellStyle name="Currency 3 2 2 3 5 2 2" xfId="33747"/>
    <cellStyle name="Currency 3 2 2 3 5 2 3" xfId="56707"/>
    <cellStyle name="Currency 3 2 2 3 5 3" xfId="33748"/>
    <cellStyle name="Currency 3 2 2 3 5 4" xfId="33749"/>
    <cellStyle name="Currency 3 2 2 3 6" xfId="33750"/>
    <cellStyle name="Currency 3 2 2 3 6 2" xfId="33751"/>
    <cellStyle name="Currency 3 2 2 3 6 2 2" xfId="33752"/>
    <cellStyle name="Currency 3 2 2 3 6 2 3" xfId="56708"/>
    <cellStyle name="Currency 3 2 2 3 6 3" xfId="33753"/>
    <cellStyle name="Currency 3 2 2 3 6 4" xfId="33754"/>
    <cellStyle name="Currency 3 2 2 3 7" xfId="33755"/>
    <cellStyle name="Currency 3 2 2 3 7 2" xfId="33756"/>
    <cellStyle name="Currency 3 2 2 3 7 3" xfId="56709"/>
    <cellStyle name="Currency 3 2 2 3 8" xfId="33757"/>
    <cellStyle name="Currency 3 2 2 3 9" xfId="33758"/>
    <cellStyle name="Currency 3 2 2 4" xfId="33759"/>
    <cellStyle name="Currency 3 2 2 4 2" xfId="33760"/>
    <cellStyle name="Currency 3 2 2 4 2 2" xfId="33761"/>
    <cellStyle name="Currency 3 2 2 4 2 2 2" xfId="33762"/>
    <cellStyle name="Currency 3 2 2 4 2 2 2 2" xfId="33763"/>
    <cellStyle name="Currency 3 2 2 4 2 2 2 3" xfId="56710"/>
    <cellStyle name="Currency 3 2 2 4 2 2 3" xfId="33764"/>
    <cellStyle name="Currency 3 2 2 4 2 2 4" xfId="33765"/>
    <cellStyle name="Currency 3 2 2 4 2 3" xfId="33766"/>
    <cellStyle name="Currency 3 2 2 4 2 3 2" xfId="33767"/>
    <cellStyle name="Currency 3 2 2 4 2 3 2 2" xfId="33768"/>
    <cellStyle name="Currency 3 2 2 4 2 3 2 3" xfId="56711"/>
    <cellStyle name="Currency 3 2 2 4 2 3 3" xfId="33769"/>
    <cellStyle name="Currency 3 2 2 4 2 3 4" xfId="33770"/>
    <cellStyle name="Currency 3 2 2 4 2 4" xfId="33771"/>
    <cellStyle name="Currency 3 2 2 4 2 4 2" xfId="33772"/>
    <cellStyle name="Currency 3 2 2 4 2 4 3" xfId="56712"/>
    <cellStyle name="Currency 3 2 2 4 2 5" xfId="33773"/>
    <cellStyle name="Currency 3 2 2 4 2 6" xfId="33774"/>
    <cellStyle name="Currency 3 2 2 4 3" xfId="33775"/>
    <cellStyle name="Currency 3 2 2 4 3 2" xfId="33776"/>
    <cellStyle name="Currency 3 2 2 4 3 2 2" xfId="33777"/>
    <cellStyle name="Currency 3 2 2 4 3 2 3" xfId="56713"/>
    <cellStyle name="Currency 3 2 2 4 3 3" xfId="33778"/>
    <cellStyle name="Currency 3 2 2 4 3 4" xfId="33779"/>
    <cellStyle name="Currency 3 2 2 4 4" xfId="33780"/>
    <cellStyle name="Currency 3 2 2 4 4 2" xfId="33781"/>
    <cellStyle name="Currency 3 2 2 4 4 2 2" xfId="33782"/>
    <cellStyle name="Currency 3 2 2 4 4 2 3" xfId="56714"/>
    <cellStyle name="Currency 3 2 2 4 4 3" xfId="33783"/>
    <cellStyle name="Currency 3 2 2 4 4 4" xfId="33784"/>
    <cellStyle name="Currency 3 2 2 4 5" xfId="33785"/>
    <cellStyle name="Currency 3 2 2 4 5 2" xfId="33786"/>
    <cellStyle name="Currency 3 2 2 4 5 3" xfId="56715"/>
    <cellStyle name="Currency 3 2 2 4 6" xfId="33787"/>
    <cellStyle name="Currency 3 2 2 4 7" xfId="33788"/>
    <cellStyle name="Currency 3 2 2 5" xfId="33789"/>
    <cellStyle name="Currency 3 2 2 5 2" xfId="33790"/>
    <cellStyle name="Currency 3 2 2 5 2 2" xfId="33791"/>
    <cellStyle name="Currency 3 2 2 5 2 2 2" xfId="33792"/>
    <cellStyle name="Currency 3 2 2 5 2 2 3" xfId="56716"/>
    <cellStyle name="Currency 3 2 2 5 2 3" xfId="33793"/>
    <cellStyle name="Currency 3 2 2 5 2 4" xfId="33794"/>
    <cellStyle name="Currency 3 2 2 5 3" xfId="33795"/>
    <cellStyle name="Currency 3 2 2 5 3 2" xfId="33796"/>
    <cellStyle name="Currency 3 2 2 5 3 2 2" xfId="33797"/>
    <cellStyle name="Currency 3 2 2 5 3 2 3" xfId="56717"/>
    <cellStyle name="Currency 3 2 2 5 3 3" xfId="33798"/>
    <cellStyle name="Currency 3 2 2 5 3 4" xfId="33799"/>
    <cellStyle name="Currency 3 2 2 5 4" xfId="33800"/>
    <cellStyle name="Currency 3 2 2 5 4 2" xfId="33801"/>
    <cellStyle name="Currency 3 2 2 5 4 3" xfId="56718"/>
    <cellStyle name="Currency 3 2 2 5 5" xfId="33802"/>
    <cellStyle name="Currency 3 2 2 5 6" xfId="33803"/>
    <cellStyle name="Currency 3 2 2 6" xfId="33804"/>
    <cellStyle name="Currency 3 2 2 6 2" xfId="33805"/>
    <cellStyle name="Currency 3 2 2 6 2 2" xfId="33806"/>
    <cellStyle name="Currency 3 2 2 6 2 2 2" xfId="33807"/>
    <cellStyle name="Currency 3 2 2 6 2 2 3" xfId="56719"/>
    <cellStyle name="Currency 3 2 2 6 2 3" xfId="33808"/>
    <cellStyle name="Currency 3 2 2 6 2 4" xfId="33809"/>
    <cellStyle name="Currency 3 2 2 6 3" xfId="33810"/>
    <cellStyle name="Currency 3 2 2 6 3 2" xfId="33811"/>
    <cellStyle name="Currency 3 2 2 6 3 3" xfId="56720"/>
    <cellStyle name="Currency 3 2 2 6 4" xfId="33812"/>
    <cellStyle name="Currency 3 2 2 6 5" xfId="33813"/>
    <cellStyle name="Currency 3 2 2 7" xfId="33814"/>
    <cellStyle name="Currency 3 2 2 7 2" xfId="33815"/>
    <cellStyle name="Currency 3 2 2 7 2 2" xfId="33816"/>
    <cellStyle name="Currency 3 2 2 7 2 3" xfId="56721"/>
    <cellStyle name="Currency 3 2 2 7 3" xfId="33817"/>
    <cellStyle name="Currency 3 2 2 7 4" xfId="33818"/>
    <cellStyle name="Currency 3 2 2 8" xfId="33819"/>
    <cellStyle name="Currency 3 2 2 8 2" xfId="33820"/>
    <cellStyle name="Currency 3 2 2 8 2 2" xfId="33821"/>
    <cellStyle name="Currency 3 2 2 8 2 3" xfId="56722"/>
    <cellStyle name="Currency 3 2 2 8 3" xfId="33822"/>
    <cellStyle name="Currency 3 2 2 8 4" xfId="33823"/>
    <cellStyle name="Currency 3 2 2 9" xfId="33824"/>
    <cellStyle name="Currency 3 2 2 9 2" xfId="33825"/>
    <cellStyle name="Currency 3 2 2 9 3" xfId="56723"/>
    <cellStyle name="Currency 3 2 3" xfId="33826"/>
    <cellStyle name="Currency 3 2 3 10" xfId="33827"/>
    <cellStyle name="Currency 3 2 3 11" xfId="33828"/>
    <cellStyle name="Currency 3 2 3 2" xfId="33829"/>
    <cellStyle name="Currency 3 2 3 2 10" xfId="33830"/>
    <cellStyle name="Currency 3 2 3 2 2" xfId="33831"/>
    <cellStyle name="Currency 3 2 3 2 2 2" xfId="33832"/>
    <cellStyle name="Currency 3 2 3 2 2 2 2" xfId="33833"/>
    <cellStyle name="Currency 3 2 3 2 2 2 2 2" xfId="33834"/>
    <cellStyle name="Currency 3 2 3 2 2 2 2 2 2" xfId="33835"/>
    <cellStyle name="Currency 3 2 3 2 2 2 2 2 2 2" xfId="33836"/>
    <cellStyle name="Currency 3 2 3 2 2 2 2 2 2 3" xfId="56724"/>
    <cellStyle name="Currency 3 2 3 2 2 2 2 2 3" xfId="33837"/>
    <cellStyle name="Currency 3 2 3 2 2 2 2 2 4" xfId="33838"/>
    <cellStyle name="Currency 3 2 3 2 2 2 2 3" xfId="33839"/>
    <cellStyle name="Currency 3 2 3 2 2 2 2 3 2" xfId="33840"/>
    <cellStyle name="Currency 3 2 3 2 2 2 2 3 2 2" xfId="33841"/>
    <cellStyle name="Currency 3 2 3 2 2 2 2 3 2 3" xfId="56725"/>
    <cellStyle name="Currency 3 2 3 2 2 2 2 3 3" xfId="33842"/>
    <cellStyle name="Currency 3 2 3 2 2 2 2 3 4" xfId="33843"/>
    <cellStyle name="Currency 3 2 3 2 2 2 2 4" xfId="33844"/>
    <cellStyle name="Currency 3 2 3 2 2 2 2 4 2" xfId="33845"/>
    <cellStyle name="Currency 3 2 3 2 2 2 2 4 3" xfId="56726"/>
    <cellStyle name="Currency 3 2 3 2 2 2 2 5" xfId="33846"/>
    <cellStyle name="Currency 3 2 3 2 2 2 2 6" xfId="33847"/>
    <cellStyle name="Currency 3 2 3 2 2 2 3" xfId="33848"/>
    <cellStyle name="Currency 3 2 3 2 2 2 3 2" xfId="33849"/>
    <cellStyle name="Currency 3 2 3 2 2 2 3 2 2" xfId="33850"/>
    <cellStyle name="Currency 3 2 3 2 2 2 3 2 3" xfId="56727"/>
    <cellStyle name="Currency 3 2 3 2 2 2 3 3" xfId="33851"/>
    <cellStyle name="Currency 3 2 3 2 2 2 3 4" xfId="33852"/>
    <cellStyle name="Currency 3 2 3 2 2 2 4" xfId="33853"/>
    <cellStyle name="Currency 3 2 3 2 2 2 4 2" xfId="33854"/>
    <cellStyle name="Currency 3 2 3 2 2 2 4 2 2" xfId="33855"/>
    <cellStyle name="Currency 3 2 3 2 2 2 4 2 3" xfId="56728"/>
    <cellStyle name="Currency 3 2 3 2 2 2 4 3" xfId="33856"/>
    <cellStyle name="Currency 3 2 3 2 2 2 4 4" xfId="33857"/>
    <cellStyle name="Currency 3 2 3 2 2 2 5" xfId="33858"/>
    <cellStyle name="Currency 3 2 3 2 2 2 5 2" xfId="33859"/>
    <cellStyle name="Currency 3 2 3 2 2 2 5 3" xfId="56729"/>
    <cellStyle name="Currency 3 2 3 2 2 2 6" xfId="33860"/>
    <cellStyle name="Currency 3 2 3 2 2 2 7" xfId="33861"/>
    <cellStyle name="Currency 3 2 3 2 2 3" xfId="33862"/>
    <cellStyle name="Currency 3 2 3 2 2 3 2" xfId="33863"/>
    <cellStyle name="Currency 3 2 3 2 2 3 2 2" xfId="33864"/>
    <cellStyle name="Currency 3 2 3 2 2 3 2 2 2" xfId="33865"/>
    <cellStyle name="Currency 3 2 3 2 2 3 2 2 3" xfId="56730"/>
    <cellStyle name="Currency 3 2 3 2 2 3 2 3" xfId="33866"/>
    <cellStyle name="Currency 3 2 3 2 2 3 2 4" xfId="33867"/>
    <cellStyle name="Currency 3 2 3 2 2 3 3" xfId="33868"/>
    <cellStyle name="Currency 3 2 3 2 2 3 3 2" xfId="33869"/>
    <cellStyle name="Currency 3 2 3 2 2 3 3 2 2" xfId="33870"/>
    <cellStyle name="Currency 3 2 3 2 2 3 3 2 3" xfId="56731"/>
    <cellStyle name="Currency 3 2 3 2 2 3 3 3" xfId="33871"/>
    <cellStyle name="Currency 3 2 3 2 2 3 3 4" xfId="33872"/>
    <cellStyle name="Currency 3 2 3 2 2 3 4" xfId="33873"/>
    <cellStyle name="Currency 3 2 3 2 2 3 4 2" xfId="33874"/>
    <cellStyle name="Currency 3 2 3 2 2 3 4 3" xfId="56732"/>
    <cellStyle name="Currency 3 2 3 2 2 3 5" xfId="33875"/>
    <cellStyle name="Currency 3 2 3 2 2 3 6" xfId="33876"/>
    <cellStyle name="Currency 3 2 3 2 2 4" xfId="33877"/>
    <cellStyle name="Currency 3 2 3 2 2 4 2" xfId="33878"/>
    <cellStyle name="Currency 3 2 3 2 2 4 2 2" xfId="33879"/>
    <cellStyle name="Currency 3 2 3 2 2 4 2 3" xfId="56733"/>
    <cellStyle name="Currency 3 2 3 2 2 4 3" xfId="33880"/>
    <cellStyle name="Currency 3 2 3 2 2 4 4" xfId="33881"/>
    <cellStyle name="Currency 3 2 3 2 2 5" xfId="33882"/>
    <cellStyle name="Currency 3 2 3 2 2 5 2" xfId="33883"/>
    <cellStyle name="Currency 3 2 3 2 2 5 2 2" xfId="33884"/>
    <cellStyle name="Currency 3 2 3 2 2 5 2 3" xfId="56734"/>
    <cellStyle name="Currency 3 2 3 2 2 5 3" xfId="33885"/>
    <cellStyle name="Currency 3 2 3 2 2 5 4" xfId="33886"/>
    <cellStyle name="Currency 3 2 3 2 2 6" xfId="33887"/>
    <cellStyle name="Currency 3 2 3 2 2 6 2" xfId="33888"/>
    <cellStyle name="Currency 3 2 3 2 2 6 3" xfId="56735"/>
    <cellStyle name="Currency 3 2 3 2 2 7" xfId="33889"/>
    <cellStyle name="Currency 3 2 3 2 2 8" xfId="33890"/>
    <cellStyle name="Currency 3 2 3 2 3" xfId="33891"/>
    <cellStyle name="Currency 3 2 3 2 3 2" xfId="33892"/>
    <cellStyle name="Currency 3 2 3 2 3 2 2" xfId="33893"/>
    <cellStyle name="Currency 3 2 3 2 3 2 2 2" xfId="33894"/>
    <cellStyle name="Currency 3 2 3 2 3 2 2 2 2" xfId="33895"/>
    <cellStyle name="Currency 3 2 3 2 3 2 2 2 3" xfId="56736"/>
    <cellStyle name="Currency 3 2 3 2 3 2 2 3" xfId="33896"/>
    <cellStyle name="Currency 3 2 3 2 3 2 2 4" xfId="33897"/>
    <cellStyle name="Currency 3 2 3 2 3 2 3" xfId="33898"/>
    <cellStyle name="Currency 3 2 3 2 3 2 3 2" xfId="33899"/>
    <cellStyle name="Currency 3 2 3 2 3 2 3 2 2" xfId="33900"/>
    <cellStyle name="Currency 3 2 3 2 3 2 3 2 3" xfId="56737"/>
    <cellStyle name="Currency 3 2 3 2 3 2 3 3" xfId="33901"/>
    <cellStyle name="Currency 3 2 3 2 3 2 3 4" xfId="33902"/>
    <cellStyle name="Currency 3 2 3 2 3 2 4" xfId="33903"/>
    <cellStyle name="Currency 3 2 3 2 3 2 4 2" xfId="33904"/>
    <cellStyle name="Currency 3 2 3 2 3 2 4 3" xfId="56738"/>
    <cellStyle name="Currency 3 2 3 2 3 2 5" xfId="33905"/>
    <cellStyle name="Currency 3 2 3 2 3 2 6" xfId="33906"/>
    <cellStyle name="Currency 3 2 3 2 3 3" xfId="33907"/>
    <cellStyle name="Currency 3 2 3 2 3 3 2" xfId="33908"/>
    <cellStyle name="Currency 3 2 3 2 3 3 2 2" xfId="33909"/>
    <cellStyle name="Currency 3 2 3 2 3 3 2 3" xfId="56739"/>
    <cellStyle name="Currency 3 2 3 2 3 3 3" xfId="33910"/>
    <cellStyle name="Currency 3 2 3 2 3 3 4" xfId="33911"/>
    <cellStyle name="Currency 3 2 3 2 3 4" xfId="33912"/>
    <cellStyle name="Currency 3 2 3 2 3 4 2" xfId="33913"/>
    <cellStyle name="Currency 3 2 3 2 3 4 2 2" xfId="33914"/>
    <cellStyle name="Currency 3 2 3 2 3 4 2 3" xfId="56740"/>
    <cellStyle name="Currency 3 2 3 2 3 4 3" xfId="33915"/>
    <cellStyle name="Currency 3 2 3 2 3 4 4" xfId="33916"/>
    <cellStyle name="Currency 3 2 3 2 3 5" xfId="33917"/>
    <cellStyle name="Currency 3 2 3 2 3 5 2" xfId="33918"/>
    <cellStyle name="Currency 3 2 3 2 3 5 3" xfId="56741"/>
    <cellStyle name="Currency 3 2 3 2 3 6" xfId="33919"/>
    <cellStyle name="Currency 3 2 3 2 3 7" xfId="33920"/>
    <cellStyle name="Currency 3 2 3 2 4" xfId="33921"/>
    <cellStyle name="Currency 3 2 3 2 4 2" xfId="33922"/>
    <cellStyle name="Currency 3 2 3 2 4 2 2" xfId="33923"/>
    <cellStyle name="Currency 3 2 3 2 4 2 2 2" xfId="33924"/>
    <cellStyle name="Currency 3 2 3 2 4 2 2 3" xfId="56742"/>
    <cellStyle name="Currency 3 2 3 2 4 2 3" xfId="33925"/>
    <cellStyle name="Currency 3 2 3 2 4 2 4" xfId="33926"/>
    <cellStyle name="Currency 3 2 3 2 4 3" xfId="33927"/>
    <cellStyle name="Currency 3 2 3 2 4 3 2" xfId="33928"/>
    <cellStyle name="Currency 3 2 3 2 4 3 2 2" xfId="33929"/>
    <cellStyle name="Currency 3 2 3 2 4 3 2 3" xfId="56743"/>
    <cellStyle name="Currency 3 2 3 2 4 3 3" xfId="33930"/>
    <cellStyle name="Currency 3 2 3 2 4 3 4" xfId="33931"/>
    <cellStyle name="Currency 3 2 3 2 4 4" xfId="33932"/>
    <cellStyle name="Currency 3 2 3 2 4 4 2" xfId="33933"/>
    <cellStyle name="Currency 3 2 3 2 4 4 3" xfId="56744"/>
    <cellStyle name="Currency 3 2 3 2 4 5" xfId="33934"/>
    <cellStyle name="Currency 3 2 3 2 4 6" xfId="33935"/>
    <cellStyle name="Currency 3 2 3 2 5" xfId="33936"/>
    <cellStyle name="Currency 3 2 3 2 5 2" xfId="33937"/>
    <cellStyle name="Currency 3 2 3 2 5 2 2" xfId="33938"/>
    <cellStyle name="Currency 3 2 3 2 5 2 2 2" xfId="33939"/>
    <cellStyle name="Currency 3 2 3 2 5 2 2 3" xfId="56745"/>
    <cellStyle name="Currency 3 2 3 2 5 2 3" xfId="33940"/>
    <cellStyle name="Currency 3 2 3 2 5 2 4" xfId="33941"/>
    <cellStyle name="Currency 3 2 3 2 5 3" xfId="33942"/>
    <cellStyle name="Currency 3 2 3 2 5 3 2" xfId="33943"/>
    <cellStyle name="Currency 3 2 3 2 5 3 3" xfId="56746"/>
    <cellStyle name="Currency 3 2 3 2 5 4" xfId="33944"/>
    <cellStyle name="Currency 3 2 3 2 5 5" xfId="33945"/>
    <cellStyle name="Currency 3 2 3 2 6" xfId="33946"/>
    <cellStyle name="Currency 3 2 3 2 6 2" xfId="33947"/>
    <cellStyle name="Currency 3 2 3 2 6 2 2" xfId="33948"/>
    <cellStyle name="Currency 3 2 3 2 6 2 3" xfId="56747"/>
    <cellStyle name="Currency 3 2 3 2 6 3" xfId="33949"/>
    <cellStyle name="Currency 3 2 3 2 6 4" xfId="33950"/>
    <cellStyle name="Currency 3 2 3 2 7" xfId="33951"/>
    <cellStyle name="Currency 3 2 3 2 7 2" xfId="33952"/>
    <cellStyle name="Currency 3 2 3 2 7 2 2" xfId="33953"/>
    <cellStyle name="Currency 3 2 3 2 7 2 3" xfId="56748"/>
    <cellStyle name="Currency 3 2 3 2 7 3" xfId="33954"/>
    <cellStyle name="Currency 3 2 3 2 7 4" xfId="33955"/>
    <cellStyle name="Currency 3 2 3 2 8" xfId="33956"/>
    <cellStyle name="Currency 3 2 3 2 8 2" xfId="33957"/>
    <cellStyle name="Currency 3 2 3 2 8 3" xfId="56749"/>
    <cellStyle name="Currency 3 2 3 2 9" xfId="33958"/>
    <cellStyle name="Currency 3 2 3 3" xfId="33959"/>
    <cellStyle name="Currency 3 2 3 3 2" xfId="33960"/>
    <cellStyle name="Currency 3 2 3 3 2 2" xfId="33961"/>
    <cellStyle name="Currency 3 2 3 3 2 2 2" xfId="33962"/>
    <cellStyle name="Currency 3 2 3 3 2 2 2 2" xfId="33963"/>
    <cellStyle name="Currency 3 2 3 3 2 2 2 2 2" xfId="33964"/>
    <cellStyle name="Currency 3 2 3 3 2 2 2 2 3" xfId="56750"/>
    <cellStyle name="Currency 3 2 3 3 2 2 2 3" xfId="33965"/>
    <cellStyle name="Currency 3 2 3 3 2 2 2 4" xfId="33966"/>
    <cellStyle name="Currency 3 2 3 3 2 2 3" xfId="33967"/>
    <cellStyle name="Currency 3 2 3 3 2 2 3 2" xfId="33968"/>
    <cellStyle name="Currency 3 2 3 3 2 2 3 2 2" xfId="33969"/>
    <cellStyle name="Currency 3 2 3 3 2 2 3 2 3" xfId="56751"/>
    <cellStyle name="Currency 3 2 3 3 2 2 3 3" xfId="33970"/>
    <cellStyle name="Currency 3 2 3 3 2 2 3 4" xfId="33971"/>
    <cellStyle name="Currency 3 2 3 3 2 2 4" xfId="33972"/>
    <cellStyle name="Currency 3 2 3 3 2 2 4 2" xfId="33973"/>
    <cellStyle name="Currency 3 2 3 3 2 2 4 3" xfId="56752"/>
    <cellStyle name="Currency 3 2 3 3 2 2 5" xfId="33974"/>
    <cellStyle name="Currency 3 2 3 3 2 2 6" xfId="33975"/>
    <cellStyle name="Currency 3 2 3 3 2 3" xfId="33976"/>
    <cellStyle name="Currency 3 2 3 3 2 3 2" xfId="33977"/>
    <cellStyle name="Currency 3 2 3 3 2 3 2 2" xfId="33978"/>
    <cellStyle name="Currency 3 2 3 3 2 3 2 3" xfId="56753"/>
    <cellStyle name="Currency 3 2 3 3 2 3 3" xfId="33979"/>
    <cellStyle name="Currency 3 2 3 3 2 3 4" xfId="33980"/>
    <cellStyle name="Currency 3 2 3 3 2 4" xfId="33981"/>
    <cellStyle name="Currency 3 2 3 3 2 4 2" xfId="33982"/>
    <cellStyle name="Currency 3 2 3 3 2 4 2 2" xfId="33983"/>
    <cellStyle name="Currency 3 2 3 3 2 4 2 3" xfId="56754"/>
    <cellStyle name="Currency 3 2 3 3 2 4 3" xfId="33984"/>
    <cellStyle name="Currency 3 2 3 3 2 4 4" xfId="33985"/>
    <cellStyle name="Currency 3 2 3 3 2 5" xfId="33986"/>
    <cellStyle name="Currency 3 2 3 3 2 5 2" xfId="33987"/>
    <cellStyle name="Currency 3 2 3 3 2 5 3" xfId="56755"/>
    <cellStyle name="Currency 3 2 3 3 2 6" xfId="33988"/>
    <cellStyle name="Currency 3 2 3 3 2 7" xfId="33989"/>
    <cellStyle name="Currency 3 2 3 3 3" xfId="33990"/>
    <cellStyle name="Currency 3 2 3 3 3 2" xfId="33991"/>
    <cellStyle name="Currency 3 2 3 3 3 2 2" xfId="33992"/>
    <cellStyle name="Currency 3 2 3 3 3 2 2 2" xfId="33993"/>
    <cellStyle name="Currency 3 2 3 3 3 2 2 3" xfId="56756"/>
    <cellStyle name="Currency 3 2 3 3 3 2 3" xfId="33994"/>
    <cellStyle name="Currency 3 2 3 3 3 2 4" xfId="33995"/>
    <cellStyle name="Currency 3 2 3 3 3 3" xfId="33996"/>
    <cellStyle name="Currency 3 2 3 3 3 3 2" xfId="33997"/>
    <cellStyle name="Currency 3 2 3 3 3 3 2 2" xfId="33998"/>
    <cellStyle name="Currency 3 2 3 3 3 3 2 3" xfId="56757"/>
    <cellStyle name="Currency 3 2 3 3 3 3 3" xfId="33999"/>
    <cellStyle name="Currency 3 2 3 3 3 3 4" xfId="34000"/>
    <cellStyle name="Currency 3 2 3 3 3 4" xfId="34001"/>
    <cellStyle name="Currency 3 2 3 3 3 4 2" xfId="34002"/>
    <cellStyle name="Currency 3 2 3 3 3 4 3" xfId="56758"/>
    <cellStyle name="Currency 3 2 3 3 3 5" xfId="34003"/>
    <cellStyle name="Currency 3 2 3 3 3 6" xfId="34004"/>
    <cellStyle name="Currency 3 2 3 3 4" xfId="34005"/>
    <cellStyle name="Currency 3 2 3 3 4 2" xfId="34006"/>
    <cellStyle name="Currency 3 2 3 3 4 2 2" xfId="34007"/>
    <cellStyle name="Currency 3 2 3 3 4 2 3" xfId="56759"/>
    <cellStyle name="Currency 3 2 3 3 4 3" xfId="34008"/>
    <cellStyle name="Currency 3 2 3 3 4 4" xfId="34009"/>
    <cellStyle name="Currency 3 2 3 3 5" xfId="34010"/>
    <cellStyle name="Currency 3 2 3 3 5 2" xfId="34011"/>
    <cellStyle name="Currency 3 2 3 3 5 2 2" xfId="34012"/>
    <cellStyle name="Currency 3 2 3 3 5 2 3" xfId="56760"/>
    <cellStyle name="Currency 3 2 3 3 5 3" xfId="34013"/>
    <cellStyle name="Currency 3 2 3 3 5 4" xfId="34014"/>
    <cellStyle name="Currency 3 2 3 3 6" xfId="34015"/>
    <cellStyle name="Currency 3 2 3 3 6 2" xfId="34016"/>
    <cellStyle name="Currency 3 2 3 3 6 3" xfId="56761"/>
    <cellStyle name="Currency 3 2 3 3 7" xfId="34017"/>
    <cellStyle name="Currency 3 2 3 3 8" xfId="34018"/>
    <cellStyle name="Currency 3 2 3 4" xfId="34019"/>
    <cellStyle name="Currency 3 2 3 4 2" xfId="34020"/>
    <cellStyle name="Currency 3 2 3 4 2 2" xfId="34021"/>
    <cellStyle name="Currency 3 2 3 4 2 2 2" xfId="34022"/>
    <cellStyle name="Currency 3 2 3 4 2 2 2 2" xfId="34023"/>
    <cellStyle name="Currency 3 2 3 4 2 2 2 3" xfId="56762"/>
    <cellStyle name="Currency 3 2 3 4 2 2 3" xfId="34024"/>
    <cellStyle name="Currency 3 2 3 4 2 2 4" xfId="34025"/>
    <cellStyle name="Currency 3 2 3 4 2 3" xfId="34026"/>
    <cellStyle name="Currency 3 2 3 4 2 3 2" xfId="34027"/>
    <cellStyle name="Currency 3 2 3 4 2 3 2 2" xfId="34028"/>
    <cellStyle name="Currency 3 2 3 4 2 3 2 3" xfId="56763"/>
    <cellStyle name="Currency 3 2 3 4 2 3 3" xfId="34029"/>
    <cellStyle name="Currency 3 2 3 4 2 3 4" xfId="34030"/>
    <cellStyle name="Currency 3 2 3 4 2 4" xfId="34031"/>
    <cellStyle name="Currency 3 2 3 4 2 4 2" xfId="34032"/>
    <cellStyle name="Currency 3 2 3 4 2 4 3" xfId="56764"/>
    <cellStyle name="Currency 3 2 3 4 2 5" xfId="34033"/>
    <cellStyle name="Currency 3 2 3 4 2 6" xfId="34034"/>
    <cellStyle name="Currency 3 2 3 4 3" xfId="34035"/>
    <cellStyle name="Currency 3 2 3 4 3 2" xfId="34036"/>
    <cellStyle name="Currency 3 2 3 4 3 2 2" xfId="34037"/>
    <cellStyle name="Currency 3 2 3 4 3 2 3" xfId="56765"/>
    <cellStyle name="Currency 3 2 3 4 3 3" xfId="34038"/>
    <cellStyle name="Currency 3 2 3 4 3 4" xfId="34039"/>
    <cellStyle name="Currency 3 2 3 4 4" xfId="34040"/>
    <cellStyle name="Currency 3 2 3 4 4 2" xfId="34041"/>
    <cellStyle name="Currency 3 2 3 4 4 2 2" xfId="34042"/>
    <cellStyle name="Currency 3 2 3 4 4 2 3" xfId="56766"/>
    <cellStyle name="Currency 3 2 3 4 4 3" xfId="34043"/>
    <cellStyle name="Currency 3 2 3 4 4 4" xfId="34044"/>
    <cellStyle name="Currency 3 2 3 4 5" xfId="34045"/>
    <cellStyle name="Currency 3 2 3 4 5 2" xfId="34046"/>
    <cellStyle name="Currency 3 2 3 4 5 3" xfId="56767"/>
    <cellStyle name="Currency 3 2 3 4 6" xfId="34047"/>
    <cellStyle name="Currency 3 2 3 4 7" xfId="34048"/>
    <cellStyle name="Currency 3 2 3 5" xfId="34049"/>
    <cellStyle name="Currency 3 2 3 5 2" xfId="34050"/>
    <cellStyle name="Currency 3 2 3 5 2 2" xfId="34051"/>
    <cellStyle name="Currency 3 2 3 5 2 2 2" xfId="34052"/>
    <cellStyle name="Currency 3 2 3 5 2 2 3" xfId="56768"/>
    <cellStyle name="Currency 3 2 3 5 2 3" xfId="34053"/>
    <cellStyle name="Currency 3 2 3 5 2 4" xfId="34054"/>
    <cellStyle name="Currency 3 2 3 5 3" xfId="34055"/>
    <cellStyle name="Currency 3 2 3 5 3 2" xfId="34056"/>
    <cellStyle name="Currency 3 2 3 5 3 2 2" xfId="34057"/>
    <cellStyle name="Currency 3 2 3 5 3 2 3" xfId="56769"/>
    <cellStyle name="Currency 3 2 3 5 3 3" xfId="34058"/>
    <cellStyle name="Currency 3 2 3 5 3 4" xfId="34059"/>
    <cellStyle name="Currency 3 2 3 5 4" xfId="34060"/>
    <cellStyle name="Currency 3 2 3 5 4 2" xfId="34061"/>
    <cellStyle name="Currency 3 2 3 5 4 3" xfId="56770"/>
    <cellStyle name="Currency 3 2 3 5 5" xfId="34062"/>
    <cellStyle name="Currency 3 2 3 5 6" xfId="34063"/>
    <cellStyle name="Currency 3 2 3 6" xfId="34064"/>
    <cellStyle name="Currency 3 2 3 6 2" xfId="34065"/>
    <cellStyle name="Currency 3 2 3 6 2 2" xfId="34066"/>
    <cellStyle name="Currency 3 2 3 6 2 2 2" xfId="34067"/>
    <cellStyle name="Currency 3 2 3 6 2 2 3" xfId="56771"/>
    <cellStyle name="Currency 3 2 3 6 2 3" xfId="34068"/>
    <cellStyle name="Currency 3 2 3 6 2 4" xfId="34069"/>
    <cellStyle name="Currency 3 2 3 6 3" xfId="34070"/>
    <cellStyle name="Currency 3 2 3 6 3 2" xfId="34071"/>
    <cellStyle name="Currency 3 2 3 6 3 3" xfId="56772"/>
    <cellStyle name="Currency 3 2 3 6 4" xfId="34072"/>
    <cellStyle name="Currency 3 2 3 6 5" xfId="34073"/>
    <cellStyle name="Currency 3 2 3 7" xfId="34074"/>
    <cellStyle name="Currency 3 2 3 7 2" xfId="34075"/>
    <cellStyle name="Currency 3 2 3 7 2 2" xfId="34076"/>
    <cellStyle name="Currency 3 2 3 7 2 3" xfId="56773"/>
    <cellStyle name="Currency 3 2 3 7 3" xfId="34077"/>
    <cellStyle name="Currency 3 2 3 7 4" xfId="34078"/>
    <cellStyle name="Currency 3 2 3 8" xfId="34079"/>
    <cellStyle name="Currency 3 2 3 8 2" xfId="34080"/>
    <cellStyle name="Currency 3 2 3 8 2 2" xfId="34081"/>
    <cellStyle name="Currency 3 2 3 8 2 3" xfId="56774"/>
    <cellStyle name="Currency 3 2 3 8 3" xfId="34082"/>
    <cellStyle name="Currency 3 2 3 8 4" xfId="34083"/>
    <cellStyle name="Currency 3 2 3 9" xfId="34084"/>
    <cellStyle name="Currency 3 2 3 9 2" xfId="34085"/>
    <cellStyle name="Currency 3 2 3 9 3" xfId="56775"/>
    <cellStyle name="Currency 3 2 4" xfId="34086"/>
    <cellStyle name="Currency 3 2 4 10" xfId="34087"/>
    <cellStyle name="Currency 3 2 4 2" xfId="34088"/>
    <cellStyle name="Currency 3 2 4 2 2" xfId="34089"/>
    <cellStyle name="Currency 3 2 4 2 2 2" xfId="34090"/>
    <cellStyle name="Currency 3 2 4 2 2 2 2" xfId="34091"/>
    <cellStyle name="Currency 3 2 4 2 2 2 2 2" xfId="34092"/>
    <cellStyle name="Currency 3 2 4 2 2 2 2 2 2" xfId="34093"/>
    <cellStyle name="Currency 3 2 4 2 2 2 2 2 3" xfId="56776"/>
    <cellStyle name="Currency 3 2 4 2 2 2 2 3" xfId="34094"/>
    <cellStyle name="Currency 3 2 4 2 2 2 2 4" xfId="34095"/>
    <cellStyle name="Currency 3 2 4 2 2 2 3" xfId="34096"/>
    <cellStyle name="Currency 3 2 4 2 2 2 3 2" xfId="34097"/>
    <cellStyle name="Currency 3 2 4 2 2 2 3 2 2" xfId="34098"/>
    <cellStyle name="Currency 3 2 4 2 2 2 3 2 3" xfId="56777"/>
    <cellStyle name="Currency 3 2 4 2 2 2 3 3" xfId="34099"/>
    <cellStyle name="Currency 3 2 4 2 2 2 3 4" xfId="34100"/>
    <cellStyle name="Currency 3 2 4 2 2 2 4" xfId="34101"/>
    <cellStyle name="Currency 3 2 4 2 2 2 4 2" xfId="34102"/>
    <cellStyle name="Currency 3 2 4 2 2 2 4 3" xfId="56778"/>
    <cellStyle name="Currency 3 2 4 2 2 2 5" xfId="34103"/>
    <cellStyle name="Currency 3 2 4 2 2 2 6" xfId="34104"/>
    <cellStyle name="Currency 3 2 4 2 2 3" xfId="34105"/>
    <cellStyle name="Currency 3 2 4 2 2 3 2" xfId="34106"/>
    <cellStyle name="Currency 3 2 4 2 2 3 2 2" xfId="34107"/>
    <cellStyle name="Currency 3 2 4 2 2 3 2 3" xfId="56779"/>
    <cellStyle name="Currency 3 2 4 2 2 3 3" xfId="34108"/>
    <cellStyle name="Currency 3 2 4 2 2 3 4" xfId="34109"/>
    <cellStyle name="Currency 3 2 4 2 2 4" xfId="34110"/>
    <cellStyle name="Currency 3 2 4 2 2 4 2" xfId="34111"/>
    <cellStyle name="Currency 3 2 4 2 2 4 2 2" xfId="34112"/>
    <cellStyle name="Currency 3 2 4 2 2 4 2 3" xfId="56780"/>
    <cellStyle name="Currency 3 2 4 2 2 4 3" xfId="34113"/>
    <cellStyle name="Currency 3 2 4 2 2 4 4" xfId="34114"/>
    <cellStyle name="Currency 3 2 4 2 2 5" xfId="34115"/>
    <cellStyle name="Currency 3 2 4 2 2 5 2" xfId="34116"/>
    <cellStyle name="Currency 3 2 4 2 2 5 3" xfId="56781"/>
    <cellStyle name="Currency 3 2 4 2 2 6" xfId="34117"/>
    <cellStyle name="Currency 3 2 4 2 2 7" xfId="34118"/>
    <cellStyle name="Currency 3 2 4 2 3" xfId="34119"/>
    <cellStyle name="Currency 3 2 4 2 3 2" xfId="34120"/>
    <cellStyle name="Currency 3 2 4 2 3 2 2" xfId="34121"/>
    <cellStyle name="Currency 3 2 4 2 3 2 2 2" xfId="34122"/>
    <cellStyle name="Currency 3 2 4 2 3 2 2 3" xfId="56782"/>
    <cellStyle name="Currency 3 2 4 2 3 2 3" xfId="34123"/>
    <cellStyle name="Currency 3 2 4 2 3 2 4" xfId="34124"/>
    <cellStyle name="Currency 3 2 4 2 3 3" xfId="34125"/>
    <cellStyle name="Currency 3 2 4 2 3 3 2" xfId="34126"/>
    <cellStyle name="Currency 3 2 4 2 3 3 2 2" xfId="34127"/>
    <cellStyle name="Currency 3 2 4 2 3 3 2 3" xfId="56783"/>
    <cellStyle name="Currency 3 2 4 2 3 3 3" xfId="34128"/>
    <cellStyle name="Currency 3 2 4 2 3 3 4" xfId="34129"/>
    <cellStyle name="Currency 3 2 4 2 3 4" xfId="34130"/>
    <cellStyle name="Currency 3 2 4 2 3 4 2" xfId="34131"/>
    <cellStyle name="Currency 3 2 4 2 3 4 3" xfId="56784"/>
    <cellStyle name="Currency 3 2 4 2 3 5" xfId="34132"/>
    <cellStyle name="Currency 3 2 4 2 3 6" xfId="34133"/>
    <cellStyle name="Currency 3 2 4 2 4" xfId="34134"/>
    <cellStyle name="Currency 3 2 4 2 4 2" xfId="34135"/>
    <cellStyle name="Currency 3 2 4 2 4 2 2" xfId="34136"/>
    <cellStyle name="Currency 3 2 4 2 4 2 3" xfId="56785"/>
    <cellStyle name="Currency 3 2 4 2 4 3" xfId="34137"/>
    <cellStyle name="Currency 3 2 4 2 4 4" xfId="34138"/>
    <cellStyle name="Currency 3 2 4 2 5" xfId="34139"/>
    <cellStyle name="Currency 3 2 4 2 5 2" xfId="34140"/>
    <cellStyle name="Currency 3 2 4 2 5 2 2" xfId="34141"/>
    <cellStyle name="Currency 3 2 4 2 5 2 3" xfId="56786"/>
    <cellStyle name="Currency 3 2 4 2 5 3" xfId="34142"/>
    <cellStyle name="Currency 3 2 4 2 5 4" xfId="34143"/>
    <cellStyle name="Currency 3 2 4 2 6" xfId="34144"/>
    <cellStyle name="Currency 3 2 4 2 6 2" xfId="34145"/>
    <cellStyle name="Currency 3 2 4 2 6 3" xfId="56787"/>
    <cellStyle name="Currency 3 2 4 2 7" xfId="34146"/>
    <cellStyle name="Currency 3 2 4 2 8" xfId="34147"/>
    <cellStyle name="Currency 3 2 4 3" xfId="34148"/>
    <cellStyle name="Currency 3 2 4 3 2" xfId="34149"/>
    <cellStyle name="Currency 3 2 4 3 2 2" xfId="34150"/>
    <cellStyle name="Currency 3 2 4 3 2 2 2" xfId="34151"/>
    <cellStyle name="Currency 3 2 4 3 2 2 2 2" xfId="34152"/>
    <cellStyle name="Currency 3 2 4 3 2 2 2 3" xfId="56788"/>
    <cellStyle name="Currency 3 2 4 3 2 2 3" xfId="34153"/>
    <cellStyle name="Currency 3 2 4 3 2 2 4" xfId="34154"/>
    <cellStyle name="Currency 3 2 4 3 2 3" xfId="34155"/>
    <cellStyle name="Currency 3 2 4 3 2 3 2" xfId="34156"/>
    <cellStyle name="Currency 3 2 4 3 2 3 2 2" xfId="34157"/>
    <cellStyle name="Currency 3 2 4 3 2 3 2 3" xfId="56789"/>
    <cellStyle name="Currency 3 2 4 3 2 3 3" xfId="34158"/>
    <cellStyle name="Currency 3 2 4 3 2 3 4" xfId="34159"/>
    <cellStyle name="Currency 3 2 4 3 2 4" xfId="34160"/>
    <cellStyle name="Currency 3 2 4 3 2 4 2" xfId="34161"/>
    <cellStyle name="Currency 3 2 4 3 2 4 3" xfId="56790"/>
    <cellStyle name="Currency 3 2 4 3 2 5" xfId="34162"/>
    <cellStyle name="Currency 3 2 4 3 2 6" xfId="34163"/>
    <cellStyle name="Currency 3 2 4 3 3" xfId="34164"/>
    <cellStyle name="Currency 3 2 4 3 3 2" xfId="34165"/>
    <cellStyle name="Currency 3 2 4 3 3 2 2" xfId="34166"/>
    <cellStyle name="Currency 3 2 4 3 3 2 3" xfId="56791"/>
    <cellStyle name="Currency 3 2 4 3 3 3" xfId="34167"/>
    <cellStyle name="Currency 3 2 4 3 3 4" xfId="34168"/>
    <cellStyle name="Currency 3 2 4 3 4" xfId="34169"/>
    <cellStyle name="Currency 3 2 4 3 4 2" xfId="34170"/>
    <cellStyle name="Currency 3 2 4 3 4 2 2" xfId="34171"/>
    <cellStyle name="Currency 3 2 4 3 4 2 3" xfId="56792"/>
    <cellStyle name="Currency 3 2 4 3 4 3" xfId="34172"/>
    <cellStyle name="Currency 3 2 4 3 4 4" xfId="34173"/>
    <cellStyle name="Currency 3 2 4 3 5" xfId="34174"/>
    <cellStyle name="Currency 3 2 4 3 5 2" xfId="34175"/>
    <cellStyle name="Currency 3 2 4 3 5 3" xfId="56793"/>
    <cellStyle name="Currency 3 2 4 3 6" xfId="34176"/>
    <cellStyle name="Currency 3 2 4 3 7" xfId="34177"/>
    <cellStyle name="Currency 3 2 4 4" xfId="34178"/>
    <cellStyle name="Currency 3 2 4 4 2" xfId="34179"/>
    <cellStyle name="Currency 3 2 4 4 2 2" xfId="34180"/>
    <cellStyle name="Currency 3 2 4 4 2 2 2" xfId="34181"/>
    <cellStyle name="Currency 3 2 4 4 2 2 3" xfId="56794"/>
    <cellStyle name="Currency 3 2 4 4 2 3" xfId="34182"/>
    <cellStyle name="Currency 3 2 4 4 2 4" xfId="34183"/>
    <cellStyle name="Currency 3 2 4 4 3" xfId="34184"/>
    <cellStyle name="Currency 3 2 4 4 3 2" xfId="34185"/>
    <cellStyle name="Currency 3 2 4 4 3 2 2" xfId="34186"/>
    <cellStyle name="Currency 3 2 4 4 3 2 3" xfId="56795"/>
    <cellStyle name="Currency 3 2 4 4 3 3" xfId="34187"/>
    <cellStyle name="Currency 3 2 4 4 3 4" xfId="34188"/>
    <cellStyle name="Currency 3 2 4 4 4" xfId="34189"/>
    <cellStyle name="Currency 3 2 4 4 4 2" xfId="34190"/>
    <cellStyle name="Currency 3 2 4 4 4 3" xfId="56796"/>
    <cellStyle name="Currency 3 2 4 4 5" xfId="34191"/>
    <cellStyle name="Currency 3 2 4 4 6" xfId="34192"/>
    <cellStyle name="Currency 3 2 4 5" xfId="34193"/>
    <cellStyle name="Currency 3 2 4 5 2" xfId="34194"/>
    <cellStyle name="Currency 3 2 4 5 2 2" xfId="34195"/>
    <cellStyle name="Currency 3 2 4 5 2 2 2" xfId="34196"/>
    <cellStyle name="Currency 3 2 4 5 2 2 3" xfId="56797"/>
    <cellStyle name="Currency 3 2 4 5 2 3" xfId="34197"/>
    <cellStyle name="Currency 3 2 4 5 2 4" xfId="34198"/>
    <cellStyle name="Currency 3 2 4 5 3" xfId="34199"/>
    <cellStyle name="Currency 3 2 4 5 3 2" xfId="34200"/>
    <cellStyle name="Currency 3 2 4 5 3 3" xfId="56798"/>
    <cellStyle name="Currency 3 2 4 5 4" xfId="34201"/>
    <cellStyle name="Currency 3 2 4 5 5" xfId="34202"/>
    <cellStyle name="Currency 3 2 4 6" xfId="34203"/>
    <cellStyle name="Currency 3 2 4 6 2" xfId="34204"/>
    <cellStyle name="Currency 3 2 4 6 2 2" xfId="34205"/>
    <cellStyle name="Currency 3 2 4 6 2 3" xfId="56799"/>
    <cellStyle name="Currency 3 2 4 6 3" xfId="34206"/>
    <cellStyle name="Currency 3 2 4 6 4" xfId="34207"/>
    <cellStyle name="Currency 3 2 4 7" xfId="34208"/>
    <cellStyle name="Currency 3 2 4 7 2" xfId="34209"/>
    <cellStyle name="Currency 3 2 4 7 2 2" xfId="34210"/>
    <cellStyle name="Currency 3 2 4 7 2 3" xfId="56800"/>
    <cellStyle name="Currency 3 2 4 7 3" xfId="34211"/>
    <cellStyle name="Currency 3 2 4 7 4" xfId="34212"/>
    <cellStyle name="Currency 3 2 4 8" xfId="34213"/>
    <cellStyle name="Currency 3 2 4 8 2" xfId="34214"/>
    <cellStyle name="Currency 3 2 4 8 3" xfId="56801"/>
    <cellStyle name="Currency 3 2 4 9" xfId="34215"/>
    <cellStyle name="Currency 3 2 5" xfId="34216"/>
    <cellStyle name="Currency 3 2 5 10" xfId="34217"/>
    <cellStyle name="Currency 3 2 5 2" xfId="34218"/>
    <cellStyle name="Currency 3 2 5 2 2" xfId="34219"/>
    <cellStyle name="Currency 3 2 5 2 2 2" xfId="34220"/>
    <cellStyle name="Currency 3 2 5 2 2 2 2" xfId="34221"/>
    <cellStyle name="Currency 3 2 5 2 2 2 2 2" xfId="34222"/>
    <cellStyle name="Currency 3 2 5 2 2 2 2 2 2" xfId="34223"/>
    <cellStyle name="Currency 3 2 5 2 2 2 2 2 3" xfId="56802"/>
    <cellStyle name="Currency 3 2 5 2 2 2 2 3" xfId="34224"/>
    <cellStyle name="Currency 3 2 5 2 2 2 2 4" xfId="34225"/>
    <cellStyle name="Currency 3 2 5 2 2 2 3" xfId="34226"/>
    <cellStyle name="Currency 3 2 5 2 2 2 3 2" xfId="34227"/>
    <cellStyle name="Currency 3 2 5 2 2 2 3 2 2" xfId="34228"/>
    <cellStyle name="Currency 3 2 5 2 2 2 3 2 3" xfId="56803"/>
    <cellStyle name="Currency 3 2 5 2 2 2 3 3" xfId="34229"/>
    <cellStyle name="Currency 3 2 5 2 2 2 3 4" xfId="34230"/>
    <cellStyle name="Currency 3 2 5 2 2 2 4" xfId="34231"/>
    <cellStyle name="Currency 3 2 5 2 2 2 4 2" xfId="34232"/>
    <cellStyle name="Currency 3 2 5 2 2 2 4 3" xfId="56804"/>
    <cellStyle name="Currency 3 2 5 2 2 2 5" xfId="34233"/>
    <cellStyle name="Currency 3 2 5 2 2 2 6" xfId="34234"/>
    <cellStyle name="Currency 3 2 5 2 2 3" xfId="34235"/>
    <cellStyle name="Currency 3 2 5 2 2 3 2" xfId="34236"/>
    <cellStyle name="Currency 3 2 5 2 2 3 2 2" xfId="34237"/>
    <cellStyle name="Currency 3 2 5 2 2 3 2 3" xfId="56805"/>
    <cellStyle name="Currency 3 2 5 2 2 3 3" xfId="34238"/>
    <cellStyle name="Currency 3 2 5 2 2 3 4" xfId="34239"/>
    <cellStyle name="Currency 3 2 5 2 2 4" xfId="34240"/>
    <cellStyle name="Currency 3 2 5 2 2 4 2" xfId="34241"/>
    <cellStyle name="Currency 3 2 5 2 2 4 2 2" xfId="34242"/>
    <cellStyle name="Currency 3 2 5 2 2 4 2 3" xfId="56806"/>
    <cellStyle name="Currency 3 2 5 2 2 4 3" xfId="34243"/>
    <cellStyle name="Currency 3 2 5 2 2 4 4" xfId="34244"/>
    <cellStyle name="Currency 3 2 5 2 2 5" xfId="34245"/>
    <cellStyle name="Currency 3 2 5 2 2 5 2" xfId="34246"/>
    <cellStyle name="Currency 3 2 5 2 2 5 3" xfId="56807"/>
    <cellStyle name="Currency 3 2 5 2 2 6" xfId="34247"/>
    <cellStyle name="Currency 3 2 5 2 2 7" xfId="34248"/>
    <cellStyle name="Currency 3 2 5 2 3" xfId="34249"/>
    <cellStyle name="Currency 3 2 5 2 3 2" xfId="34250"/>
    <cellStyle name="Currency 3 2 5 2 3 2 2" xfId="34251"/>
    <cellStyle name="Currency 3 2 5 2 3 2 2 2" xfId="34252"/>
    <cellStyle name="Currency 3 2 5 2 3 2 2 3" xfId="56808"/>
    <cellStyle name="Currency 3 2 5 2 3 2 3" xfId="34253"/>
    <cellStyle name="Currency 3 2 5 2 3 2 4" xfId="34254"/>
    <cellStyle name="Currency 3 2 5 2 3 3" xfId="34255"/>
    <cellStyle name="Currency 3 2 5 2 3 3 2" xfId="34256"/>
    <cellStyle name="Currency 3 2 5 2 3 3 2 2" xfId="34257"/>
    <cellStyle name="Currency 3 2 5 2 3 3 2 3" xfId="56809"/>
    <cellStyle name="Currency 3 2 5 2 3 3 3" xfId="34258"/>
    <cellStyle name="Currency 3 2 5 2 3 3 4" xfId="34259"/>
    <cellStyle name="Currency 3 2 5 2 3 4" xfId="34260"/>
    <cellStyle name="Currency 3 2 5 2 3 4 2" xfId="34261"/>
    <cellStyle name="Currency 3 2 5 2 3 4 3" xfId="56810"/>
    <cellStyle name="Currency 3 2 5 2 3 5" xfId="34262"/>
    <cellStyle name="Currency 3 2 5 2 3 6" xfId="34263"/>
    <cellStyle name="Currency 3 2 5 2 4" xfId="34264"/>
    <cellStyle name="Currency 3 2 5 2 4 2" xfId="34265"/>
    <cellStyle name="Currency 3 2 5 2 4 2 2" xfId="34266"/>
    <cellStyle name="Currency 3 2 5 2 4 2 3" xfId="56811"/>
    <cellStyle name="Currency 3 2 5 2 4 3" xfId="34267"/>
    <cellStyle name="Currency 3 2 5 2 4 4" xfId="34268"/>
    <cellStyle name="Currency 3 2 5 2 5" xfId="34269"/>
    <cellStyle name="Currency 3 2 5 2 5 2" xfId="34270"/>
    <cellStyle name="Currency 3 2 5 2 5 2 2" xfId="34271"/>
    <cellStyle name="Currency 3 2 5 2 5 2 3" xfId="56812"/>
    <cellStyle name="Currency 3 2 5 2 5 3" xfId="34272"/>
    <cellStyle name="Currency 3 2 5 2 5 4" xfId="34273"/>
    <cellStyle name="Currency 3 2 5 2 6" xfId="34274"/>
    <cellStyle name="Currency 3 2 5 2 6 2" xfId="34275"/>
    <cellStyle name="Currency 3 2 5 2 6 3" xfId="56813"/>
    <cellStyle name="Currency 3 2 5 2 7" xfId="34276"/>
    <cellStyle name="Currency 3 2 5 2 8" xfId="34277"/>
    <cellStyle name="Currency 3 2 5 3" xfId="34278"/>
    <cellStyle name="Currency 3 2 5 3 2" xfId="34279"/>
    <cellStyle name="Currency 3 2 5 3 2 2" xfId="34280"/>
    <cellStyle name="Currency 3 2 5 3 2 2 2" xfId="34281"/>
    <cellStyle name="Currency 3 2 5 3 2 2 2 2" xfId="34282"/>
    <cellStyle name="Currency 3 2 5 3 2 2 2 3" xfId="56814"/>
    <cellStyle name="Currency 3 2 5 3 2 2 3" xfId="34283"/>
    <cellStyle name="Currency 3 2 5 3 2 2 4" xfId="34284"/>
    <cellStyle name="Currency 3 2 5 3 2 3" xfId="34285"/>
    <cellStyle name="Currency 3 2 5 3 2 3 2" xfId="34286"/>
    <cellStyle name="Currency 3 2 5 3 2 3 2 2" xfId="34287"/>
    <cellStyle name="Currency 3 2 5 3 2 3 2 3" xfId="56815"/>
    <cellStyle name="Currency 3 2 5 3 2 3 3" xfId="34288"/>
    <cellStyle name="Currency 3 2 5 3 2 3 4" xfId="34289"/>
    <cellStyle name="Currency 3 2 5 3 2 4" xfId="34290"/>
    <cellStyle name="Currency 3 2 5 3 2 4 2" xfId="34291"/>
    <cellStyle name="Currency 3 2 5 3 2 4 3" xfId="56816"/>
    <cellStyle name="Currency 3 2 5 3 2 5" xfId="34292"/>
    <cellStyle name="Currency 3 2 5 3 2 6" xfId="34293"/>
    <cellStyle name="Currency 3 2 5 3 3" xfId="34294"/>
    <cellStyle name="Currency 3 2 5 3 3 2" xfId="34295"/>
    <cellStyle name="Currency 3 2 5 3 3 2 2" xfId="34296"/>
    <cellStyle name="Currency 3 2 5 3 3 2 3" xfId="56817"/>
    <cellStyle name="Currency 3 2 5 3 3 3" xfId="34297"/>
    <cellStyle name="Currency 3 2 5 3 3 4" xfId="34298"/>
    <cellStyle name="Currency 3 2 5 3 4" xfId="34299"/>
    <cellStyle name="Currency 3 2 5 3 4 2" xfId="34300"/>
    <cellStyle name="Currency 3 2 5 3 4 2 2" xfId="34301"/>
    <cellStyle name="Currency 3 2 5 3 4 2 3" xfId="56818"/>
    <cellStyle name="Currency 3 2 5 3 4 3" xfId="34302"/>
    <cellStyle name="Currency 3 2 5 3 4 4" xfId="34303"/>
    <cellStyle name="Currency 3 2 5 3 5" xfId="34304"/>
    <cellStyle name="Currency 3 2 5 3 5 2" xfId="34305"/>
    <cellStyle name="Currency 3 2 5 3 5 3" xfId="56819"/>
    <cellStyle name="Currency 3 2 5 3 6" xfId="34306"/>
    <cellStyle name="Currency 3 2 5 3 7" xfId="34307"/>
    <cellStyle name="Currency 3 2 5 4" xfId="34308"/>
    <cellStyle name="Currency 3 2 5 4 2" xfId="34309"/>
    <cellStyle name="Currency 3 2 5 4 2 2" xfId="34310"/>
    <cellStyle name="Currency 3 2 5 4 2 2 2" xfId="34311"/>
    <cellStyle name="Currency 3 2 5 4 2 2 3" xfId="56820"/>
    <cellStyle name="Currency 3 2 5 4 2 3" xfId="34312"/>
    <cellStyle name="Currency 3 2 5 4 2 4" xfId="34313"/>
    <cellStyle name="Currency 3 2 5 4 3" xfId="34314"/>
    <cellStyle name="Currency 3 2 5 4 3 2" xfId="34315"/>
    <cellStyle name="Currency 3 2 5 4 3 2 2" xfId="34316"/>
    <cellStyle name="Currency 3 2 5 4 3 2 3" xfId="56821"/>
    <cellStyle name="Currency 3 2 5 4 3 3" xfId="34317"/>
    <cellStyle name="Currency 3 2 5 4 3 4" xfId="34318"/>
    <cellStyle name="Currency 3 2 5 4 4" xfId="34319"/>
    <cellStyle name="Currency 3 2 5 4 4 2" xfId="34320"/>
    <cellStyle name="Currency 3 2 5 4 4 3" xfId="56822"/>
    <cellStyle name="Currency 3 2 5 4 5" xfId="34321"/>
    <cellStyle name="Currency 3 2 5 4 6" xfId="34322"/>
    <cellStyle name="Currency 3 2 5 5" xfId="34323"/>
    <cellStyle name="Currency 3 2 5 5 2" xfId="34324"/>
    <cellStyle name="Currency 3 2 5 5 2 2" xfId="34325"/>
    <cellStyle name="Currency 3 2 5 5 2 2 2" xfId="34326"/>
    <cellStyle name="Currency 3 2 5 5 2 2 3" xfId="56823"/>
    <cellStyle name="Currency 3 2 5 5 2 3" xfId="34327"/>
    <cellStyle name="Currency 3 2 5 5 2 4" xfId="34328"/>
    <cellStyle name="Currency 3 2 5 5 3" xfId="34329"/>
    <cellStyle name="Currency 3 2 5 5 3 2" xfId="34330"/>
    <cellStyle name="Currency 3 2 5 5 3 3" xfId="56824"/>
    <cellStyle name="Currency 3 2 5 5 4" xfId="34331"/>
    <cellStyle name="Currency 3 2 5 5 5" xfId="34332"/>
    <cellStyle name="Currency 3 2 5 6" xfId="34333"/>
    <cellStyle name="Currency 3 2 5 6 2" xfId="34334"/>
    <cellStyle name="Currency 3 2 5 6 2 2" xfId="34335"/>
    <cellStyle name="Currency 3 2 5 6 2 3" xfId="56825"/>
    <cellStyle name="Currency 3 2 5 6 3" xfId="34336"/>
    <cellStyle name="Currency 3 2 5 6 4" xfId="34337"/>
    <cellStyle name="Currency 3 2 5 7" xfId="34338"/>
    <cellStyle name="Currency 3 2 5 7 2" xfId="34339"/>
    <cellStyle name="Currency 3 2 5 7 2 2" xfId="34340"/>
    <cellStyle name="Currency 3 2 5 7 2 3" xfId="56826"/>
    <cellStyle name="Currency 3 2 5 7 3" xfId="34341"/>
    <cellStyle name="Currency 3 2 5 7 4" xfId="34342"/>
    <cellStyle name="Currency 3 2 5 8" xfId="34343"/>
    <cellStyle name="Currency 3 2 5 8 2" xfId="34344"/>
    <cellStyle name="Currency 3 2 5 8 3" xfId="56827"/>
    <cellStyle name="Currency 3 2 5 9" xfId="34345"/>
    <cellStyle name="Currency 3 2 6" xfId="34346"/>
    <cellStyle name="Currency 3 2 6 10" xfId="34347"/>
    <cellStyle name="Currency 3 2 6 2" xfId="34348"/>
    <cellStyle name="Currency 3 2 6 2 2" xfId="34349"/>
    <cellStyle name="Currency 3 2 6 2 2 2" xfId="34350"/>
    <cellStyle name="Currency 3 2 6 2 2 2 2" xfId="34351"/>
    <cellStyle name="Currency 3 2 6 2 2 2 2 2" xfId="34352"/>
    <cellStyle name="Currency 3 2 6 2 2 2 2 2 2" xfId="34353"/>
    <cellStyle name="Currency 3 2 6 2 2 2 2 2 3" xfId="56828"/>
    <cellStyle name="Currency 3 2 6 2 2 2 2 3" xfId="34354"/>
    <cellStyle name="Currency 3 2 6 2 2 2 2 4" xfId="34355"/>
    <cellStyle name="Currency 3 2 6 2 2 2 3" xfId="34356"/>
    <cellStyle name="Currency 3 2 6 2 2 2 3 2" xfId="34357"/>
    <cellStyle name="Currency 3 2 6 2 2 2 3 2 2" xfId="34358"/>
    <cellStyle name="Currency 3 2 6 2 2 2 3 2 3" xfId="56829"/>
    <cellStyle name="Currency 3 2 6 2 2 2 3 3" xfId="34359"/>
    <cellStyle name="Currency 3 2 6 2 2 2 3 4" xfId="34360"/>
    <cellStyle name="Currency 3 2 6 2 2 2 4" xfId="34361"/>
    <cellStyle name="Currency 3 2 6 2 2 2 4 2" xfId="34362"/>
    <cellStyle name="Currency 3 2 6 2 2 2 4 3" xfId="56830"/>
    <cellStyle name="Currency 3 2 6 2 2 2 5" xfId="34363"/>
    <cellStyle name="Currency 3 2 6 2 2 2 6" xfId="34364"/>
    <cellStyle name="Currency 3 2 6 2 2 3" xfId="34365"/>
    <cellStyle name="Currency 3 2 6 2 2 3 2" xfId="34366"/>
    <cellStyle name="Currency 3 2 6 2 2 3 2 2" xfId="34367"/>
    <cellStyle name="Currency 3 2 6 2 2 3 2 3" xfId="56831"/>
    <cellStyle name="Currency 3 2 6 2 2 3 3" xfId="34368"/>
    <cellStyle name="Currency 3 2 6 2 2 3 4" xfId="34369"/>
    <cellStyle name="Currency 3 2 6 2 2 4" xfId="34370"/>
    <cellStyle name="Currency 3 2 6 2 2 4 2" xfId="34371"/>
    <cellStyle name="Currency 3 2 6 2 2 4 2 2" xfId="34372"/>
    <cellStyle name="Currency 3 2 6 2 2 4 2 3" xfId="56832"/>
    <cellStyle name="Currency 3 2 6 2 2 4 3" xfId="34373"/>
    <cellStyle name="Currency 3 2 6 2 2 4 4" xfId="34374"/>
    <cellStyle name="Currency 3 2 6 2 2 5" xfId="34375"/>
    <cellStyle name="Currency 3 2 6 2 2 5 2" xfId="34376"/>
    <cellStyle name="Currency 3 2 6 2 2 5 3" xfId="56833"/>
    <cellStyle name="Currency 3 2 6 2 2 6" xfId="34377"/>
    <cellStyle name="Currency 3 2 6 2 2 7" xfId="34378"/>
    <cellStyle name="Currency 3 2 6 2 3" xfId="34379"/>
    <cellStyle name="Currency 3 2 6 2 3 2" xfId="34380"/>
    <cellStyle name="Currency 3 2 6 2 3 2 2" xfId="34381"/>
    <cellStyle name="Currency 3 2 6 2 3 2 2 2" xfId="34382"/>
    <cellStyle name="Currency 3 2 6 2 3 2 2 3" xfId="56834"/>
    <cellStyle name="Currency 3 2 6 2 3 2 3" xfId="34383"/>
    <cellStyle name="Currency 3 2 6 2 3 2 4" xfId="34384"/>
    <cellStyle name="Currency 3 2 6 2 3 3" xfId="34385"/>
    <cellStyle name="Currency 3 2 6 2 3 3 2" xfId="34386"/>
    <cellStyle name="Currency 3 2 6 2 3 3 2 2" xfId="34387"/>
    <cellStyle name="Currency 3 2 6 2 3 3 2 3" xfId="56835"/>
    <cellStyle name="Currency 3 2 6 2 3 3 3" xfId="34388"/>
    <cellStyle name="Currency 3 2 6 2 3 3 4" xfId="34389"/>
    <cellStyle name="Currency 3 2 6 2 3 4" xfId="34390"/>
    <cellStyle name="Currency 3 2 6 2 3 4 2" xfId="34391"/>
    <cellStyle name="Currency 3 2 6 2 3 4 3" xfId="56836"/>
    <cellStyle name="Currency 3 2 6 2 3 5" xfId="34392"/>
    <cellStyle name="Currency 3 2 6 2 3 6" xfId="34393"/>
    <cellStyle name="Currency 3 2 6 2 4" xfId="34394"/>
    <cellStyle name="Currency 3 2 6 2 4 2" xfId="34395"/>
    <cellStyle name="Currency 3 2 6 2 4 2 2" xfId="34396"/>
    <cellStyle name="Currency 3 2 6 2 4 2 3" xfId="56837"/>
    <cellStyle name="Currency 3 2 6 2 4 3" xfId="34397"/>
    <cellStyle name="Currency 3 2 6 2 4 4" xfId="34398"/>
    <cellStyle name="Currency 3 2 6 2 5" xfId="34399"/>
    <cellStyle name="Currency 3 2 6 2 5 2" xfId="34400"/>
    <cellStyle name="Currency 3 2 6 2 5 2 2" xfId="34401"/>
    <cellStyle name="Currency 3 2 6 2 5 2 3" xfId="56838"/>
    <cellStyle name="Currency 3 2 6 2 5 3" xfId="34402"/>
    <cellStyle name="Currency 3 2 6 2 5 4" xfId="34403"/>
    <cellStyle name="Currency 3 2 6 2 6" xfId="34404"/>
    <cellStyle name="Currency 3 2 6 2 6 2" xfId="34405"/>
    <cellStyle name="Currency 3 2 6 2 6 3" xfId="56839"/>
    <cellStyle name="Currency 3 2 6 2 7" xfId="34406"/>
    <cellStyle name="Currency 3 2 6 2 8" xfId="34407"/>
    <cellStyle name="Currency 3 2 6 3" xfId="34408"/>
    <cellStyle name="Currency 3 2 6 3 2" xfId="34409"/>
    <cellStyle name="Currency 3 2 6 3 2 2" xfId="34410"/>
    <cellStyle name="Currency 3 2 6 3 2 2 2" xfId="34411"/>
    <cellStyle name="Currency 3 2 6 3 2 2 2 2" xfId="34412"/>
    <cellStyle name="Currency 3 2 6 3 2 2 2 3" xfId="56840"/>
    <cellStyle name="Currency 3 2 6 3 2 2 3" xfId="34413"/>
    <cellStyle name="Currency 3 2 6 3 2 2 4" xfId="34414"/>
    <cellStyle name="Currency 3 2 6 3 2 3" xfId="34415"/>
    <cellStyle name="Currency 3 2 6 3 2 3 2" xfId="34416"/>
    <cellStyle name="Currency 3 2 6 3 2 3 2 2" xfId="34417"/>
    <cellStyle name="Currency 3 2 6 3 2 3 2 3" xfId="56841"/>
    <cellStyle name="Currency 3 2 6 3 2 3 3" xfId="34418"/>
    <cellStyle name="Currency 3 2 6 3 2 3 4" xfId="34419"/>
    <cellStyle name="Currency 3 2 6 3 2 4" xfId="34420"/>
    <cellStyle name="Currency 3 2 6 3 2 4 2" xfId="34421"/>
    <cellStyle name="Currency 3 2 6 3 2 4 3" xfId="56842"/>
    <cellStyle name="Currency 3 2 6 3 2 5" xfId="34422"/>
    <cellStyle name="Currency 3 2 6 3 2 6" xfId="34423"/>
    <cellStyle name="Currency 3 2 6 3 3" xfId="34424"/>
    <cellStyle name="Currency 3 2 6 3 3 2" xfId="34425"/>
    <cellStyle name="Currency 3 2 6 3 3 2 2" xfId="34426"/>
    <cellStyle name="Currency 3 2 6 3 3 2 3" xfId="56843"/>
    <cellStyle name="Currency 3 2 6 3 3 3" xfId="34427"/>
    <cellStyle name="Currency 3 2 6 3 3 4" xfId="34428"/>
    <cellStyle name="Currency 3 2 6 3 4" xfId="34429"/>
    <cellStyle name="Currency 3 2 6 3 4 2" xfId="34430"/>
    <cellStyle name="Currency 3 2 6 3 4 2 2" xfId="34431"/>
    <cellStyle name="Currency 3 2 6 3 4 2 3" xfId="56844"/>
    <cellStyle name="Currency 3 2 6 3 4 3" xfId="34432"/>
    <cellStyle name="Currency 3 2 6 3 4 4" xfId="34433"/>
    <cellStyle name="Currency 3 2 6 3 5" xfId="34434"/>
    <cellStyle name="Currency 3 2 6 3 5 2" xfId="34435"/>
    <cellStyle name="Currency 3 2 6 3 5 3" xfId="56845"/>
    <cellStyle name="Currency 3 2 6 3 6" xfId="34436"/>
    <cellStyle name="Currency 3 2 6 3 7" xfId="34437"/>
    <cellStyle name="Currency 3 2 6 4" xfId="34438"/>
    <cellStyle name="Currency 3 2 6 4 2" xfId="34439"/>
    <cellStyle name="Currency 3 2 6 4 2 2" xfId="34440"/>
    <cellStyle name="Currency 3 2 6 4 2 2 2" xfId="34441"/>
    <cellStyle name="Currency 3 2 6 4 2 2 3" xfId="56846"/>
    <cellStyle name="Currency 3 2 6 4 2 3" xfId="34442"/>
    <cellStyle name="Currency 3 2 6 4 2 4" xfId="34443"/>
    <cellStyle name="Currency 3 2 6 4 3" xfId="34444"/>
    <cellStyle name="Currency 3 2 6 4 3 2" xfId="34445"/>
    <cellStyle name="Currency 3 2 6 4 3 2 2" xfId="34446"/>
    <cellStyle name="Currency 3 2 6 4 3 2 3" xfId="56847"/>
    <cellStyle name="Currency 3 2 6 4 3 3" xfId="34447"/>
    <cellStyle name="Currency 3 2 6 4 3 4" xfId="34448"/>
    <cellStyle name="Currency 3 2 6 4 4" xfId="34449"/>
    <cellStyle name="Currency 3 2 6 4 4 2" xfId="34450"/>
    <cellStyle name="Currency 3 2 6 4 4 3" xfId="56848"/>
    <cellStyle name="Currency 3 2 6 4 5" xfId="34451"/>
    <cellStyle name="Currency 3 2 6 4 6" xfId="34452"/>
    <cellStyle name="Currency 3 2 6 5" xfId="34453"/>
    <cellStyle name="Currency 3 2 6 5 2" xfId="34454"/>
    <cellStyle name="Currency 3 2 6 5 2 2" xfId="34455"/>
    <cellStyle name="Currency 3 2 6 5 2 2 2" xfId="34456"/>
    <cellStyle name="Currency 3 2 6 5 2 2 3" xfId="56849"/>
    <cellStyle name="Currency 3 2 6 5 2 3" xfId="34457"/>
    <cellStyle name="Currency 3 2 6 5 2 4" xfId="34458"/>
    <cellStyle name="Currency 3 2 6 5 3" xfId="34459"/>
    <cellStyle name="Currency 3 2 6 5 3 2" xfId="34460"/>
    <cellStyle name="Currency 3 2 6 5 3 3" xfId="56850"/>
    <cellStyle name="Currency 3 2 6 5 4" xfId="34461"/>
    <cellStyle name="Currency 3 2 6 5 5" xfId="34462"/>
    <cellStyle name="Currency 3 2 6 6" xfId="34463"/>
    <cellStyle name="Currency 3 2 6 6 2" xfId="34464"/>
    <cellStyle name="Currency 3 2 6 6 2 2" xfId="34465"/>
    <cellStyle name="Currency 3 2 6 6 2 3" xfId="56851"/>
    <cellStyle name="Currency 3 2 6 6 3" xfId="34466"/>
    <cellStyle name="Currency 3 2 6 6 4" xfId="34467"/>
    <cellStyle name="Currency 3 2 6 7" xfId="34468"/>
    <cellStyle name="Currency 3 2 6 7 2" xfId="34469"/>
    <cellStyle name="Currency 3 2 6 7 2 2" xfId="34470"/>
    <cellStyle name="Currency 3 2 6 7 2 3" xfId="56852"/>
    <cellStyle name="Currency 3 2 6 7 3" xfId="34471"/>
    <cellStyle name="Currency 3 2 6 7 4" xfId="34472"/>
    <cellStyle name="Currency 3 2 6 8" xfId="34473"/>
    <cellStyle name="Currency 3 2 6 8 2" xfId="34474"/>
    <cellStyle name="Currency 3 2 6 8 3" xfId="56853"/>
    <cellStyle name="Currency 3 2 6 9" xfId="34475"/>
    <cellStyle name="Currency 3 2 7" xfId="34476"/>
    <cellStyle name="Currency 3 2 7 2" xfId="34477"/>
    <cellStyle name="Currency 3 2 7 2 2" xfId="34478"/>
    <cellStyle name="Currency 3 2 7 2 2 2" xfId="34479"/>
    <cellStyle name="Currency 3 2 7 2 2 2 2" xfId="34480"/>
    <cellStyle name="Currency 3 2 7 2 2 2 2 2" xfId="34481"/>
    <cellStyle name="Currency 3 2 7 2 2 2 2 3" xfId="56854"/>
    <cellStyle name="Currency 3 2 7 2 2 2 3" xfId="34482"/>
    <cellStyle name="Currency 3 2 7 2 2 2 4" xfId="34483"/>
    <cellStyle name="Currency 3 2 7 2 2 3" xfId="34484"/>
    <cellStyle name="Currency 3 2 7 2 2 3 2" xfId="34485"/>
    <cellStyle name="Currency 3 2 7 2 2 3 2 2" xfId="34486"/>
    <cellStyle name="Currency 3 2 7 2 2 3 2 3" xfId="56855"/>
    <cellStyle name="Currency 3 2 7 2 2 3 3" xfId="34487"/>
    <cellStyle name="Currency 3 2 7 2 2 3 4" xfId="34488"/>
    <cellStyle name="Currency 3 2 7 2 2 4" xfId="34489"/>
    <cellStyle name="Currency 3 2 7 2 2 4 2" xfId="34490"/>
    <cellStyle name="Currency 3 2 7 2 2 4 3" xfId="56856"/>
    <cellStyle name="Currency 3 2 7 2 2 5" xfId="34491"/>
    <cellStyle name="Currency 3 2 7 2 2 6" xfId="34492"/>
    <cellStyle name="Currency 3 2 7 2 3" xfId="34493"/>
    <cellStyle name="Currency 3 2 7 2 3 2" xfId="34494"/>
    <cellStyle name="Currency 3 2 7 2 3 2 2" xfId="34495"/>
    <cellStyle name="Currency 3 2 7 2 3 2 3" xfId="56857"/>
    <cellStyle name="Currency 3 2 7 2 3 3" xfId="34496"/>
    <cellStyle name="Currency 3 2 7 2 3 4" xfId="34497"/>
    <cellStyle name="Currency 3 2 7 2 4" xfId="34498"/>
    <cellStyle name="Currency 3 2 7 2 4 2" xfId="34499"/>
    <cellStyle name="Currency 3 2 7 2 4 2 2" xfId="34500"/>
    <cellStyle name="Currency 3 2 7 2 4 2 3" xfId="56858"/>
    <cellStyle name="Currency 3 2 7 2 4 3" xfId="34501"/>
    <cellStyle name="Currency 3 2 7 2 4 4" xfId="34502"/>
    <cellStyle name="Currency 3 2 7 2 5" xfId="34503"/>
    <cellStyle name="Currency 3 2 7 2 5 2" xfId="34504"/>
    <cellStyle name="Currency 3 2 7 2 5 3" xfId="56859"/>
    <cellStyle name="Currency 3 2 7 2 6" xfId="34505"/>
    <cellStyle name="Currency 3 2 7 2 7" xfId="34506"/>
    <cellStyle name="Currency 3 2 7 3" xfId="34507"/>
    <cellStyle name="Currency 3 2 7 3 2" xfId="34508"/>
    <cellStyle name="Currency 3 2 7 3 2 2" xfId="34509"/>
    <cellStyle name="Currency 3 2 7 3 2 2 2" xfId="34510"/>
    <cellStyle name="Currency 3 2 7 3 2 2 3" xfId="56860"/>
    <cellStyle name="Currency 3 2 7 3 2 3" xfId="34511"/>
    <cellStyle name="Currency 3 2 7 3 2 4" xfId="34512"/>
    <cellStyle name="Currency 3 2 7 3 3" xfId="34513"/>
    <cellStyle name="Currency 3 2 7 3 3 2" xfId="34514"/>
    <cellStyle name="Currency 3 2 7 3 3 2 2" xfId="34515"/>
    <cellStyle name="Currency 3 2 7 3 3 2 3" xfId="56861"/>
    <cellStyle name="Currency 3 2 7 3 3 3" xfId="34516"/>
    <cellStyle name="Currency 3 2 7 3 3 4" xfId="34517"/>
    <cellStyle name="Currency 3 2 7 3 4" xfId="34518"/>
    <cellStyle name="Currency 3 2 7 3 4 2" xfId="34519"/>
    <cellStyle name="Currency 3 2 7 3 4 3" xfId="56862"/>
    <cellStyle name="Currency 3 2 7 3 5" xfId="34520"/>
    <cellStyle name="Currency 3 2 7 3 6" xfId="34521"/>
    <cellStyle name="Currency 3 2 7 4" xfId="34522"/>
    <cellStyle name="Currency 3 2 7 4 2" xfId="34523"/>
    <cellStyle name="Currency 3 2 7 4 2 2" xfId="34524"/>
    <cellStyle name="Currency 3 2 7 4 2 3" xfId="56863"/>
    <cellStyle name="Currency 3 2 7 4 3" xfId="34525"/>
    <cellStyle name="Currency 3 2 7 4 4" xfId="34526"/>
    <cellStyle name="Currency 3 2 7 5" xfId="34527"/>
    <cellStyle name="Currency 3 2 7 5 2" xfId="34528"/>
    <cellStyle name="Currency 3 2 7 5 2 2" xfId="34529"/>
    <cellStyle name="Currency 3 2 7 5 2 3" xfId="56864"/>
    <cellStyle name="Currency 3 2 7 5 3" xfId="34530"/>
    <cellStyle name="Currency 3 2 7 5 4" xfId="34531"/>
    <cellStyle name="Currency 3 2 7 6" xfId="34532"/>
    <cellStyle name="Currency 3 2 7 6 2" xfId="34533"/>
    <cellStyle name="Currency 3 2 7 6 3" xfId="56865"/>
    <cellStyle name="Currency 3 2 7 7" xfId="34534"/>
    <cellStyle name="Currency 3 2 7 8" xfId="34535"/>
    <cellStyle name="Currency 3 2 8" xfId="34536"/>
    <cellStyle name="Currency 3 2 8 2" xfId="34537"/>
    <cellStyle name="Currency 3 2 8 2 2" xfId="34538"/>
    <cellStyle name="Currency 3 2 8 2 2 2" xfId="34539"/>
    <cellStyle name="Currency 3 2 8 2 2 2 2" xfId="34540"/>
    <cellStyle name="Currency 3 2 8 2 2 2 3" xfId="56866"/>
    <cellStyle name="Currency 3 2 8 2 2 3" xfId="34541"/>
    <cellStyle name="Currency 3 2 8 2 2 4" xfId="34542"/>
    <cellStyle name="Currency 3 2 8 2 3" xfId="34543"/>
    <cellStyle name="Currency 3 2 8 2 3 2" xfId="34544"/>
    <cellStyle name="Currency 3 2 8 2 3 2 2" xfId="34545"/>
    <cellStyle name="Currency 3 2 8 2 3 2 3" xfId="56867"/>
    <cellStyle name="Currency 3 2 8 2 3 3" xfId="34546"/>
    <cellStyle name="Currency 3 2 8 2 3 4" xfId="34547"/>
    <cellStyle name="Currency 3 2 8 2 4" xfId="34548"/>
    <cellStyle name="Currency 3 2 8 2 4 2" xfId="34549"/>
    <cellStyle name="Currency 3 2 8 2 4 3" xfId="56868"/>
    <cellStyle name="Currency 3 2 8 2 5" xfId="34550"/>
    <cellStyle name="Currency 3 2 8 2 6" xfId="34551"/>
    <cellStyle name="Currency 3 2 8 3" xfId="34552"/>
    <cellStyle name="Currency 3 2 8 3 2" xfId="34553"/>
    <cellStyle name="Currency 3 2 8 3 2 2" xfId="34554"/>
    <cellStyle name="Currency 3 2 8 3 2 3" xfId="56869"/>
    <cellStyle name="Currency 3 2 8 3 3" xfId="34555"/>
    <cellStyle name="Currency 3 2 8 3 4" xfId="34556"/>
    <cellStyle name="Currency 3 2 8 4" xfId="34557"/>
    <cellStyle name="Currency 3 2 8 4 2" xfId="34558"/>
    <cellStyle name="Currency 3 2 8 4 2 2" xfId="34559"/>
    <cellStyle name="Currency 3 2 8 4 2 3" xfId="56870"/>
    <cellStyle name="Currency 3 2 8 4 3" xfId="34560"/>
    <cellStyle name="Currency 3 2 8 4 4" xfId="34561"/>
    <cellStyle name="Currency 3 2 8 5" xfId="34562"/>
    <cellStyle name="Currency 3 2 8 5 2" xfId="34563"/>
    <cellStyle name="Currency 3 2 8 5 3" xfId="56871"/>
    <cellStyle name="Currency 3 2 8 6" xfId="34564"/>
    <cellStyle name="Currency 3 2 8 7" xfId="34565"/>
    <cellStyle name="Currency 3 2 9" xfId="34566"/>
    <cellStyle name="Currency 3 2 9 2" xfId="34567"/>
    <cellStyle name="Currency 3 2 9 2 2" xfId="34568"/>
    <cellStyle name="Currency 3 2 9 2 2 2" xfId="34569"/>
    <cellStyle name="Currency 3 2 9 2 2 3" xfId="56872"/>
    <cellStyle name="Currency 3 2 9 2 3" xfId="34570"/>
    <cellStyle name="Currency 3 2 9 2 4" xfId="34571"/>
    <cellStyle name="Currency 3 2 9 3" xfId="34572"/>
    <cellStyle name="Currency 3 2 9 3 2" xfId="34573"/>
    <cellStyle name="Currency 3 2 9 3 2 2" xfId="34574"/>
    <cellStyle name="Currency 3 2 9 3 2 3" xfId="56873"/>
    <cellStyle name="Currency 3 2 9 3 3" xfId="34575"/>
    <cellStyle name="Currency 3 2 9 3 4" xfId="34576"/>
    <cellStyle name="Currency 3 2 9 4" xfId="34577"/>
    <cellStyle name="Currency 3 2 9 4 2" xfId="34578"/>
    <cellStyle name="Currency 3 2 9 4 3" xfId="56874"/>
    <cellStyle name="Currency 3 2 9 5" xfId="34579"/>
    <cellStyle name="Currency 3 2 9 6" xfId="34580"/>
    <cellStyle name="Currency 3 3" xfId="34581"/>
    <cellStyle name="Currency 3 3 10" xfId="34582"/>
    <cellStyle name="Currency 3 3 11" xfId="34583"/>
    <cellStyle name="Currency 3 3 2" xfId="34584"/>
    <cellStyle name="Currency 3 3 2 10" xfId="34585"/>
    <cellStyle name="Currency 3 3 2 2" xfId="34586"/>
    <cellStyle name="Currency 3 3 2 2 2" xfId="34587"/>
    <cellStyle name="Currency 3 3 2 2 2 2" xfId="34588"/>
    <cellStyle name="Currency 3 3 2 2 2 2 2" xfId="34589"/>
    <cellStyle name="Currency 3 3 2 2 2 2 2 2" xfId="34590"/>
    <cellStyle name="Currency 3 3 2 2 2 2 2 2 2" xfId="34591"/>
    <cellStyle name="Currency 3 3 2 2 2 2 2 2 3" xfId="56875"/>
    <cellStyle name="Currency 3 3 2 2 2 2 2 3" xfId="34592"/>
    <cellStyle name="Currency 3 3 2 2 2 2 2 4" xfId="34593"/>
    <cellStyle name="Currency 3 3 2 2 2 2 3" xfId="34594"/>
    <cellStyle name="Currency 3 3 2 2 2 2 3 2" xfId="34595"/>
    <cellStyle name="Currency 3 3 2 2 2 2 3 2 2" xfId="34596"/>
    <cellStyle name="Currency 3 3 2 2 2 2 3 2 3" xfId="56876"/>
    <cellStyle name="Currency 3 3 2 2 2 2 3 3" xfId="34597"/>
    <cellStyle name="Currency 3 3 2 2 2 2 3 4" xfId="34598"/>
    <cellStyle name="Currency 3 3 2 2 2 2 4" xfId="34599"/>
    <cellStyle name="Currency 3 3 2 2 2 2 4 2" xfId="34600"/>
    <cellStyle name="Currency 3 3 2 2 2 2 4 3" xfId="56877"/>
    <cellStyle name="Currency 3 3 2 2 2 2 5" xfId="34601"/>
    <cellStyle name="Currency 3 3 2 2 2 2 6" xfId="34602"/>
    <cellStyle name="Currency 3 3 2 2 2 3" xfId="34603"/>
    <cellStyle name="Currency 3 3 2 2 2 3 2" xfId="34604"/>
    <cellStyle name="Currency 3 3 2 2 2 3 2 2" xfId="34605"/>
    <cellStyle name="Currency 3 3 2 2 2 3 2 3" xfId="56878"/>
    <cellStyle name="Currency 3 3 2 2 2 3 3" xfId="34606"/>
    <cellStyle name="Currency 3 3 2 2 2 3 4" xfId="34607"/>
    <cellStyle name="Currency 3 3 2 2 2 4" xfId="34608"/>
    <cellStyle name="Currency 3 3 2 2 2 4 2" xfId="34609"/>
    <cellStyle name="Currency 3 3 2 2 2 4 2 2" xfId="34610"/>
    <cellStyle name="Currency 3 3 2 2 2 4 2 3" xfId="56879"/>
    <cellStyle name="Currency 3 3 2 2 2 4 3" xfId="34611"/>
    <cellStyle name="Currency 3 3 2 2 2 4 4" xfId="34612"/>
    <cellStyle name="Currency 3 3 2 2 2 5" xfId="34613"/>
    <cellStyle name="Currency 3 3 2 2 2 5 2" xfId="34614"/>
    <cellStyle name="Currency 3 3 2 2 2 5 3" xfId="56880"/>
    <cellStyle name="Currency 3 3 2 2 2 6" xfId="34615"/>
    <cellStyle name="Currency 3 3 2 2 2 7" xfId="34616"/>
    <cellStyle name="Currency 3 3 2 2 3" xfId="34617"/>
    <cellStyle name="Currency 3 3 2 2 3 2" xfId="34618"/>
    <cellStyle name="Currency 3 3 2 2 3 2 2" xfId="34619"/>
    <cellStyle name="Currency 3 3 2 2 3 2 2 2" xfId="34620"/>
    <cellStyle name="Currency 3 3 2 2 3 2 2 3" xfId="56881"/>
    <cellStyle name="Currency 3 3 2 2 3 2 3" xfId="34621"/>
    <cellStyle name="Currency 3 3 2 2 3 2 4" xfId="34622"/>
    <cellStyle name="Currency 3 3 2 2 3 3" xfId="34623"/>
    <cellStyle name="Currency 3 3 2 2 3 3 2" xfId="34624"/>
    <cellStyle name="Currency 3 3 2 2 3 3 2 2" xfId="34625"/>
    <cellStyle name="Currency 3 3 2 2 3 3 2 3" xfId="56882"/>
    <cellStyle name="Currency 3 3 2 2 3 3 3" xfId="34626"/>
    <cellStyle name="Currency 3 3 2 2 3 3 4" xfId="34627"/>
    <cellStyle name="Currency 3 3 2 2 3 4" xfId="34628"/>
    <cellStyle name="Currency 3 3 2 2 3 4 2" xfId="34629"/>
    <cellStyle name="Currency 3 3 2 2 3 4 3" xfId="56883"/>
    <cellStyle name="Currency 3 3 2 2 3 5" xfId="34630"/>
    <cellStyle name="Currency 3 3 2 2 3 6" xfId="34631"/>
    <cellStyle name="Currency 3 3 2 2 4" xfId="34632"/>
    <cellStyle name="Currency 3 3 2 2 4 2" xfId="34633"/>
    <cellStyle name="Currency 3 3 2 2 4 2 2" xfId="34634"/>
    <cellStyle name="Currency 3 3 2 2 4 2 3" xfId="56884"/>
    <cellStyle name="Currency 3 3 2 2 4 3" xfId="34635"/>
    <cellStyle name="Currency 3 3 2 2 4 4" xfId="34636"/>
    <cellStyle name="Currency 3 3 2 2 5" xfId="34637"/>
    <cellStyle name="Currency 3 3 2 2 5 2" xfId="34638"/>
    <cellStyle name="Currency 3 3 2 2 5 2 2" xfId="34639"/>
    <cellStyle name="Currency 3 3 2 2 5 2 3" xfId="56885"/>
    <cellStyle name="Currency 3 3 2 2 5 3" xfId="34640"/>
    <cellStyle name="Currency 3 3 2 2 5 4" xfId="34641"/>
    <cellStyle name="Currency 3 3 2 2 6" xfId="34642"/>
    <cellStyle name="Currency 3 3 2 2 6 2" xfId="34643"/>
    <cellStyle name="Currency 3 3 2 2 6 3" xfId="56886"/>
    <cellStyle name="Currency 3 3 2 2 7" xfId="34644"/>
    <cellStyle name="Currency 3 3 2 2 8" xfId="34645"/>
    <cellStyle name="Currency 3 3 2 3" xfId="34646"/>
    <cellStyle name="Currency 3 3 2 3 2" xfId="34647"/>
    <cellStyle name="Currency 3 3 2 3 2 2" xfId="34648"/>
    <cellStyle name="Currency 3 3 2 3 2 2 2" xfId="34649"/>
    <cellStyle name="Currency 3 3 2 3 2 2 2 2" xfId="34650"/>
    <cellStyle name="Currency 3 3 2 3 2 2 2 3" xfId="56887"/>
    <cellStyle name="Currency 3 3 2 3 2 2 3" xfId="34651"/>
    <cellStyle name="Currency 3 3 2 3 2 2 4" xfId="34652"/>
    <cellStyle name="Currency 3 3 2 3 2 3" xfId="34653"/>
    <cellStyle name="Currency 3 3 2 3 2 3 2" xfId="34654"/>
    <cellStyle name="Currency 3 3 2 3 2 3 2 2" xfId="34655"/>
    <cellStyle name="Currency 3 3 2 3 2 3 2 3" xfId="56888"/>
    <cellStyle name="Currency 3 3 2 3 2 3 3" xfId="34656"/>
    <cellStyle name="Currency 3 3 2 3 2 3 4" xfId="34657"/>
    <cellStyle name="Currency 3 3 2 3 2 4" xfId="34658"/>
    <cellStyle name="Currency 3 3 2 3 2 4 2" xfId="34659"/>
    <cellStyle name="Currency 3 3 2 3 2 4 3" xfId="56889"/>
    <cellStyle name="Currency 3 3 2 3 2 5" xfId="34660"/>
    <cellStyle name="Currency 3 3 2 3 2 6" xfId="34661"/>
    <cellStyle name="Currency 3 3 2 3 3" xfId="34662"/>
    <cellStyle name="Currency 3 3 2 3 3 2" xfId="34663"/>
    <cellStyle name="Currency 3 3 2 3 3 2 2" xfId="34664"/>
    <cellStyle name="Currency 3 3 2 3 3 2 3" xfId="56890"/>
    <cellStyle name="Currency 3 3 2 3 3 3" xfId="34665"/>
    <cellStyle name="Currency 3 3 2 3 3 4" xfId="34666"/>
    <cellStyle name="Currency 3 3 2 3 4" xfId="34667"/>
    <cellStyle name="Currency 3 3 2 3 4 2" xfId="34668"/>
    <cellStyle name="Currency 3 3 2 3 4 2 2" xfId="34669"/>
    <cellStyle name="Currency 3 3 2 3 4 2 3" xfId="56891"/>
    <cellStyle name="Currency 3 3 2 3 4 3" xfId="34670"/>
    <cellStyle name="Currency 3 3 2 3 4 4" xfId="34671"/>
    <cellStyle name="Currency 3 3 2 3 5" xfId="34672"/>
    <cellStyle name="Currency 3 3 2 3 5 2" xfId="34673"/>
    <cellStyle name="Currency 3 3 2 3 5 3" xfId="56892"/>
    <cellStyle name="Currency 3 3 2 3 6" xfId="34674"/>
    <cellStyle name="Currency 3 3 2 3 7" xfId="34675"/>
    <cellStyle name="Currency 3 3 2 4" xfId="34676"/>
    <cellStyle name="Currency 3 3 2 4 2" xfId="34677"/>
    <cellStyle name="Currency 3 3 2 4 2 2" xfId="34678"/>
    <cellStyle name="Currency 3 3 2 4 2 2 2" xfId="34679"/>
    <cellStyle name="Currency 3 3 2 4 2 2 3" xfId="56893"/>
    <cellStyle name="Currency 3 3 2 4 2 3" xfId="34680"/>
    <cellStyle name="Currency 3 3 2 4 2 4" xfId="34681"/>
    <cellStyle name="Currency 3 3 2 4 3" xfId="34682"/>
    <cellStyle name="Currency 3 3 2 4 3 2" xfId="34683"/>
    <cellStyle name="Currency 3 3 2 4 3 2 2" xfId="34684"/>
    <cellStyle name="Currency 3 3 2 4 3 2 3" xfId="56894"/>
    <cellStyle name="Currency 3 3 2 4 3 3" xfId="34685"/>
    <cellStyle name="Currency 3 3 2 4 3 4" xfId="34686"/>
    <cellStyle name="Currency 3 3 2 4 4" xfId="34687"/>
    <cellStyle name="Currency 3 3 2 4 4 2" xfId="34688"/>
    <cellStyle name="Currency 3 3 2 4 4 3" xfId="56895"/>
    <cellStyle name="Currency 3 3 2 4 5" xfId="34689"/>
    <cellStyle name="Currency 3 3 2 4 6" xfId="34690"/>
    <cellStyle name="Currency 3 3 2 5" xfId="34691"/>
    <cellStyle name="Currency 3 3 2 5 2" xfId="34692"/>
    <cellStyle name="Currency 3 3 2 5 2 2" xfId="34693"/>
    <cellStyle name="Currency 3 3 2 5 2 2 2" xfId="34694"/>
    <cellStyle name="Currency 3 3 2 5 2 2 3" xfId="56896"/>
    <cellStyle name="Currency 3 3 2 5 2 3" xfId="34695"/>
    <cellStyle name="Currency 3 3 2 5 2 4" xfId="34696"/>
    <cellStyle name="Currency 3 3 2 5 3" xfId="34697"/>
    <cellStyle name="Currency 3 3 2 5 3 2" xfId="34698"/>
    <cellStyle name="Currency 3 3 2 5 3 3" xfId="56897"/>
    <cellStyle name="Currency 3 3 2 5 4" xfId="34699"/>
    <cellStyle name="Currency 3 3 2 5 5" xfId="34700"/>
    <cellStyle name="Currency 3 3 2 6" xfId="34701"/>
    <cellStyle name="Currency 3 3 2 6 2" xfId="34702"/>
    <cellStyle name="Currency 3 3 2 6 2 2" xfId="34703"/>
    <cellStyle name="Currency 3 3 2 6 2 3" xfId="56898"/>
    <cellStyle name="Currency 3 3 2 6 3" xfId="34704"/>
    <cellStyle name="Currency 3 3 2 6 4" xfId="34705"/>
    <cellStyle name="Currency 3 3 2 7" xfId="34706"/>
    <cellStyle name="Currency 3 3 2 7 2" xfId="34707"/>
    <cellStyle name="Currency 3 3 2 7 2 2" xfId="34708"/>
    <cellStyle name="Currency 3 3 2 7 2 3" xfId="56899"/>
    <cellStyle name="Currency 3 3 2 7 3" xfId="34709"/>
    <cellStyle name="Currency 3 3 2 7 4" xfId="34710"/>
    <cellStyle name="Currency 3 3 2 8" xfId="34711"/>
    <cellStyle name="Currency 3 3 2 8 2" xfId="34712"/>
    <cellStyle name="Currency 3 3 2 8 3" xfId="56900"/>
    <cellStyle name="Currency 3 3 2 9" xfId="34713"/>
    <cellStyle name="Currency 3 3 3" xfId="34714"/>
    <cellStyle name="Currency 3 3 3 2" xfId="34715"/>
    <cellStyle name="Currency 3 3 3 2 2" xfId="34716"/>
    <cellStyle name="Currency 3 3 3 2 2 2" xfId="34717"/>
    <cellStyle name="Currency 3 3 3 2 2 2 2" xfId="34718"/>
    <cellStyle name="Currency 3 3 3 2 2 2 2 2" xfId="34719"/>
    <cellStyle name="Currency 3 3 3 2 2 2 2 3" xfId="56901"/>
    <cellStyle name="Currency 3 3 3 2 2 2 3" xfId="34720"/>
    <cellStyle name="Currency 3 3 3 2 2 2 4" xfId="34721"/>
    <cellStyle name="Currency 3 3 3 2 2 3" xfId="34722"/>
    <cellStyle name="Currency 3 3 3 2 2 3 2" xfId="34723"/>
    <cellStyle name="Currency 3 3 3 2 2 3 2 2" xfId="34724"/>
    <cellStyle name="Currency 3 3 3 2 2 3 2 3" xfId="56902"/>
    <cellStyle name="Currency 3 3 3 2 2 3 3" xfId="34725"/>
    <cellStyle name="Currency 3 3 3 2 2 3 4" xfId="34726"/>
    <cellStyle name="Currency 3 3 3 2 2 4" xfId="34727"/>
    <cellStyle name="Currency 3 3 3 2 2 4 2" xfId="34728"/>
    <cellStyle name="Currency 3 3 3 2 2 4 3" xfId="56903"/>
    <cellStyle name="Currency 3 3 3 2 2 5" xfId="34729"/>
    <cellStyle name="Currency 3 3 3 2 2 6" xfId="34730"/>
    <cellStyle name="Currency 3 3 3 2 3" xfId="34731"/>
    <cellStyle name="Currency 3 3 3 2 3 2" xfId="34732"/>
    <cellStyle name="Currency 3 3 3 2 3 2 2" xfId="34733"/>
    <cellStyle name="Currency 3 3 3 2 3 2 3" xfId="56904"/>
    <cellStyle name="Currency 3 3 3 2 3 3" xfId="34734"/>
    <cellStyle name="Currency 3 3 3 2 3 4" xfId="34735"/>
    <cellStyle name="Currency 3 3 3 2 4" xfId="34736"/>
    <cellStyle name="Currency 3 3 3 2 4 2" xfId="34737"/>
    <cellStyle name="Currency 3 3 3 2 4 2 2" xfId="34738"/>
    <cellStyle name="Currency 3 3 3 2 4 2 3" xfId="56905"/>
    <cellStyle name="Currency 3 3 3 2 4 3" xfId="34739"/>
    <cellStyle name="Currency 3 3 3 2 4 4" xfId="34740"/>
    <cellStyle name="Currency 3 3 3 2 5" xfId="34741"/>
    <cellStyle name="Currency 3 3 3 2 5 2" xfId="34742"/>
    <cellStyle name="Currency 3 3 3 2 5 3" xfId="56906"/>
    <cellStyle name="Currency 3 3 3 2 6" xfId="34743"/>
    <cellStyle name="Currency 3 3 3 2 7" xfId="34744"/>
    <cellStyle name="Currency 3 3 3 3" xfId="34745"/>
    <cellStyle name="Currency 3 3 3 3 2" xfId="34746"/>
    <cellStyle name="Currency 3 3 3 3 2 2" xfId="34747"/>
    <cellStyle name="Currency 3 3 3 3 2 2 2" xfId="34748"/>
    <cellStyle name="Currency 3 3 3 3 2 2 3" xfId="56907"/>
    <cellStyle name="Currency 3 3 3 3 2 3" xfId="34749"/>
    <cellStyle name="Currency 3 3 3 3 2 4" xfId="34750"/>
    <cellStyle name="Currency 3 3 3 3 3" xfId="34751"/>
    <cellStyle name="Currency 3 3 3 3 3 2" xfId="34752"/>
    <cellStyle name="Currency 3 3 3 3 3 2 2" xfId="34753"/>
    <cellStyle name="Currency 3 3 3 3 3 2 3" xfId="56908"/>
    <cellStyle name="Currency 3 3 3 3 3 3" xfId="34754"/>
    <cellStyle name="Currency 3 3 3 3 3 4" xfId="34755"/>
    <cellStyle name="Currency 3 3 3 3 4" xfId="34756"/>
    <cellStyle name="Currency 3 3 3 3 4 2" xfId="34757"/>
    <cellStyle name="Currency 3 3 3 3 4 3" xfId="56909"/>
    <cellStyle name="Currency 3 3 3 3 5" xfId="34758"/>
    <cellStyle name="Currency 3 3 3 3 6" xfId="34759"/>
    <cellStyle name="Currency 3 3 3 4" xfId="34760"/>
    <cellStyle name="Currency 3 3 3 4 2" xfId="34761"/>
    <cellStyle name="Currency 3 3 3 4 2 2" xfId="34762"/>
    <cellStyle name="Currency 3 3 3 4 2 2 2" xfId="34763"/>
    <cellStyle name="Currency 3 3 3 4 2 2 3" xfId="56910"/>
    <cellStyle name="Currency 3 3 3 4 2 3" xfId="34764"/>
    <cellStyle name="Currency 3 3 3 4 2 4" xfId="34765"/>
    <cellStyle name="Currency 3 3 3 4 3" xfId="34766"/>
    <cellStyle name="Currency 3 3 3 4 3 2" xfId="34767"/>
    <cellStyle name="Currency 3 3 3 4 3 3" xfId="56911"/>
    <cellStyle name="Currency 3 3 3 4 4" xfId="34768"/>
    <cellStyle name="Currency 3 3 3 4 5" xfId="34769"/>
    <cellStyle name="Currency 3 3 3 5" xfId="34770"/>
    <cellStyle name="Currency 3 3 3 5 2" xfId="34771"/>
    <cellStyle name="Currency 3 3 3 5 2 2" xfId="34772"/>
    <cellStyle name="Currency 3 3 3 5 2 3" xfId="56912"/>
    <cellStyle name="Currency 3 3 3 5 3" xfId="34773"/>
    <cellStyle name="Currency 3 3 3 5 4" xfId="34774"/>
    <cellStyle name="Currency 3 3 3 6" xfId="34775"/>
    <cellStyle name="Currency 3 3 3 6 2" xfId="34776"/>
    <cellStyle name="Currency 3 3 3 6 2 2" xfId="34777"/>
    <cellStyle name="Currency 3 3 3 6 2 3" xfId="56913"/>
    <cellStyle name="Currency 3 3 3 6 3" xfId="34778"/>
    <cellStyle name="Currency 3 3 3 6 4" xfId="34779"/>
    <cellStyle name="Currency 3 3 3 7" xfId="34780"/>
    <cellStyle name="Currency 3 3 3 7 2" xfId="34781"/>
    <cellStyle name="Currency 3 3 3 7 3" xfId="56914"/>
    <cellStyle name="Currency 3 3 3 8" xfId="34782"/>
    <cellStyle name="Currency 3 3 3 9" xfId="34783"/>
    <cellStyle name="Currency 3 3 4" xfId="34784"/>
    <cellStyle name="Currency 3 3 4 2" xfId="34785"/>
    <cellStyle name="Currency 3 3 4 2 2" xfId="34786"/>
    <cellStyle name="Currency 3 3 4 2 2 2" xfId="34787"/>
    <cellStyle name="Currency 3 3 4 2 2 2 2" xfId="34788"/>
    <cellStyle name="Currency 3 3 4 2 2 2 3" xfId="56915"/>
    <cellStyle name="Currency 3 3 4 2 2 3" xfId="34789"/>
    <cellStyle name="Currency 3 3 4 2 2 4" xfId="34790"/>
    <cellStyle name="Currency 3 3 4 2 3" xfId="34791"/>
    <cellStyle name="Currency 3 3 4 2 3 2" xfId="34792"/>
    <cellStyle name="Currency 3 3 4 2 3 2 2" xfId="34793"/>
    <cellStyle name="Currency 3 3 4 2 3 2 3" xfId="56916"/>
    <cellStyle name="Currency 3 3 4 2 3 3" xfId="34794"/>
    <cellStyle name="Currency 3 3 4 2 3 4" xfId="34795"/>
    <cellStyle name="Currency 3 3 4 2 4" xfId="34796"/>
    <cellStyle name="Currency 3 3 4 2 4 2" xfId="34797"/>
    <cellStyle name="Currency 3 3 4 2 4 3" xfId="56917"/>
    <cellStyle name="Currency 3 3 4 2 5" xfId="34798"/>
    <cellStyle name="Currency 3 3 4 2 6" xfId="34799"/>
    <cellStyle name="Currency 3 3 4 3" xfId="34800"/>
    <cellStyle name="Currency 3 3 4 3 2" xfId="34801"/>
    <cellStyle name="Currency 3 3 4 3 2 2" xfId="34802"/>
    <cellStyle name="Currency 3 3 4 3 2 3" xfId="56918"/>
    <cellStyle name="Currency 3 3 4 3 3" xfId="34803"/>
    <cellStyle name="Currency 3 3 4 3 4" xfId="34804"/>
    <cellStyle name="Currency 3 3 4 4" xfId="34805"/>
    <cellStyle name="Currency 3 3 4 4 2" xfId="34806"/>
    <cellStyle name="Currency 3 3 4 4 2 2" xfId="34807"/>
    <cellStyle name="Currency 3 3 4 4 2 3" xfId="56919"/>
    <cellStyle name="Currency 3 3 4 4 3" xfId="34808"/>
    <cellStyle name="Currency 3 3 4 4 4" xfId="34809"/>
    <cellStyle name="Currency 3 3 4 5" xfId="34810"/>
    <cellStyle name="Currency 3 3 4 5 2" xfId="34811"/>
    <cellStyle name="Currency 3 3 4 5 3" xfId="56920"/>
    <cellStyle name="Currency 3 3 4 6" xfId="34812"/>
    <cellStyle name="Currency 3 3 4 7" xfId="34813"/>
    <cellStyle name="Currency 3 3 5" xfId="34814"/>
    <cellStyle name="Currency 3 3 5 2" xfId="34815"/>
    <cellStyle name="Currency 3 3 5 2 2" xfId="34816"/>
    <cellStyle name="Currency 3 3 5 2 2 2" xfId="34817"/>
    <cellStyle name="Currency 3 3 5 2 2 3" xfId="56921"/>
    <cellStyle name="Currency 3 3 5 2 3" xfId="34818"/>
    <cellStyle name="Currency 3 3 5 2 4" xfId="34819"/>
    <cellStyle name="Currency 3 3 5 3" xfId="34820"/>
    <cellStyle name="Currency 3 3 5 3 2" xfId="34821"/>
    <cellStyle name="Currency 3 3 5 3 2 2" xfId="34822"/>
    <cellStyle name="Currency 3 3 5 3 2 3" xfId="56922"/>
    <cellStyle name="Currency 3 3 5 3 3" xfId="34823"/>
    <cellStyle name="Currency 3 3 5 3 4" xfId="34824"/>
    <cellStyle name="Currency 3 3 5 4" xfId="34825"/>
    <cellStyle name="Currency 3 3 5 4 2" xfId="34826"/>
    <cellStyle name="Currency 3 3 5 4 3" xfId="56923"/>
    <cellStyle name="Currency 3 3 5 5" xfId="34827"/>
    <cellStyle name="Currency 3 3 5 6" xfId="34828"/>
    <cellStyle name="Currency 3 3 6" xfId="34829"/>
    <cellStyle name="Currency 3 3 6 2" xfId="34830"/>
    <cellStyle name="Currency 3 3 6 2 2" xfId="34831"/>
    <cellStyle name="Currency 3 3 6 2 2 2" xfId="34832"/>
    <cellStyle name="Currency 3 3 6 2 2 3" xfId="56924"/>
    <cellStyle name="Currency 3 3 6 2 3" xfId="34833"/>
    <cellStyle name="Currency 3 3 6 2 4" xfId="34834"/>
    <cellStyle name="Currency 3 3 6 3" xfId="34835"/>
    <cellStyle name="Currency 3 3 6 3 2" xfId="34836"/>
    <cellStyle name="Currency 3 3 6 3 3" xfId="56925"/>
    <cellStyle name="Currency 3 3 6 4" xfId="34837"/>
    <cellStyle name="Currency 3 3 6 5" xfId="34838"/>
    <cellStyle name="Currency 3 3 7" xfId="34839"/>
    <cellStyle name="Currency 3 3 7 2" xfId="34840"/>
    <cellStyle name="Currency 3 3 7 2 2" xfId="34841"/>
    <cellStyle name="Currency 3 3 7 2 3" xfId="56926"/>
    <cellStyle name="Currency 3 3 7 3" xfId="34842"/>
    <cellStyle name="Currency 3 3 7 4" xfId="34843"/>
    <cellStyle name="Currency 3 3 8" xfId="34844"/>
    <cellStyle name="Currency 3 3 8 2" xfId="34845"/>
    <cellStyle name="Currency 3 3 8 2 2" xfId="34846"/>
    <cellStyle name="Currency 3 3 8 2 3" xfId="56927"/>
    <cellStyle name="Currency 3 3 8 3" xfId="34847"/>
    <cellStyle name="Currency 3 3 8 4" xfId="34848"/>
    <cellStyle name="Currency 3 3 9" xfId="34849"/>
    <cellStyle name="Currency 3 3 9 2" xfId="34850"/>
    <cellStyle name="Currency 3 3 9 3" xfId="56928"/>
    <cellStyle name="Currency 3 4" xfId="34851"/>
    <cellStyle name="Currency 3 4 10" xfId="34852"/>
    <cellStyle name="Currency 3 4 11" xfId="34853"/>
    <cellStyle name="Currency 3 4 2" xfId="34854"/>
    <cellStyle name="Currency 3 4 2 10" xfId="34855"/>
    <cellStyle name="Currency 3 4 2 2" xfId="34856"/>
    <cellStyle name="Currency 3 4 2 2 2" xfId="34857"/>
    <cellStyle name="Currency 3 4 2 2 2 2" xfId="34858"/>
    <cellStyle name="Currency 3 4 2 2 2 2 2" xfId="34859"/>
    <cellStyle name="Currency 3 4 2 2 2 2 2 2" xfId="34860"/>
    <cellStyle name="Currency 3 4 2 2 2 2 2 2 2" xfId="34861"/>
    <cellStyle name="Currency 3 4 2 2 2 2 2 2 3" xfId="56929"/>
    <cellStyle name="Currency 3 4 2 2 2 2 2 3" xfId="34862"/>
    <cellStyle name="Currency 3 4 2 2 2 2 2 4" xfId="34863"/>
    <cellStyle name="Currency 3 4 2 2 2 2 3" xfId="34864"/>
    <cellStyle name="Currency 3 4 2 2 2 2 3 2" xfId="34865"/>
    <cellStyle name="Currency 3 4 2 2 2 2 3 2 2" xfId="34866"/>
    <cellStyle name="Currency 3 4 2 2 2 2 3 2 3" xfId="56930"/>
    <cellStyle name="Currency 3 4 2 2 2 2 3 3" xfId="34867"/>
    <cellStyle name="Currency 3 4 2 2 2 2 3 4" xfId="34868"/>
    <cellStyle name="Currency 3 4 2 2 2 2 4" xfId="34869"/>
    <cellStyle name="Currency 3 4 2 2 2 2 4 2" xfId="34870"/>
    <cellStyle name="Currency 3 4 2 2 2 2 4 3" xfId="56931"/>
    <cellStyle name="Currency 3 4 2 2 2 2 5" xfId="34871"/>
    <cellStyle name="Currency 3 4 2 2 2 2 6" xfId="34872"/>
    <cellStyle name="Currency 3 4 2 2 2 3" xfId="34873"/>
    <cellStyle name="Currency 3 4 2 2 2 3 2" xfId="34874"/>
    <cellStyle name="Currency 3 4 2 2 2 3 2 2" xfId="34875"/>
    <cellStyle name="Currency 3 4 2 2 2 3 2 3" xfId="56932"/>
    <cellStyle name="Currency 3 4 2 2 2 3 3" xfId="34876"/>
    <cellStyle name="Currency 3 4 2 2 2 3 4" xfId="34877"/>
    <cellStyle name="Currency 3 4 2 2 2 4" xfId="34878"/>
    <cellStyle name="Currency 3 4 2 2 2 4 2" xfId="34879"/>
    <cellStyle name="Currency 3 4 2 2 2 4 2 2" xfId="34880"/>
    <cellStyle name="Currency 3 4 2 2 2 4 2 3" xfId="56933"/>
    <cellStyle name="Currency 3 4 2 2 2 4 3" xfId="34881"/>
    <cellStyle name="Currency 3 4 2 2 2 4 4" xfId="34882"/>
    <cellStyle name="Currency 3 4 2 2 2 5" xfId="34883"/>
    <cellStyle name="Currency 3 4 2 2 2 5 2" xfId="34884"/>
    <cellStyle name="Currency 3 4 2 2 2 5 3" xfId="56934"/>
    <cellStyle name="Currency 3 4 2 2 2 6" xfId="34885"/>
    <cellStyle name="Currency 3 4 2 2 2 7" xfId="34886"/>
    <cellStyle name="Currency 3 4 2 2 3" xfId="34887"/>
    <cellStyle name="Currency 3 4 2 2 3 2" xfId="34888"/>
    <cellStyle name="Currency 3 4 2 2 3 2 2" xfId="34889"/>
    <cellStyle name="Currency 3 4 2 2 3 2 2 2" xfId="34890"/>
    <cellStyle name="Currency 3 4 2 2 3 2 2 3" xfId="56935"/>
    <cellStyle name="Currency 3 4 2 2 3 2 3" xfId="34891"/>
    <cellStyle name="Currency 3 4 2 2 3 2 4" xfId="34892"/>
    <cellStyle name="Currency 3 4 2 2 3 3" xfId="34893"/>
    <cellStyle name="Currency 3 4 2 2 3 3 2" xfId="34894"/>
    <cellStyle name="Currency 3 4 2 2 3 3 2 2" xfId="34895"/>
    <cellStyle name="Currency 3 4 2 2 3 3 2 3" xfId="56936"/>
    <cellStyle name="Currency 3 4 2 2 3 3 3" xfId="34896"/>
    <cellStyle name="Currency 3 4 2 2 3 3 4" xfId="34897"/>
    <cellStyle name="Currency 3 4 2 2 3 4" xfId="34898"/>
    <cellStyle name="Currency 3 4 2 2 3 4 2" xfId="34899"/>
    <cellStyle name="Currency 3 4 2 2 3 4 3" xfId="56937"/>
    <cellStyle name="Currency 3 4 2 2 3 5" xfId="34900"/>
    <cellStyle name="Currency 3 4 2 2 3 6" xfId="34901"/>
    <cellStyle name="Currency 3 4 2 2 4" xfId="34902"/>
    <cellStyle name="Currency 3 4 2 2 4 2" xfId="34903"/>
    <cellStyle name="Currency 3 4 2 2 4 2 2" xfId="34904"/>
    <cellStyle name="Currency 3 4 2 2 4 2 3" xfId="56938"/>
    <cellStyle name="Currency 3 4 2 2 4 3" xfId="34905"/>
    <cellStyle name="Currency 3 4 2 2 4 4" xfId="34906"/>
    <cellStyle name="Currency 3 4 2 2 5" xfId="34907"/>
    <cellStyle name="Currency 3 4 2 2 5 2" xfId="34908"/>
    <cellStyle name="Currency 3 4 2 2 5 2 2" xfId="34909"/>
    <cellStyle name="Currency 3 4 2 2 5 2 3" xfId="56939"/>
    <cellStyle name="Currency 3 4 2 2 5 3" xfId="34910"/>
    <cellStyle name="Currency 3 4 2 2 5 4" xfId="34911"/>
    <cellStyle name="Currency 3 4 2 2 6" xfId="34912"/>
    <cellStyle name="Currency 3 4 2 2 6 2" xfId="34913"/>
    <cellStyle name="Currency 3 4 2 2 6 3" xfId="56940"/>
    <cellStyle name="Currency 3 4 2 2 7" xfId="34914"/>
    <cellStyle name="Currency 3 4 2 2 8" xfId="34915"/>
    <cellStyle name="Currency 3 4 2 3" xfId="34916"/>
    <cellStyle name="Currency 3 4 2 3 2" xfId="34917"/>
    <cellStyle name="Currency 3 4 2 3 2 2" xfId="34918"/>
    <cellStyle name="Currency 3 4 2 3 2 2 2" xfId="34919"/>
    <cellStyle name="Currency 3 4 2 3 2 2 2 2" xfId="34920"/>
    <cellStyle name="Currency 3 4 2 3 2 2 2 3" xfId="56941"/>
    <cellStyle name="Currency 3 4 2 3 2 2 3" xfId="34921"/>
    <cellStyle name="Currency 3 4 2 3 2 2 4" xfId="34922"/>
    <cellStyle name="Currency 3 4 2 3 2 3" xfId="34923"/>
    <cellStyle name="Currency 3 4 2 3 2 3 2" xfId="34924"/>
    <cellStyle name="Currency 3 4 2 3 2 3 2 2" xfId="34925"/>
    <cellStyle name="Currency 3 4 2 3 2 3 2 3" xfId="56942"/>
    <cellStyle name="Currency 3 4 2 3 2 3 3" xfId="34926"/>
    <cellStyle name="Currency 3 4 2 3 2 3 4" xfId="34927"/>
    <cellStyle name="Currency 3 4 2 3 2 4" xfId="34928"/>
    <cellStyle name="Currency 3 4 2 3 2 4 2" xfId="34929"/>
    <cellStyle name="Currency 3 4 2 3 2 4 3" xfId="56943"/>
    <cellStyle name="Currency 3 4 2 3 2 5" xfId="34930"/>
    <cellStyle name="Currency 3 4 2 3 2 6" xfId="34931"/>
    <cellStyle name="Currency 3 4 2 3 3" xfId="34932"/>
    <cellStyle name="Currency 3 4 2 3 3 2" xfId="34933"/>
    <cellStyle name="Currency 3 4 2 3 3 2 2" xfId="34934"/>
    <cellStyle name="Currency 3 4 2 3 3 2 3" xfId="56944"/>
    <cellStyle name="Currency 3 4 2 3 3 3" xfId="34935"/>
    <cellStyle name="Currency 3 4 2 3 3 4" xfId="34936"/>
    <cellStyle name="Currency 3 4 2 3 4" xfId="34937"/>
    <cellStyle name="Currency 3 4 2 3 4 2" xfId="34938"/>
    <cellStyle name="Currency 3 4 2 3 4 2 2" xfId="34939"/>
    <cellStyle name="Currency 3 4 2 3 4 2 3" xfId="56945"/>
    <cellStyle name="Currency 3 4 2 3 4 3" xfId="34940"/>
    <cellStyle name="Currency 3 4 2 3 4 4" xfId="34941"/>
    <cellStyle name="Currency 3 4 2 3 5" xfId="34942"/>
    <cellStyle name="Currency 3 4 2 3 5 2" xfId="34943"/>
    <cellStyle name="Currency 3 4 2 3 5 3" xfId="56946"/>
    <cellStyle name="Currency 3 4 2 3 6" xfId="34944"/>
    <cellStyle name="Currency 3 4 2 3 7" xfId="34945"/>
    <cellStyle name="Currency 3 4 2 4" xfId="34946"/>
    <cellStyle name="Currency 3 4 2 4 2" xfId="34947"/>
    <cellStyle name="Currency 3 4 2 4 2 2" xfId="34948"/>
    <cellStyle name="Currency 3 4 2 4 2 2 2" xfId="34949"/>
    <cellStyle name="Currency 3 4 2 4 2 2 3" xfId="56947"/>
    <cellStyle name="Currency 3 4 2 4 2 3" xfId="34950"/>
    <cellStyle name="Currency 3 4 2 4 2 4" xfId="34951"/>
    <cellStyle name="Currency 3 4 2 4 3" xfId="34952"/>
    <cellStyle name="Currency 3 4 2 4 3 2" xfId="34953"/>
    <cellStyle name="Currency 3 4 2 4 3 2 2" xfId="34954"/>
    <cellStyle name="Currency 3 4 2 4 3 2 3" xfId="56948"/>
    <cellStyle name="Currency 3 4 2 4 3 3" xfId="34955"/>
    <cellStyle name="Currency 3 4 2 4 3 4" xfId="34956"/>
    <cellStyle name="Currency 3 4 2 4 4" xfId="34957"/>
    <cellStyle name="Currency 3 4 2 4 4 2" xfId="34958"/>
    <cellStyle name="Currency 3 4 2 4 4 3" xfId="56949"/>
    <cellStyle name="Currency 3 4 2 4 5" xfId="34959"/>
    <cellStyle name="Currency 3 4 2 4 6" xfId="34960"/>
    <cellStyle name="Currency 3 4 2 5" xfId="34961"/>
    <cellStyle name="Currency 3 4 2 5 2" xfId="34962"/>
    <cellStyle name="Currency 3 4 2 5 2 2" xfId="34963"/>
    <cellStyle name="Currency 3 4 2 5 2 2 2" xfId="34964"/>
    <cellStyle name="Currency 3 4 2 5 2 2 3" xfId="56950"/>
    <cellStyle name="Currency 3 4 2 5 2 3" xfId="34965"/>
    <cellStyle name="Currency 3 4 2 5 2 4" xfId="34966"/>
    <cellStyle name="Currency 3 4 2 5 3" xfId="34967"/>
    <cellStyle name="Currency 3 4 2 5 3 2" xfId="34968"/>
    <cellStyle name="Currency 3 4 2 5 3 3" xfId="56951"/>
    <cellStyle name="Currency 3 4 2 5 4" xfId="34969"/>
    <cellStyle name="Currency 3 4 2 5 5" xfId="34970"/>
    <cellStyle name="Currency 3 4 2 6" xfId="34971"/>
    <cellStyle name="Currency 3 4 2 6 2" xfId="34972"/>
    <cellStyle name="Currency 3 4 2 6 2 2" xfId="34973"/>
    <cellStyle name="Currency 3 4 2 6 2 3" xfId="56952"/>
    <cellStyle name="Currency 3 4 2 6 3" xfId="34974"/>
    <cellStyle name="Currency 3 4 2 6 4" xfId="34975"/>
    <cellStyle name="Currency 3 4 2 7" xfId="34976"/>
    <cellStyle name="Currency 3 4 2 7 2" xfId="34977"/>
    <cellStyle name="Currency 3 4 2 7 2 2" xfId="34978"/>
    <cellStyle name="Currency 3 4 2 7 2 3" xfId="56953"/>
    <cellStyle name="Currency 3 4 2 7 3" xfId="34979"/>
    <cellStyle name="Currency 3 4 2 7 4" xfId="34980"/>
    <cellStyle name="Currency 3 4 2 8" xfId="34981"/>
    <cellStyle name="Currency 3 4 2 8 2" xfId="34982"/>
    <cellStyle name="Currency 3 4 2 8 3" xfId="56954"/>
    <cellStyle name="Currency 3 4 2 9" xfId="34983"/>
    <cellStyle name="Currency 3 4 3" xfId="34984"/>
    <cellStyle name="Currency 3 4 3 2" xfId="34985"/>
    <cellStyle name="Currency 3 4 3 2 2" xfId="34986"/>
    <cellStyle name="Currency 3 4 3 2 2 2" xfId="34987"/>
    <cellStyle name="Currency 3 4 3 2 2 2 2" xfId="34988"/>
    <cellStyle name="Currency 3 4 3 2 2 2 2 2" xfId="34989"/>
    <cellStyle name="Currency 3 4 3 2 2 2 2 3" xfId="56955"/>
    <cellStyle name="Currency 3 4 3 2 2 2 3" xfId="34990"/>
    <cellStyle name="Currency 3 4 3 2 2 2 4" xfId="34991"/>
    <cellStyle name="Currency 3 4 3 2 2 3" xfId="34992"/>
    <cellStyle name="Currency 3 4 3 2 2 3 2" xfId="34993"/>
    <cellStyle name="Currency 3 4 3 2 2 3 2 2" xfId="34994"/>
    <cellStyle name="Currency 3 4 3 2 2 3 2 3" xfId="56956"/>
    <cellStyle name="Currency 3 4 3 2 2 3 3" xfId="34995"/>
    <cellStyle name="Currency 3 4 3 2 2 3 4" xfId="34996"/>
    <cellStyle name="Currency 3 4 3 2 2 4" xfId="34997"/>
    <cellStyle name="Currency 3 4 3 2 2 4 2" xfId="34998"/>
    <cellStyle name="Currency 3 4 3 2 2 4 3" xfId="56957"/>
    <cellStyle name="Currency 3 4 3 2 2 5" xfId="34999"/>
    <cellStyle name="Currency 3 4 3 2 2 6" xfId="35000"/>
    <cellStyle name="Currency 3 4 3 2 3" xfId="35001"/>
    <cellStyle name="Currency 3 4 3 2 3 2" xfId="35002"/>
    <cellStyle name="Currency 3 4 3 2 3 2 2" xfId="35003"/>
    <cellStyle name="Currency 3 4 3 2 3 2 3" xfId="56958"/>
    <cellStyle name="Currency 3 4 3 2 3 3" xfId="35004"/>
    <cellStyle name="Currency 3 4 3 2 3 4" xfId="35005"/>
    <cellStyle name="Currency 3 4 3 2 4" xfId="35006"/>
    <cellStyle name="Currency 3 4 3 2 4 2" xfId="35007"/>
    <cellStyle name="Currency 3 4 3 2 4 2 2" xfId="35008"/>
    <cellStyle name="Currency 3 4 3 2 4 2 3" xfId="56959"/>
    <cellStyle name="Currency 3 4 3 2 4 3" xfId="35009"/>
    <cellStyle name="Currency 3 4 3 2 4 4" xfId="35010"/>
    <cellStyle name="Currency 3 4 3 2 5" xfId="35011"/>
    <cellStyle name="Currency 3 4 3 2 5 2" xfId="35012"/>
    <cellStyle name="Currency 3 4 3 2 5 3" xfId="56960"/>
    <cellStyle name="Currency 3 4 3 2 6" xfId="35013"/>
    <cellStyle name="Currency 3 4 3 2 7" xfId="35014"/>
    <cellStyle name="Currency 3 4 3 3" xfId="35015"/>
    <cellStyle name="Currency 3 4 3 3 2" xfId="35016"/>
    <cellStyle name="Currency 3 4 3 3 2 2" xfId="35017"/>
    <cellStyle name="Currency 3 4 3 3 2 2 2" xfId="35018"/>
    <cellStyle name="Currency 3 4 3 3 2 2 3" xfId="56961"/>
    <cellStyle name="Currency 3 4 3 3 2 3" xfId="35019"/>
    <cellStyle name="Currency 3 4 3 3 2 4" xfId="35020"/>
    <cellStyle name="Currency 3 4 3 3 3" xfId="35021"/>
    <cellStyle name="Currency 3 4 3 3 3 2" xfId="35022"/>
    <cellStyle name="Currency 3 4 3 3 3 2 2" xfId="35023"/>
    <cellStyle name="Currency 3 4 3 3 3 2 3" xfId="56962"/>
    <cellStyle name="Currency 3 4 3 3 3 3" xfId="35024"/>
    <cellStyle name="Currency 3 4 3 3 3 4" xfId="35025"/>
    <cellStyle name="Currency 3 4 3 3 4" xfId="35026"/>
    <cellStyle name="Currency 3 4 3 3 4 2" xfId="35027"/>
    <cellStyle name="Currency 3 4 3 3 4 3" xfId="56963"/>
    <cellStyle name="Currency 3 4 3 3 5" xfId="35028"/>
    <cellStyle name="Currency 3 4 3 3 6" xfId="35029"/>
    <cellStyle name="Currency 3 4 3 4" xfId="35030"/>
    <cellStyle name="Currency 3 4 3 4 2" xfId="35031"/>
    <cellStyle name="Currency 3 4 3 4 2 2" xfId="35032"/>
    <cellStyle name="Currency 3 4 3 4 2 2 2" xfId="35033"/>
    <cellStyle name="Currency 3 4 3 4 2 2 3" xfId="56964"/>
    <cellStyle name="Currency 3 4 3 4 2 3" xfId="35034"/>
    <cellStyle name="Currency 3 4 3 4 2 4" xfId="35035"/>
    <cellStyle name="Currency 3 4 3 4 3" xfId="35036"/>
    <cellStyle name="Currency 3 4 3 4 3 2" xfId="35037"/>
    <cellStyle name="Currency 3 4 3 4 3 3" xfId="56965"/>
    <cellStyle name="Currency 3 4 3 4 4" xfId="35038"/>
    <cellStyle name="Currency 3 4 3 4 5" xfId="35039"/>
    <cellStyle name="Currency 3 4 3 5" xfId="35040"/>
    <cellStyle name="Currency 3 4 3 5 2" xfId="35041"/>
    <cellStyle name="Currency 3 4 3 5 2 2" xfId="35042"/>
    <cellStyle name="Currency 3 4 3 5 2 3" xfId="56966"/>
    <cellStyle name="Currency 3 4 3 5 3" xfId="35043"/>
    <cellStyle name="Currency 3 4 3 5 4" xfId="35044"/>
    <cellStyle name="Currency 3 4 3 6" xfId="35045"/>
    <cellStyle name="Currency 3 4 3 6 2" xfId="35046"/>
    <cellStyle name="Currency 3 4 3 6 2 2" xfId="35047"/>
    <cellStyle name="Currency 3 4 3 6 2 3" xfId="56967"/>
    <cellStyle name="Currency 3 4 3 6 3" xfId="35048"/>
    <cellStyle name="Currency 3 4 3 6 4" xfId="35049"/>
    <cellStyle name="Currency 3 4 3 7" xfId="35050"/>
    <cellStyle name="Currency 3 4 3 7 2" xfId="35051"/>
    <cellStyle name="Currency 3 4 3 7 3" xfId="56968"/>
    <cellStyle name="Currency 3 4 3 8" xfId="35052"/>
    <cellStyle name="Currency 3 4 3 9" xfId="35053"/>
    <cellStyle name="Currency 3 4 4" xfId="35054"/>
    <cellStyle name="Currency 3 4 4 2" xfId="35055"/>
    <cellStyle name="Currency 3 4 4 2 2" xfId="35056"/>
    <cellStyle name="Currency 3 4 4 2 2 2" xfId="35057"/>
    <cellStyle name="Currency 3 4 4 2 2 2 2" xfId="35058"/>
    <cellStyle name="Currency 3 4 4 2 2 2 3" xfId="56969"/>
    <cellStyle name="Currency 3 4 4 2 2 3" xfId="35059"/>
    <cellStyle name="Currency 3 4 4 2 2 4" xfId="35060"/>
    <cellStyle name="Currency 3 4 4 2 3" xfId="35061"/>
    <cellStyle name="Currency 3 4 4 2 3 2" xfId="35062"/>
    <cellStyle name="Currency 3 4 4 2 3 2 2" xfId="35063"/>
    <cellStyle name="Currency 3 4 4 2 3 2 3" xfId="56970"/>
    <cellStyle name="Currency 3 4 4 2 3 3" xfId="35064"/>
    <cellStyle name="Currency 3 4 4 2 3 4" xfId="35065"/>
    <cellStyle name="Currency 3 4 4 2 4" xfId="35066"/>
    <cellStyle name="Currency 3 4 4 2 4 2" xfId="35067"/>
    <cellStyle name="Currency 3 4 4 2 4 3" xfId="56971"/>
    <cellStyle name="Currency 3 4 4 2 5" xfId="35068"/>
    <cellStyle name="Currency 3 4 4 2 6" xfId="35069"/>
    <cellStyle name="Currency 3 4 4 3" xfId="35070"/>
    <cellStyle name="Currency 3 4 4 3 2" xfId="35071"/>
    <cellStyle name="Currency 3 4 4 3 2 2" xfId="35072"/>
    <cellStyle name="Currency 3 4 4 3 2 3" xfId="56972"/>
    <cellStyle name="Currency 3 4 4 3 3" xfId="35073"/>
    <cellStyle name="Currency 3 4 4 3 4" xfId="35074"/>
    <cellStyle name="Currency 3 4 4 4" xfId="35075"/>
    <cellStyle name="Currency 3 4 4 4 2" xfId="35076"/>
    <cellStyle name="Currency 3 4 4 4 2 2" xfId="35077"/>
    <cellStyle name="Currency 3 4 4 4 2 3" xfId="56973"/>
    <cellStyle name="Currency 3 4 4 4 3" xfId="35078"/>
    <cellStyle name="Currency 3 4 4 4 4" xfId="35079"/>
    <cellStyle name="Currency 3 4 4 5" xfId="35080"/>
    <cellStyle name="Currency 3 4 4 5 2" xfId="35081"/>
    <cellStyle name="Currency 3 4 4 5 3" xfId="56974"/>
    <cellStyle name="Currency 3 4 4 6" xfId="35082"/>
    <cellStyle name="Currency 3 4 4 7" xfId="35083"/>
    <cellStyle name="Currency 3 4 5" xfId="35084"/>
    <cellStyle name="Currency 3 4 5 2" xfId="35085"/>
    <cellStyle name="Currency 3 4 5 2 2" xfId="35086"/>
    <cellStyle name="Currency 3 4 5 2 2 2" xfId="35087"/>
    <cellStyle name="Currency 3 4 5 2 2 3" xfId="56975"/>
    <cellStyle name="Currency 3 4 5 2 3" xfId="35088"/>
    <cellStyle name="Currency 3 4 5 2 4" xfId="35089"/>
    <cellStyle name="Currency 3 4 5 3" xfId="35090"/>
    <cellStyle name="Currency 3 4 5 3 2" xfId="35091"/>
    <cellStyle name="Currency 3 4 5 3 2 2" xfId="35092"/>
    <cellStyle name="Currency 3 4 5 3 2 3" xfId="56976"/>
    <cellStyle name="Currency 3 4 5 3 3" xfId="35093"/>
    <cellStyle name="Currency 3 4 5 3 4" xfId="35094"/>
    <cellStyle name="Currency 3 4 5 4" xfId="35095"/>
    <cellStyle name="Currency 3 4 5 4 2" xfId="35096"/>
    <cellStyle name="Currency 3 4 5 4 3" xfId="56977"/>
    <cellStyle name="Currency 3 4 5 5" xfId="35097"/>
    <cellStyle name="Currency 3 4 5 6" xfId="35098"/>
    <cellStyle name="Currency 3 4 6" xfId="35099"/>
    <cellStyle name="Currency 3 4 6 2" xfId="35100"/>
    <cellStyle name="Currency 3 4 6 2 2" xfId="35101"/>
    <cellStyle name="Currency 3 4 6 2 2 2" xfId="35102"/>
    <cellStyle name="Currency 3 4 6 2 2 3" xfId="56978"/>
    <cellStyle name="Currency 3 4 6 2 3" xfId="35103"/>
    <cellStyle name="Currency 3 4 6 2 4" xfId="35104"/>
    <cellStyle name="Currency 3 4 6 3" xfId="35105"/>
    <cellStyle name="Currency 3 4 6 3 2" xfId="35106"/>
    <cellStyle name="Currency 3 4 6 3 3" xfId="56979"/>
    <cellStyle name="Currency 3 4 6 4" xfId="35107"/>
    <cellStyle name="Currency 3 4 6 5" xfId="35108"/>
    <cellStyle name="Currency 3 4 7" xfId="35109"/>
    <cellStyle name="Currency 3 4 7 2" xfId="35110"/>
    <cellStyle name="Currency 3 4 7 2 2" xfId="35111"/>
    <cellStyle name="Currency 3 4 7 2 3" xfId="56980"/>
    <cellStyle name="Currency 3 4 7 3" xfId="35112"/>
    <cellStyle name="Currency 3 4 7 4" xfId="35113"/>
    <cellStyle name="Currency 3 4 8" xfId="35114"/>
    <cellStyle name="Currency 3 4 8 2" xfId="35115"/>
    <cellStyle name="Currency 3 4 8 2 2" xfId="35116"/>
    <cellStyle name="Currency 3 4 8 2 3" xfId="56981"/>
    <cellStyle name="Currency 3 4 8 3" xfId="35117"/>
    <cellStyle name="Currency 3 4 8 4" xfId="35118"/>
    <cellStyle name="Currency 3 4 9" xfId="35119"/>
    <cellStyle name="Currency 3 4 9 2" xfId="35120"/>
    <cellStyle name="Currency 3 4 9 3" xfId="56982"/>
    <cellStyle name="Currency 3 5" xfId="35121"/>
    <cellStyle name="Currency 3 5 10" xfId="35122"/>
    <cellStyle name="Currency 3 5 2" xfId="35123"/>
    <cellStyle name="Currency 3 5 2 2" xfId="35124"/>
    <cellStyle name="Currency 3 5 2 2 2" xfId="35125"/>
    <cellStyle name="Currency 3 5 2 2 2 2" xfId="35126"/>
    <cellStyle name="Currency 3 5 2 2 2 2 2" xfId="35127"/>
    <cellStyle name="Currency 3 5 2 2 2 2 2 2" xfId="35128"/>
    <cellStyle name="Currency 3 5 2 2 2 2 2 3" xfId="56983"/>
    <cellStyle name="Currency 3 5 2 2 2 2 3" xfId="35129"/>
    <cellStyle name="Currency 3 5 2 2 2 2 4" xfId="35130"/>
    <cellStyle name="Currency 3 5 2 2 2 3" xfId="35131"/>
    <cellStyle name="Currency 3 5 2 2 2 3 2" xfId="35132"/>
    <cellStyle name="Currency 3 5 2 2 2 3 2 2" xfId="35133"/>
    <cellStyle name="Currency 3 5 2 2 2 3 2 3" xfId="56984"/>
    <cellStyle name="Currency 3 5 2 2 2 3 3" xfId="35134"/>
    <cellStyle name="Currency 3 5 2 2 2 3 4" xfId="35135"/>
    <cellStyle name="Currency 3 5 2 2 2 4" xfId="35136"/>
    <cellStyle name="Currency 3 5 2 2 2 4 2" xfId="35137"/>
    <cellStyle name="Currency 3 5 2 2 2 4 3" xfId="56985"/>
    <cellStyle name="Currency 3 5 2 2 2 5" xfId="35138"/>
    <cellStyle name="Currency 3 5 2 2 2 6" xfId="35139"/>
    <cellStyle name="Currency 3 5 2 2 3" xfId="35140"/>
    <cellStyle name="Currency 3 5 2 2 3 2" xfId="35141"/>
    <cellStyle name="Currency 3 5 2 2 3 2 2" xfId="35142"/>
    <cellStyle name="Currency 3 5 2 2 3 2 3" xfId="56986"/>
    <cellStyle name="Currency 3 5 2 2 3 3" xfId="35143"/>
    <cellStyle name="Currency 3 5 2 2 3 4" xfId="35144"/>
    <cellStyle name="Currency 3 5 2 2 4" xfId="35145"/>
    <cellStyle name="Currency 3 5 2 2 4 2" xfId="35146"/>
    <cellStyle name="Currency 3 5 2 2 4 2 2" xfId="35147"/>
    <cellStyle name="Currency 3 5 2 2 4 2 3" xfId="56987"/>
    <cellStyle name="Currency 3 5 2 2 4 3" xfId="35148"/>
    <cellStyle name="Currency 3 5 2 2 4 4" xfId="35149"/>
    <cellStyle name="Currency 3 5 2 2 5" xfId="35150"/>
    <cellStyle name="Currency 3 5 2 2 5 2" xfId="35151"/>
    <cellStyle name="Currency 3 5 2 2 5 3" xfId="56988"/>
    <cellStyle name="Currency 3 5 2 2 6" xfId="35152"/>
    <cellStyle name="Currency 3 5 2 2 7" xfId="35153"/>
    <cellStyle name="Currency 3 5 2 3" xfId="35154"/>
    <cellStyle name="Currency 3 5 2 3 2" xfId="35155"/>
    <cellStyle name="Currency 3 5 2 3 2 2" xfId="35156"/>
    <cellStyle name="Currency 3 5 2 3 2 2 2" xfId="35157"/>
    <cellStyle name="Currency 3 5 2 3 2 2 3" xfId="56989"/>
    <cellStyle name="Currency 3 5 2 3 2 3" xfId="35158"/>
    <cellStyle name="Currency 3 5 2 3 2 4" xfId="35159"/>
    <cellStyle name="Currency 3 5 2 3 3" xfId="35160"/>
    <cellStyle name="Currency 3 5 2 3 3 2" xfId="35161"/>
    <cellStyle name="Currency 3 5 2 3 3 2 2" xfId="35162"/>
    <cellStyle name="Currency 3 5 2 3 3 2 3" xfId="56990"/>
    <cellStyle name="Currency 3 5 2 3 3 3" xfId="35163"/>
    <cellStyle name="Currency 3 5 2 3 3 4" xfId="35164"/>
    <cellStyle name="Currency 3 5 2 3 4" xfId="35165"/>
    <cellStyle name="Currency 3 5 2 3 4 2" xfId="35166"/>
    <cellStyle name="Currency 3 5 2 3 4 3" xfId="56991"/>
    <cellStyle name="Currency 3 5 2 3 5" xfId="35167"/>
    <cellStyle name="Currency 3 5 2 3 6" xfId="35168"/>
    <cellStyle name="Currency 3 5 2 4" xfId="35169"/>
    <cellStyle name="Currency 3 5 2 4 2" xfId="35170"/>
    <cellStyle name="Currency 3 5 2 4 2 2" xfId="35171"/>
    <cellStyle name="Currency 3 5 2 4 2 3" xfId="56992"/>
    <cellStyle name="Currency 3 5 2 4 3" xfId="35172"/>
    <cellStyle name="Currency 3 5 2 4 4" xfId="35173"/>
    <cellStyle name="Currency 3 5 2 5" xfId="35174"/>
    <cellStyle name="Currency 3 5 2 5 2" xfId="35175"/>
    <cellStyle name="Currency 3 5 2 5 2 2" xfId="35176"/>
    <cellStyle name="Currency 3 5 2 5 2 3" xfId="56993"/>
    <cellStyle name="Currency 3 5 2 5 3" xfId="35177"/>
    <cellStyle name="Currency 3 5 2 5 4" xfId="35178"/>
    <cellStyle name="Currency 3 5 2 6" xfId="35179"/>
    <cellStyle name="Currency 3 5 2 6 2" xfId="35180"/>
    <cellStyle name="Currency 3 5 2 6 3" xfId="56994"/>
    <cellStyle name="Currency 3 5 2 7" xfId="35181"/>
    <cellStyle name="Currency 3 5 2 8" xfId="35182"/>
    <cellStyle name="Currency 3 5 3" xfId="35183"/>
    <cellStyle name="Currency 3 5 3 2" xfId="35184"/>
    <cellStyle name="Currency 3 5 3 2 2" xfId="35185"/>
    <cellStyle name="Currency 3 5 3 2 2 2" xfId="35186"/>
    <cellStyle name="Currency 3 5 3 2 2 2 2" xfId="35187"/>
    <cellStyle name="Currency 3 5 3 2 2 2 3" xfId="56995"/>
    <cellStyle name="Currency 3 5 3 2 2 3" xfId="35188"/>
    <cellStyle name="Currency 3 5 3 2 2 4" xfId="35189"/>
    <cellStyle name="Currency 3 5 3 2 3" xfId="35190"/>
    <cellStyle name="Currency 3 5 3 2 3 2" xfId="35191"/>
    <cellStyle name="Currency 3 5 3 2 3 2 2" xfId="35192"/>
    <cellStyle name="Currency 3 5 3 2 3 2 3" xfId="56996"/>
    <cellStyle name="Currency 3 5 3 2 3 3" xfId="35193"/>
    <cellStyle name="Currency 3 5 3 2 3 4" xfId="35194"/>
    <cellStyle name="Currency 3 5 3 2 4" xfId="35195"/>
    <cellStyle name="Currency 3 5 3 2 4 2" xfId="35196"/>
    <cellStyle name="Currency 3 5 3 2 4 3" xfId="56997"/>
    <cellStyle name="Currency 3 5 3 2 5" xfId="35197"/>
    <cellStyle name="Currency 3 5 3 2 6" xfId="35198"/>
    <cellStyle name="Currency 3 5 3 3" xfId="35199"/>
    <cellStyle name="Currency 3 5 3 3 2" xfId="35200"/>
    <cellStyle name="Currency 3 5 3 3 2 2" xfId="35201"/>
    <cellStyle name="Currency 3 5 3 3 2 3" xfId="56998"/>
    <cellStyle name="Currency 3 5 3 3 3" xfId="35202"/>
    <cellStyle name="Currency 3 5 3 3 4" xfId="35203"/>
    <cellStyle name="Currency 3 5 3 4" xfId="35204"/>
    <cellStyle name="Currency 3 5 3 4 2" xfId="35205"/>
    <cellStyle name="Currency 3 5 3 4 2 2" xfId="35206"/>
    <cellStyle name="Currency 3 5 3 4 2 3" xfId="56999"/>
    <cellStyle name="Currency 3 5 3 4 3" xfId="35207"/>
    <cellStyle name="Currency 3 5 3 4 4" xfId="35208"/>
    <cellStyle name="Currency 3 5 3 5" xfId="35209"/>
    <cellStyle name="Currency 3 5 3 5 2" xfId="35210"/>
    <cellStyle name="Currency 3 5 3 5 3" xfId="57000"/>
    <cellStyle name="Currency 3 5 3 6" xfId="35211"/>
    <cellStyle name="Currency 3 5 3 7" xfId="35212"/>
    <cellStyle name="Currency 3 5 4" xfId="35213"/>
    <cellStyle name="Currency 3 5 4 2" xfId="35214"/>
    <cellStyle name="Currency 3 5 4 2 2" xfId="35215"/>
    <cellStyle name="Currency 3 5 4 2 2 2" xfId="35216"/>
    <cellStyle name="Currency 3 5 4 2 2 3" xfId="57001"/>
    <cellStyle name="Currency 3 5 4 2 3" xfId="35217"/>
    <cellStyle name="Currency 3 5 4 2 4" xfId="35218"/>
    <cellStyle name="Currency 3 5 4 3" xfId="35219"/>
    <cellStyle name="Currency 3 5 4 3 2" xfId="35220"/>
    <cellStyle name="Currency 3 5 4 3 2 2" xfId="35221"/>
    <cellStyle name="Currency 3 5 4 3 2 3" xfId="57002"/>
    <cellStyle name="Currency 3 5 4 3 3" xfId="35222"/>
    <cellStyle name="Currency 3 5 4 3 4" xfId="35223"/>
    <cellStyle name="Currency 3 5 4 4" xfId="35224"/>
    <cellStyle name="Currency 3 5 4 4 2" xfId="35225"/>
    <cellStyle name="Currency 3 5 4 4 3" xfId="57003"/>
    <cellStyle name="Currency 3 5 4 5" xfId="35226"/>
    <cellStyle name="Currency 3 5 4 6" xfId="35227"/>
    <cellStyle name="Currency 3 5 5" xfId="35228"/>
    <cellStyle name="Currency 3 5 5 2" xfId="35229"/>
    <cellStyle name="Currency 3 5 5 2 2" xfId="35230"/>
    <cellStyle name="Currency 3 5 5 2 2 2" xfId="35231"/>
    <cellStyle name="Currency 3 5 5 2 2 3" xfId="57004"/>
    <cellStyle name="Currency 3 5 5 2 3" xfId="35232"/>
    <cellStyle name="Currency 3 5 5 2 4" xfId="35233"/>
    <cellStyle name="Currency 3 5 5 3" xfId="35234"/>
    <cellStyle name="Currency 3 5 5 3 2" xfId="35235"/>
    <cellStyle name="Currency 3 5 5 3 3" xfId="57005"/>
    <cellStyle name="Currency 3 5 5 4" xfId="35236"/>
    <cellStyle name="Currency 3 5 5 5" xfId="35237"/>
    <cellStyle name="Currency 3 5 6" xfId="35238"/>
    <cellStyle name="Currency 3 5 6 2" xfId="35239"/>
    <cellStyle name="Currency 3 5 6 2 2" xfId="35240"/>
    <cellStyle name="Currency 3 5 6 2 3" xfId="57006"/>
    <cellStyle name="Currency 3 5 6 3" xfId="35241"/>
    <cellStyle name="Currency 3 5 6 4" xfId="35242"/>
    <cellStyle name="Currency 3 5 7" xfId="35243"/>
    <cellStyle name="Currency 3 5 7 2" xfId="35244"/>
    <cellStyle name="Currency 3 5 7 2 2" xfId="35245"/>
    <cellStyle name="Currency 3 5 7 2 3" xfId="57007"/>
    <cellStyle name="Currency 3 5 7 3" xfId="35246"/>
    <cellStyle name="Currency 3 5 7 4" xfId="35247"/>
    <cellStyle name="Currency 3 5 8" xfId="35248"/>
    <cellStyle name="Currency 3 5 8 2" xfId="35249"/>
    <cellStyle name="Currency 3 5 8 3" xfId="57008"/>
    <cellStyle name="Currency 3 5 9" xfId="35250"/>
    <cellStyle name="Currency 3 6" xfId="35251"/>
    <cellStyle name="Currency 3 6 10" xfId="35252"/>
    <cellStyle name="Currency 3 6 2" xfId="35253"/>
    <cellStyle name="Currency 3 6 2 2" xfId="35254"/>
    <cellStyle name="Currency 3 6 2 2 2" xfId="35255"/>
    <cellStyle name="Currency 3 6 2 2 2 2" xfId="35256"/>
    <cellStyle name="Currency 3 6 2 2 2 2 2" xfId="35257"/>
    <cellStyle name="Currency 3 6 2 2 2 2 2 2" xfId="35258"/>
    <cellStyle name="Currency 3 6 2 2 2 2 2 3" xfId="57009"/>
    <cellStyle name="Currency 3 6 2 2 2 2 3" xfId="35259"/>
    <cellStyle name="Currency 3 6 2 2 2 2 4" xfId="35260"/>
    <cellStyle name="Currency 3 6 2 2 2 3" xfId="35261"/>
    <cellStyle name="Currency 3 6 2 2 2 3 2" xfId="35262"/>
    <cellStyle name="Currency 3 6 2 2 2 3 2 2" xfId="35263"/>
    <cellStyle name="Currency 3 6 2 2 2 3 2 3" xfId="57010"/>
    <cellStyle name="Currency 3 6 2 2 2 3 3" xfId="35264"/>
    <cellStyle name="Currency 3 6 2 2 2 3 4" xfId="35265"/>
    <cellStyle name="Currency 3 6 2 2 2 4" xfId="35266"/>
    <cellStyle name="Currency 3 6 2 2 2 4 2" xfId="35267"/>
    <cellStyle name="Currency 3 6 2 2 2 4 3" xfId="57011"/>
    <cellStyle name="Currency 3 6 2 2 2 5" xfId="35268"/>
    <cellStyle name="Currency 3 6 2 2 2 6" xfId="35269"/>
    <cellStyle name="Currency 3 6 2 2 3" xfId="35270"/>
    <cellStyle name="Currency 3 6 2 2 3 2" xfId="35271"/>
    <cellStyle name="Currency 3 6 2 2 3 2 2" xfId="35272"/>
    <cellStyle name="Currency 3 6 2 2 3 2 3" xfId="57012"/>
    <cellStyle name="Currency 3 6 2 2 3 3" xfId="35273"/>
    <cellStyle name="Currency 3 6 2 2 3 4" xfId="35274"/>
    <cellStyle name="Currency 3 6 2 2 4" xfId="35275"/>
    <cellStyle name="Currency 3 6 2 2 4 2" xfId="35276"/>
    <cellStyle name="Currency 3 6 2 2 4 2 2" xfId="35277"/>
    <cellStyle name="Currency 3 6 2 2 4 2 3" xfId="57013"/>
    <cellStyle name="Currency 3 6 2 2 4 3" xfId="35278"/>
    <cellStyle name="Currency 3 6 2 2 4 4" xfId="35279"/>
    <cellStyle name="Currency 3 6 2 2 5" xfId="35280"/>
    <cellStyle name="Currency 3 6 2 2 5 2" xfId="35281"/>
    <cellStyle name="Currency 3 6 2 2 5 3" xfId="57014"/>
    <cellStyle name="Currency 3 6 2 2 6" xfId="35282"/>
    <cellStyle name="Currency 3 6 2 2 7" xfId="35283"/>
    <cellStyle name="Currency 3 6 2 3" xfId="35284"/>
    <cellStyle name="Currency 3 6 2 3 2" xfId="35285"/>
    <cellStyle name="Currency 3 6 2 3 2 2" xfId="35286"/>
    <cellStyle name="Currency 3 6 2 3 2 2 2" xfId="35287"/>
    <cellStyle name="Currency 3 6 2 3 2 2 3" xfId="57015"/>
    <cellStyle name="Currency 3 6 2 3 2 3" xfId="35288"/>
    <cellStyle name="Currency 3 6 2 3 2 4" xfId="35289"/>
    <cellStyle name="Currency 3 6 2 3 3" xfId="35290"/>
    <cellStyle name="Currency 3 6 2 3 3 2" xfId="35291"/>
    <cellStyle name="Currency 3 6 2 3 3 2 2" xfId="35292"/>
    <cellStyle name="Currency 3 6 2 3 3 2 3" xfId="57016"/>
    <cellStyle name="Currency 3 6 2 3 3 3" xfId="35293"/>
    <cellStyle name="Currency 3 6 2 3 3 4" xfId="35294"/>
    <cellStyle name="Currency 3 6 2 3 4" xfId="35295"/>
    <cellStyle name="Currency 3 6 2 3 4 2" xfId="35296"/>
    <cellStyle name="Currency 3 6 2 3 4 3" xfId="57017"/>
    <cellStyle name="Currency 3 6 2 3 5" xfId="35297"/>
    <cellStyle name="Currency 3 6 2 3 6" xfId="35298"/>
    <cellStyle name="Currency 3 6 2 4" xfId="35299"/>
    <cellStyle name="Currency 3 6 2 4 2" xfId="35300"/>
    <cellStyle name="Currency 3 6 2 4 2 2" xfId="35301"/>
    <cellStyle name="Currency 3 6 2 4 2 3" xfId="57018"/>
    <cellStyle name="Currency 3 6 2 4 3" xfId="35302"/>
    <cellStyle name="Currency 3 6 2 4 4" xfId="35303"/>
    <cellStyle name="Currency 3 6 2 5" xfId="35304"/>
    <cellStyle name="Currency 3 6 2 5 2" xfId="35305"/>
    <cellStyle name="Currency 3 6 2 5 2 2" xfId="35306"/>
    <cellStyle name="Currency 3 6 2 5 2 3" xfId="57019"/>
    <cellStyle name="Currency 3 6 2 5 3" xfId="35307"/>
    <cellStyle name="Currency 3 6 2 5 4" xfId="35308"/>
    <cellStyle name="Currency 3 6 2 6" xfId="35309"/>
    <cellStyle name="Currency 3 6 2 6 2" xfId="35310"/>
    <cellStyle name="Currency 3 6 2 6 3" xfId="57020"/>
    <cellStyle name="Currency 3 6 2 7" xfId="35311"/>
    <cellStyle name="Currency 3 6 2 8" xfId="35312"/>
    <cellStyle name="Currency 3 6 3" xfId="35313"/>
    <cellStyle name="Currency 3 6 3 2" xfId="35314"/>
    <cellStyle name="Currency 3 6 3 2 2" xfId="35315"/>
    <cellStyle name="Currency 3 6 3 2 2 2" xfId="35316"/>
    <cellStyle name="Currency 3 6 3 2 2 2 2" xfId="35317"/>
    <cellStyle name="Currency 3 6 3 2 2 2 3" xfId="57021"/>
    <cellStyle name="Currency 3 6 3 2 2 3" xfId="35318"/>
    <cellStyle name="Currency 3 6 3 2 2 4" xfId="35319"/>
    <cellStyle name="Currency 3 6 3 2 3" xfId="35320"/>
    <cellStyle name="Currency 3 6 3 2 3 2" xfId="35321"/>
    <cellStyle name="Currency 3 6 3 2 3 2 2" xfId="35322"/>
    <cellStyle name="Currency 3 6 3 2 3 2 3" xfId="57022"/>
    <cellStyle name="Currency 3 6 3 2 3 3" xfId="35323"/>
    <cellStyle name="Currency 3 6 3 2 3 4" xfId="35324"/>
    <cellStyle name="Currency 3 6 3 2 4" xfId="35325"/>
    <cellStyle name="Currency 3 6 3 2 4 2" xfId="35326"/>
    <cellStyle name="Currency 3 6 3 2 4 3" xfId="57023"/>
    <cellStyle name="Currency 3 6 3 2 5" xfId="35327"/>
    <cellStyle name="Currency 3 6 3 2 6" xfId="35328"/>
    <cellStyle name="Currency 3 6 3 3" xfId="35329"/>
    <cellStyle name="Currency 3 6 3 3 2" xfId="35330"/>
    <cellStyle name="Currency 3 6 3 3 2 2" xfId="35331"/>
    <cellStyle name="Currency 3 6 3 3 2 3" xfId="57024"/>
    <cellStyle name="Currency 3 6 3 3 3" xfId="35332"/>
    <cellStyle name="Currency 3 6 3 3 4" xfId="35333"/>
    <cellStyle name="Currency 3 6 3 4" xfId="35334"/>
    <cellStyle name="Currency 3 6 3 4 2" xfId="35335"/>
    <cellStyle name="Currency 3 6 3 4 2 2" xfId="35336"/>
    <cellStyle name="Currency 3 6 3 4 2 3" xfId="57025"/>
    <cellStyle name="Currency 3 6 3 4 3" xfId="35337"/>
    <cellStyle name="Currency 3 6 3 4 4" xfId="35338"/>
    <cellStyle name="Currency 3 6 3 5" xfId="35339"/>
    <cellStyle name="Currency 3 6 3 5 2" xfId="35340"/>
    <cellStyle name="Currency 3 6 3 5 3" xfId="57026"/>
    <cellStyle name="Currency 3 6 3 6" xfId="35341"/>
    <cellStyle name="Currency 3 6 3 7" xfId="35342"/>
    <cellStyle name="Currency 3 6 4" xfId="35343"/>
    <cellStyle name="Currency 3 6 4 2" xfId="35344"/>
    <cellStyle name="Currency 3 6 4 2 2" xfId="35345"/>
    <cellStyle name="Currency 3 6 4 2 2 2" xfId="35346"/>
    <cellStyle name="Currency 3 6 4 2 2 3" xfId="57027"/>
    <cellStyle name="Currency 3 6 4 2 3" xfId="35347"/>
    <cellStyle name="Currency 3 6 4 2 4" xfId="35348"/>
    <cellStyle name="Currency 3 6 4 3" xfId="35349"/>
    <cellStyle name="Currency 3 6 4 3 2" xfId="35350"/>
    <cellStyle name="Currency 3 6 4 3 2 2" xfId="35351"/>
    <cellStyle name="Currency 3 6 4 3 2 3" xfId="57028"/>
    <cellStyle name="Currency 3 6 4 3 3" xfId="35352"/>
    <cellStyle name="Currency 3 6 4 3 4" xfId="35353"/>
    <cellStyle name="Currency 3 6 4 4" xfId="35354"/>
    <cellStyle name="Currency 3 6 4 4 2" xfId="35355"/>
    <cellStyle name="Currency 3 6 4 4 3" xfId="57029"/>
    <cellStyle name="Currency 3 6 4 5" xfId="35356"/>
    <cellStyle name="Currency 3 6 4 6" xfId="35357"/>
    <cellStyle name="Currency 3 6 5" xfId="35358"/>
    <cellStyle name="Currency 3 6 5 2" xfId="35359"/>
    <cellStyle name="Currency 3 6 5 2 2" xfId="35360"/>
    <cellStyle name="Currency 3 6 5 2 2 2" xfId="35361"/>
    <cellStyle name="Currency 3 6 5 2 2 3" xfId="57030"/>
    <cellStyle name="Currency 3 6 5 2 3" xfId="35362"/>
    <cellStyle name="Currency 3 6 5 2 4" xfId="35363"/>
    <cellStyle name="Currency 3 6 5 3" xfId="35364"/>
    <cellStyle name="Currency 3 6 5 3 2" xfId="35365"/>
    <cellStyle name="Currency 3 6 5 3 3" xfId="57031"/>
    <cellStyle name="Currency 3 6 5 4" xfId="35366"/>
    <cellStyle name="Currency 3 6 5 5" xfId="35367"/>
    <cellStyle name="Currency 3 6 6" xfId="35368"/>
    <cellStyle name="Currency 3 6 6 2" xfId="35369"/>
    <cellStyle name="Currency 3 6 6 2 2" xfId="35370"/>
    <cellStyle name="Currency 3 6 6 2 3" xfId="57032"/>
    <cellStyle name="Currency 3 6 6 3" xfId="35371"/>
    <cellStyle name="Currency 3 6 6 4" xfId="35372"/>
    <cellStyle name="Currency 3 6 7" xfId="35373"/>
    <cellStyle name="Currency 3 6 7 2" xfId="35374"/>
    <cellStyle name="Currency 3 6 7 2 2" xfId="35375"/>
    <cellStyle name="Currency 3 6 7 2 3" xfId="57033"/>
    <cellStyle name="Currency 3 6 7 3" xfId="35376"/>
    <cellStyle name="Currency 3 6 7 4" xfId="35377"/>
    <cellStyle name="Currency 3 6 8" xfId="35378"/>
    <cellStyle name="Currency 3 6 8 2" xfId="35379"/>
    <cellStyle name="Currency 3 6 8 3" xfId="57034"/>
    <cellStyle name="Currency 3 6 9" xfId="35380"/>
    <cellStyle name="Currency 3 7" xfId="35381"/>
    <cellStyle name="Currency 3 7 10" xfId="35382"/>
    <cellStyle name="Currency 3 7 2" xfId="35383"/>
    <cellStyle name="Currency 3 7 2 2" xfId="35384"/>
    <cellStyle name="Currency 3 7 2 2 2" xfId="35385"/>
    <cellStyle name="Currency 3 7 2 2 2 2" xfId="35386"/>
    <cellStyle name="Currency 3 7 2 2 2 2 2" xfId="35387"/>
    <cellStyle name="Currency 3 7 2 2 2 2 2 2" xfId="35388"/>
    <cellStyle name="Currency 3 7 2 2 2 2 2 3" xfId="57035"/>
    <cellStyle name="Currency 3 7 2 2 2 2 3" xfId="35389"/>
    <cellStyle name="Currency 3 7 2 2 2 2 4" xfId="35390"/>
    <cellStyle name="Currency 3 7 2 2 2 3" xfId="35391"/>
    <cellStyle name="Currency 3 7 2 2 2 3 2" xfId="35392"/>
    <cellStyle name="Currency 3 7 2 2 2 3 2 2" xfId="35393"/>
    <cellStyle name="Currency 3 7 2 2 2 3 2 3" xfId="57036"/>
    <cellStyle name="Currency 3 7 2 2 2 3 3" xfId="35394"/>
    <cellStyle name="Currency 3 7 2 2 2 3 4" xfId="35395"/>
    <cellStyle name="Currency 3 7 2 2 2 4" xfId="35396"/>
    <cellStyle name="Currency 3 7 2 2 2 4 2" xfId="35397"/>
    <cellStyle name="Currency 3 7 2 2 2 4 3" xfId="57037"/>
    <cellStyle name="Currency 3 7 2 2 2 5" xfId="35398"/>
    <cellStyle name="Currency 3 7 2 2 2 6" xfId="35399"/>
    <cellStyle name="Currency 3 7 2 2 3" xfId="35400"/>
    <cellStyle name="Currency 3 7 2 2 3 2" xfId="35401"/>
    <cellStyle name="Currency 3 7 2 2 3 2 2" xfId="35402"/>
    <cellStyle name="Currency 3 7 2 2 3 2 3" xfId="57038"/>
    <cellStyle name="Currency 3 7 2 2 3 3" xfId="35403"/>
    <cellStyle name="Currency 3 7 2 2 3 4" xfId="35404"/>
    <cellStyle name="Currency 3 7 2 2 4" xfId="35405"/>
    <cellStyle name="Currency 3 7 2 2 4 2" xfId="35406"/>
    <cellStyle name="Currency 3 7 2 2 4 2 2" xfId="35407"/>
    <cellStyle name="Currency 3 7 2 2 4 2 3" xfId="57039"/>
    <cellStyle name="Currency 3 7 2 2 4 3" xfId="35408"/>
    <cellStyle name="Currency 3 7 2 2 4 4" xfId="35409"/>
    <cellStyle name="Currency 3 7 2 2 5" xfId="35410"/>
    <cellStyle name="Currency 3 7 2 2 5 2" xfId="35411"/>
    <cellStyle name="Currency 3 7 2 2 5 3" xfId="57040"/>
    <cellStyle name="Currency 3 7 2 2 6" xfId="35412"/>
    <cellStyle name="Currency 3 7 2 2 7" xfId="35413"/>
    <cellStyle name="Currency 3 7 2 3" xfId="35414"/>
    <cellStyle name="Currency 3 7 2 3 2" xfId="35415"/>
    <cellStyle name="Currency 3 7 2 3 2 2" xfId="35416"/>
    <cellStyle name="Currency 3 7 2 3 2 2 2" xfId="35417"/>
    <cellStyle name="Currency 3 7 2 3 2 2 3" xfId="57041"/>
    <cellStyle name="Currency 3 7 2 3 2 3" xfId="35418"/>
    <cellStyle name="Currency 3 7 2 3 2 4" xfId="35419"/>
    <cellStyle name="Currency 3 7 2 3 3" xfId="35420"/>
    <cellStyle name="Currency 3 7 2 3 3 2" xfId="35421"/>
    <cellStyle name="Currency 3 7 2 3 3 2 2" xfId="35422"/>
    <cellStyle name="Currency 3 7 2 3 3 2 3" xfId="57042"/>
    <cellStyle name="Currency 3 7 2 3 3 3" xfId="35423"/>
    <cellStyle name="Currency 3 7 2 3 3 4" xfId="35424"/>
    <cellStyle name="Currency 3 7 2 3 4" xfId="35425"/>
    <cellStyle name="Currency 3 7 2 3 4 2" xfId="35426"/>
    <cellStyle name="Currency 3 7 2 3 4 3" xfId="57043"/>
    <cellStyle name="Currency 3 7 2 3 5" xfId="35427"/>
    <cellStyle name="Currency 3 7 2 3 6" xfId="35428"/>
    <cellStyle name="Currency 3 7 2 4" xfId="35429"/>
    <cellStyle name="Currency 3 7 2 4 2" xfId="35430"/>
    <cellStyle name="Currency 3 7 2 4 2 2" xfId="35431"/>
    <cellStyle name="Currency 3 7 2 4 2 3" xfId="57044"/>
    <cellStyle name="Currency 3 7 2 4 3" xfId="35432"/>
    <cellStyle name="Currency 3 7 2 4 4" xfId="35433"/>
    <cellStyle name="Currency 3 7 2 5" xfId="35434"/>
    <cellStyle name="Currency 3 7 2 5 2" xfId="35435"/>
    <cellStyle name="Currency 3 7 2 5 2 2" xfId="35436"/>
    <cellStyle name="Currency 3 7 2 5 2 3" xfId="57045"/>
    <cellStyle name="Currency 3 7 2 5 3" xfId="35437"/>
    <cellStyle name="Currency 3 7 2 5 4" xfId="35438"/>
    <cellStyle name="Currency 3 7 2 6" xfId="35439"/>
    <cellStyle name="Currency 3 7 2 6 2" xfId="35440"/>
    <cellStyle name="Currency 3 7 2 6 3" xfId="57046"/>
    <cellStyle name="Currency 3 7 2 7" xfId="35441"/>
    <cellStyle name="Currency 3 7 2 8" xfId="35442"/>
    <cellStyle name="Currency 3 7 3" xfId="35443"/>
    <cellStyle name="Currency 3 7 3 2" xfId="35444"/>
    <cellStyle name="Currency 3 7 3 2 2" xfId="35445"/>
    <cellStyle name="Currency 3 7 3 2 2 2" xfId="35446"/>
    <cellStyle name="Currency 3 7 3 2 2 2 2" xfId="35447"/>
    <cellStyle name="Currency 3 7 3 2 2 2 3" xfId="57047"/>
    <cellStyle name="Currency 3 7 3 2 2 3" xfId="35448"/>
    <cellStyle name="Currency 3 7 3 2 2 4" xfId="35449"/>
    <cellStyle name="Currency 3 7 3 2 3" xfId="35450"/>
    <cellStyle name="Currency 3 7 3 2 3 2" xfId="35451"/>
    <cellStyle name="Currency 3 7 3 2 3 2 2" xfId="35452"/>
    <cellStyle name="Currency 3 7 3 2 3 2 3" xfId="57048"/>
    <cellStyle name="Currency 3 7 3 2 3 3" xfId="35453"/>
    <cellStyle name="Currency 3 7 3 2 3 4" xfId="35454"/>
    <cellStyle name="Currency 3 7 3 2 4" xfId="35455"/>
    <cellStyle name="Currency 3 7 3 2 4 2" xfId="35456"/>
    <cellStyle name="Currency 3 7 3 2 4 3" xfId="57049"/>
    <cellStyle name="Currency 3 7 3 2 5" xfId="35457"/>
    <cellStyle name="Currency 3 7 3 2 6" xfId="35458"/>
    <cellStyle name="Currency 3 7 3 3" xfId="35459"/>
    <cellStyle name="Currency 3 7 3 3 2" xfId="35460"/>
    <cellStyle name="Currency 3 7 3 3 2 2" xfId="35461"/>
    <cellStyle name="Currency 3 7 3 3 2 3" xfId="57050"/>
    <cellStyle name="Currency 3 7 3 3 3" xfId="35462"/>
    <cellStyle name="Currency 3 7 3 3 4" xfId="35463"/>
    <cellStyle name="Currency 3 7 3 4" xfId="35464"/>
    <cellStyle name="Currency 3 7 3 4 2" xfId="35465"/>
    <cellStyle name="Currency 3 7 3 4 2 2" xfId="35466"/>
    <cellStyle name="Currency 3 7 3 4 2 3" xfId="57051"/>
    <cellStyle name="Currency 3 7 3 4 3" xfId="35467"/>
    <cellStyle name="Currency 3 7 3 4 4" xfId="35468"/>
    <cellStyle name="Currency 3 7 3 5" xfId="35469"/>
    <cellStyle name="Currency 3 7 3 5 2" xfId="35470"/>
    <cellStyle name="Currency 3 7 3 5 3" xfId="57052"/>
    <cellStyle name="Currency 3 7 3 6" xfId="35471"/>
    <cellStyle name="Currency 3 7 3 7" xfId="35472"/>
    <cellStyle name="Currency 3 7 4" xfId="35473"/>
    <cellStyle name="Currency 3 7 4 2" xfId="35474"/>
    <cellStyle name="Currency 3 7 4 2 2" xfId="35475"/>
    <cellStyle name="Currency 3 7 4 2 2 2" xfId="35476"/>
    <cellStyle name="Currency 3 7 4 2 2 3" xfId="57053"/>
    <cellStyle name="Currency 3 7 4 2 3" xfId="35477"/>
    <cellStyle name="Currency 3 7 4 2 4" xfId="35478"/>
    <cellStyle name="Currency 3 7 4 3" xfId="35479"/>
    <cellStyle name="Currency 3 7 4 3 2" xfId="35480"/>
    <cellStyle name="Currency 3 7 4 3 2 2" xfId="35481"/>
    <cellStyle name="Currency 3 7 4 3 2 3" xfId="57054"/>
    <cellStyle name="Currency 3 7 4 3 3" xfId="35482"/>
    <cellStyle name="Currency 3 7 4 3 4" xfId="35483"/>
    <cellStyle name="Currency 3 7 4 4" xfId="35484"/>
    <cellStyle name="Currency 3 7 4 4 2" xfId="35485"/>
    <cellStyle name="Currency 3 7 4 4 3" xfId="57055"/>
    <cellStyle name="Currency 3 7 4 5" xfId="35486"/>
    <cellStyle name="Currency 3 7 4 6" xfId="35487"/>
    <cellStyle name="Currency 3 7 5" xfId="35488"/>
    <cellStyle name="Currency 3 7 5 2" xfId="35489"/>
    <cellStyle name="Currency 3 7 5 2 2" xfId="35490"/>
    <cellStyle name="Currency 3 7 5 2 2 2" xfId="35491"/>
    <cellStyle name="Currency 3 7 5 2 2 3" xfId="57056"/>
    <cellStyle name="Currency 3 7 5 2 3" xfId="35492"/>
    <cellStyle name="Currency 3 7 5 2 4" xfId="35493"/>
    <cellStyle name="Currency 3 7 5 3" xfId="35494"/>
    <cellStyle name="Currency 3 7 5 3 2" xfId="35495"/>
    <cellStyle name="Currency 3 7 5 3 3" xfId="57057"/>
    <cellStyle name="Currency 3 7 5 4" xfId="35496"/>
    <cellStyle name="Currency 3 7 5 5" xfId="35497"/>
    <cellStyle name="Currency 3 7 6" xfId="35498"/>
    <cellStyle name="Currency 3 7 6 2" xfId="35499"/>
    <cellStyle name="Currency 3 7 6 2 2" xfId="35500"/>
    <cellStyle name="Currency 3 7 6 2 3" xfId="57058"/>
    <cellStyle name="Currency 3 7 6 3" xfId="35501"/>
    <cellStyle name="Currency 3 7 6 4" xfId="35502"/>
    <cellStyle name="Currency 3 7 7" xfId="35503"/>
    <cellStyle name="Currency 3 7 7 2" xfId="35504"/>
    <cellStyle name="Currency 3 7 7 2 2" xfId="35505"/>
    <cellStyle name="Currency 3 7 7 2 3" xfId="57059"/>
    <cellStyle name="Currency 3 7 7 3" xfId="35506"/>
    <cellStyle name="Currency 3 7 7 4" xfId="35507"/>
    <cellStyle name="Currency 3 7 8" xfId="35508"/>
    <cellStyle name="Currency 3 7 8 2" xfId="35509"/>
    <cellStyle name="Currency 3 7 8 3" xfId="57060"/>
    <cellStyle name="Currency 3 7 9" xfId="35510"/>
    <cellStyle name="Currency 3 8" xfId="35511"/>
    <cellStyle name="Currency 3 8 2" xfId="35512"/>
    <cellStyle name="Currency 3 8 2 2" xfId="35513"/>
    <cellStyle name="Currency 3 8 2 2 2" xfId="35514"/>
    <cellStyle name="Currency 3 8 2 2 2 2" xfId="35515"/>
    <cellStyle name="Currency 3 8 2 2 2 2 2" xfId="35516"/>
    <cellStyle name="Currency 3 8 2 2 2 2 3" xfId="57061"/>
    <cellStyle name="Currency 3 8 2 2 2 3" xfId="35517"/>
    <cellStyle name="Currency 3 8 2 2 2 4" xfId="35518"/>
    <cellStyle name="Currency 3 8 2 2 3" xfId="35519"/>
    <cellStyle name="Currency 3 8 2 2 3 2" xfId="35520"/>
    <cellStyle name="Currency 3 8 2 2 3 2 2" xfId="35521"/>
    <cellStyle name="Currency 3 8 2 2 3 2 3" xfId="57062"/>
    <cellStyle name="Currency 3 8 2 2 3 3" xfId="35522"/>
    <cellStyle name="Currency 3 8 2 2 3 4" xfId="35523"/>
    <cellStyle name="Currency 3 8 2 2 4" xfId="35524"/>
    <cellStyle name="Currency 3 8 2 2 4 2" xfId="35525"/>
    <cellStyle name="Currency 3 8 2 2 4 3" xfId="57063"/>
    <cellStyle name="Currency 3 8 2 2 5" xfId="35526"/>
    <cellStyle name="Currency 3 8 2 2 6" xfId="35527"/>
    <cellStyle name="Currency 3 8 2 3" xfId="35528"/>
    <cellStyle name="Currency 3 8 2 3 2" xfId="35529"/>
    <cellStyle name="Currency 3 8 2 3 2 2" xfId="35530"/>
    <cellStyle name="Currency 3 8 2 3 2 3" xfId="57064"/>
    <cellStyle name="Currency 3 8 2 3 3" xfId="35531"/>
    <cellStyle name="Currency 3 8 2 3 4" xfId="35532"/>
    <cellStyle name="Currency 3 8 2 4" xfId="35533"/>
    <cellStyle name="Currency 3 8 2 4 2" xfId="35534"/>
    <cellStyle name="Currency 3 8 2 4 2 2" xfId="35535"/>
    <cellStyle name="Currency 3 8 2 4 2 3" xfId="57065"/>
    <cellStyle name="Currency 3 8 2 4 3" xfId="35536"/>
    <cellStyle name="Currency 3 8 2 4 4" xfId="35537"/>
    <cellStyle name="Currency 3 8 2 5" xfId="35538"/>
    <cellStyle name="Currency 3 8 2 5 2" xfId="35539"/>
    <cellStyle name="Currency 3 8 2 5 3" xfId="57066"/>
    <cellStyle name="Currency 3 8 2 6" xfId="35540"/>
    <cellStyle name="Currency 3 8 2 7" xfId="35541"/>
    <cellStyle name="Currency 3 8 3" xfId="35542"/>
    <cellStyle name="Currency 3 8 3 2" xfId="35543"/>
    <cellStyle name="Currency 3 8 3 2 2" xfId="35544"/>
    <cellStyle name="Currency 3 8 3 2 2 2" xfId="35545"/>
    <cellStyle name="Currency 3 8 3 2 2 3" xfId="57067"/>
    <cellStyle name="Currency 3 8 3 2 3" xfId="35546"/>
    <cellStyle name="Currency 3 8 3 2 4" xfId="35547"/>
    <cellStyle name="Currency 3 8 3 3" xfId="35548"/>
    <cellStyle name="Currency 3 8 3 3 2" xfId="35549"/>
    <cellStyle name="Currency 3 8 3 3 2 2" xfId="35550"/>
    <cellStyle name="Currency 3 8 3 3 2 3" xfId="57068"/>
    <cellStyle name="Currency 3 8 3 3 3" xfId="35551"/>
    <cellStyle name="Currency 3 8 3 3 4" xfId="35552"/>
    <cellStyle name="Currency 3 8 3 4" xfId="35553"/>
    <cellStyle name="Currency 3 8 3 4 2" xfId="35554"/>
    <cellStyle name="Currency 3 8 3 4 3" xfId="57069"/>
    <cellStyle name="Currency 3 8 3 5" xfId="35555"/>
    <cellStyle name="Currency 3 8 3 6" xfId="35556"/>
    <cellStyle name="Currency 3 8 4" xfId="35557"/>
    <cellStyle name="Currency 3 8 4 2" xfId="35558"/>
    <cellStyle name="Currency 3 8 4 2 2" xfId="35559"/>
    <cellStyle name="Currency 3 8 4 2 3" xfId="57070"/>
    <cellStyle name="Currency 3 8 4 3" xfId="35560"/>
    <cellStyle name="Currency 3 8 4 4" xfId="35561"/>
    <cellStyle name="Currency 3 8 5" xfId="35562"/>
    <cellStyle name="Currency 3 8 5 2" xfId="35563"/>
    <cellStyle name="Currency 3 8 5 2 2" xfId="35564"/>
    <cellStyle name="Currency 3 8 5 2 3" xfId="57071"/>
    <cellStyle name="Currency 3 8 5 3" xfId="35565"/>
    <cellStyle name="Currency 3 8 5 4" xfId="35566"/>
    <cellStyle name="Currency 3 8 6" xfId="35567"/>
    <cellStyle name="Currency 3 8 6 2" xfId="35568"/>
    <cellStyle name="Currency 3 8 6 3" xfId="57072"/>
    <cellStyle name="Currency 3 8 7" xfId="35569"/>
    <cellStyle name="Currency 3 8 8" xfId="35570"/>
    <cellStyle name="Currency 3 9" xfId="35571"/>
    <cellStyle name="Currency 3 9 2" xfId="35572"/>
    <cellStyle name="Currency 3 9 2 2" xfId="35573"/>
    <cellStyle name="Currency 3 9 2 2 2" xfId="35574"/>
    <cellStyle name="Currency 3 9 2 2 2 2" xfId="35575"/>
    <cellStyle name="Currency 3 9 2 2 2 3" xfId="57073"/>
    <cellStyle name="Currency 3 9 2 2 3" xfId="35576"/>
    <cellStyle name="Currency 3 9 2 2 4" xfId="35577"/>
    <cellStyle name="Currency 3 9 2 3" xfId="35578"/>
    <cellStyle name="Currency 3 9 2 3 2" xfId="35579"/>
    <cellStyle name="Currency 3 9 2 3 2 2" xfId="35580"/>
    <cellStyle name="Currency 3 9 2 3 2 3" xfId="57074"/>
    <cellStyle name="Currency 3 9 2 3 3" xfId="35581"/>
    <cellStyle name="Currency 3 9 2 3 4" xfId="35582"/>
    <cellStyle name="Currency 3 9 2 4" xfId="35583"/>
    <cellStyle name="Currency 3 9 2 4 2" xfId="35584"/>
    <cellStyle name="Currency 3 9 2 4 3" xfId="57075"/>
    <cellStyle name="Currency 3 9 2 5" xfId="35585"/>
    <cellStyle name="Currency 3 9 2 6" xfId="35586"/>
    <cellStyle name="Currency 3 9 3" xfId="35587"/>
    <cellStyle name="Currency 3 9 3 2" xfId="35588"/>
    <cellStyle name="Currency 3 9 3 2 2" xfId="35589"/>
    <cellStyle name="Currency 3 9 3 2 3" xfId="57076"/>
    <cellStyle name="Currency 3 9 3 3" xfId="35590"/>
    <cellStyle name="Currency 3 9 3 4" xfId="35591"/>
    <cellStyle name="Currency 3 9 4" xfId="35592"/>
    <cellStyle name="Currency 3 9 4 2" xfId="35593"/>
    <cellStyle name="Currency 3 9 4 2 2" xfId="35594"/>
    <cellStyle name="Currency 3 9 4 2 3" xfId="57077"/>
    <cellStyle name="Currency 3 9 4 3" xfId="35595"/>
    <cellStyle name="Currency 3 9 4 4" xfId="35596"/>
    <cellStyle name="Currency 3 9 5" xfId="35597"/>
    <cellStyle name="Currency 3 9 5 2" xfId="35598"/>
    <cellStyle name="Currency 3 9 5 3" xfId="57078"/>
    <cellStyle name="Currency 3 9 6" xfId="35599"/>
    <cellStyle name="Currency 3 9 7" xfId="35600"/>
    <cellStyle name="Currency 4" xfId="35601"/>
    <cellStyle name="Currency 5" xfId="35602"/>
    <cellStyle name="Currency 5 10" xfId="35603"/>
    <cellStyle name="Currency 5 11" xfId="35604"/>
    <cellStyle name="Currency 5 2" xfId="35605"/>
    <cellStyle name="Currency 5 2 10" xfId="35606"/>
    <cellStyle name="Currency 5 2 2" xfId="35607"/>
    <cellStyle name="Currency 5 2 2 2" xfId="35608"/>
    <cellStyle name="Currency 5 2 2 2 2" xfId="35609"/>
    <cellStyle name="Currency 5 2 2 2 2 2" xfId="35610"/>
    <cellStyle name="Currency 5 2 2 2 2 2 2" xfId="35611"/>
    <cellStyle name="Currency 5 2 2 2 2 2 2 2" xfId="35612"/>
    <cellStyle name="Currency 5 2 2 2 2 2 2 3" xfId="57079"/>
    <cellStyle name="Currency 5 2 2 2 2 2 3" xfId="35613"/>
    <cellStyle name="Currency 5 2 2 2 2 2 4" xfId="35614"/>
    <cellStyle name="Currency 5 2 2 2 2 3" xfId="35615"/>
    <cellStyle name="Currency 5 2 2 2 2 3 2" xfId="35616"/>
    <cellStyle name="Currency 5 2 2 2 2 3 2 2" xfId="35617"/>
    <cellStyle name="Currency 5 2 2 2 2 3 2 3" xfId="57080"/>
    <cellStyle name="Currency 5 2 2 2 2 3 3" xfId="35618"/>
    <cellStyle name="Currency 5 2 2 2 2 3 4" xfId="35619"/>
    <cellStyle name="Currency 5 2 2 2 2 4" xfId="35620"/>
    <cellStyle name="Currency 5 2 2 2 2 4 2" xfId="35621"/>
    <cellStyle name="Currency 5 2 2 2 2 4 3" xfId="57081"/>
    <cellStyle name="Currency 5 2 2 2 2 5" xfId="35622"/>
    <cellStyle name="Currency 5 2 2 2 2 6" xfId="35623"/>
    <cellStyle name="Currency 5 2 2 2 3" xfId="35624"/>
    <cellStyle name="Currency 5 2 2 2 3 2" xfId="35625"/>
    <cellStyle name="Currency 5 2 2 2 3 2 2" xfId="35626"/>
    <cellStyle name="Currency 5 2 2 2 3 2 3" xfId="57082"/>
    <cellStyle name="Currency 5 2 2 2 3 3" xfId="35627"/>
    <cellStyle name="Currency 5 2 2 2 3 4" xfId="35628"/>
    <cellStyle name="Currency 5 2 2 2 4" xfId="35629"/>
    <cellStyle name="Currency 5 2 2 2 4 2" xfId="35630"/>
    <cellStyle name="Currency 5 2 2 2 4 2 2" xfId="35631"/>
    <cellStyle name="Currency 5 2 2 2 4 2 3" xfId="57083"/>
    <cellStyle name="Currency 5 2 2 2 4 3" xfId="35632"/>
    <cellStyle name="Currency 5 2 2 2 4 4" xfId="35633"/>
    <cellStyle name="Currency 5 2 2 2 5" xfId="35634"/>
    <cellStyle name="Currency 5 2 2 2 5 2" xfId="35635"/>
    <cellStyle name="Currency 5 2 2 2 5 3" xfId="57084"/>
    <cellStyle name="Currency 5 2 2 2 6" xfId="35636"/>
    <cellStyle name="Currency 5 2 2 2 7" xfId="35637"/>
    <cellStyle name="Currency 5 2 2 3" xfId="35638"/>
    <cellStyle name="Currency 5 2 2 3 2" xfId="35639"/>
    <cellStyle name="Currency 5 2 2 3 2 2" xfId="35640"/>
    <cellStyle name="Currency 5 2 2 3 2 2 2" xfId="35641"/>
    <cellStyle name="Currency 5 2 2 3 2 2 3" xfId="57085"/>
    <cellStyle name="Currency 5 2 2 3 2 3" xfId="35642"/>
    <cellStyle name="Currency 5 2 2 3 2 4" xfId="35643"/>
    <cellStyle name="Currency 5 2 2 3 3" xfId="35644"/>
    <cellStyle name="Currency 5 2 2 3 3 2" xfId="35645"/>
    <cellStyle name="Currency 5 2 2 3 3 2 2" xfId="35646"/>
    <cellStyle name="Currency 5 2 2 3 3 2 3" xfId="57086"/>
    <cellStyle name="Currency 5 2 2 3 3 3" xfId="35647"/>
    <cellStyle name="Currency 5 2 2 3 3 4" xfId="35648"/>
    <cellStyle name="Currency 5 2 2 3 4" xfId="35649"/>
    <cellStyle name="Currency 5 2 2 3 4 2" xfId="35650"/>
    <cellStyle name="Currency 5 2 2 3 4 3" xfId="57087"/>
    <cellStyle name="Currency 5 2 2 3 5" xfId="35651"/>
    <cellStyle name="Currency 5 2 2 3 6" xfId="35652"/>
    <cellStyle name="Currency 5 2 2 4" xfId="35653"/>
    <cellStyle name="Currency 5 2 2 4 2" xfId="35654"/>
    <cellStyle name="Currency 5 2 2 4 2 2" xfId="35655"/>
    <cellStyle name="Currency 5 2 2 4 2 3" xfId="57088"/>
    <cellStyle name="Currency 5 2 2 4 3" xfId="35656"/>
    <cellStyle name="Currency 5 2 2 4 4" xfId="35657"/>
    <cellStyle name="Currency 5 2 2 5" xfId="35658"/>
    <cellStyle name="Currency 5 2 2 5 2" xfId="35659"/>
    <cellStyle name="Currency 5 2 2 5 2 2" xfId="35660"/>
    <cellStyle name="Currency 5 2 2 5 2 3" xfId="57089"/>
    <cellStyle name="Currency 5 2 2 5 3" xfId="35661"/>
    <cellStyle name="Currency 5 2 2 5 4" xfId="35662"/>
    <cellStyle name="Currency 5 2 2 6" xfId="35663"/>
    <cellStyle name="Currency 5 2 2 6 2" xfId="35664"/>
    <cellStyle name="Currency 5 2 2 6 3" xfId="57090"/>
    <cellStyle name="Currency 5 2 2 7" xfId="35665"/>
    <cellStyle name="Currency 5 2 2 8" xfId="35666"/>
    <cellStyle name="Currency 5 2 3" xfId="35667"/>
    <cellStyle name="Currency 5 2 3 2" xfId="35668"/>
    <cellStyle name="Currency 5 2 3 2 2" xfId="35669"/>
    <cellStyle name="Currency 5 2 3 2 2 2" xfId="35670"/>
    <cellStyle name="Currency 5 2 3 2 2 2 2" xfId="35671"/>
    <cellStyle name="Currency 5 2 3 2 2 2 3" xfId="57091"/>
    <cellStyle name="Currency 5 2 3 2 2 3" xfId="35672"/>
    <cellStyle name="Currency 5 2 3 2 2 4" xfId="35673"/>
    <cellStyle name="Currency 5 2 3 2 3" xfId="35674"/>
    <cellStyle name="Currency 5 2 3 2 3 2" xfId="35675"/>
    <cellStyle name="Currency 5 2 3 2 3 2 2" xfId="35676"/>
    <cellStyle name="Currency 5 2 3 2 3 2 3" xfId="57092"/>
    <cellStyle name="Currency 5 2 3 2 3 3" xfId="35677"/>
    <cellStyle name="Currency 5 2 3 2 3 4" xfId="35678"/>
    <cellStyle name="Currency 5 2 3 2 4" xfId="35679"/>
    <cellStyle name="Currency 5 2 3 2 4 2" xfId="35680"/>
    <cellStyle name="Currency 5 2 3 2 4 3" xfId="57093"/>
    <cellStyle name="Currency 5 2 3 2 5" xfId="35681"/>
    <cellStyle name="Currency 5 2 3 2 6" xfId="35682"/>
    <cellStyle name="Currency 5 2 3 3" xfId="35683"/>
    <cellStyle name="Currency 5 2 3 3 2" xfId="35684"/>
    <cellStyle name="Currency 5 2 3 3 2 2" xfId="35685"/>
    <cellStyle name="Currency 5 2 3 3 2 3" xfId="57094"/>
    <cellStyle name="Currency 5 2 3 3 3" xfId="35686"/>
    <cellStyle name="Currency 5 2 3 3 4" xfId="35687"/>
    <cellStyle name="Currency 5 2 3 4" xfId="35688"/>
    <cellStyle name="Currency 5 2 3 4 2" xfId="35689"/>
    <cellStyle name="Currency 5 2 3 4 2 2" xfId="35690"/>
    <cellStyle name="Currency 5 2 3 4 2 3" xfId="57095"/>
    <cellStyle name="Currency 5 2 3 4 3" xfId="35691"/>
    <cellStyle name="Currency 5 2 3 4 4" xfId="35692"/>
    <cellStyle name="Currency 5 2 3 5" xfId="35693"/>
    <cellStyle name="Currency 5 2 3 5 2" xfId="35694"/>
    <cellStyle name="Currency 5 2 3 5 3" xfId="57096"/>
    <cellStyle name="Currency 5 2 3 6" xfId="35695"/>
    <cellStyle name="Currency 5 2 3 7" xfId="35696"/>
    <cellStyle name="Currency 5 2 4" xfId="35697"/>
    <cellStyle name="Currency 5 2 4 2" xfId="35698"/>
    <cellStyle name="Currency 5 2 4 2 2" xfId="35699"/>
    <cellStyle name="Currency 5 2 4 2 2 2" xfId="35700"/>
    <cellStyle name="Currency 5 2 4 2 2 3" xfId="57097"/>
    <cellStyle name="Currency 5 2 4 2 3" xfId="35701"/>
    <cellStyle name="Currency 5 2 4 2 4" xfId="35702"/>
    <cellStyle name="Currency 5 2 4 3" xfId="35703"/>
    <cellStyle name="Currency 5 2 4 3 2" xfId="35704"/>
    <cellStyle name="Currency 5 2 4 3 2 2" xfId="35705"/>
    <cellStyle name="Currency 5 2 4 3 2 3" xfId="57098"/>
    <cellStyle name="Currency 5 2 4 3 3" xfId="35706"/>
    <cellStyle name="Currency 5 2 4 3 4" xfId="35707"/>
    <cellStyle name="Currency 5 2 4 4" xfId="35708"/>
    <cellStyle name="Currency 5 2 4 4 2" xfId="35709"/>
    <cellStyle name="Currency 5 2 4 4 3" xfId="57099"/>
    <cellStyle name="Currency 5 2 4 5" xfId="35710"/>
    <cellStyle name="Currency 5 2 4 6" xfId="35711"/>
    <cellStyle name="Currency 5 2 5" xfId="35712"/>
    <cellStyle name="Currency 5 2 5 2" xfId="35713"/>
    <cellStyle name="Currency 5 2 5 2 2" xfId="35714"/>
    <cellStyle name="Currency 5 2 5 2 2 2" xfId="35715"/>
    <cellStyle name="Currency 5 2 5 2 2 3" xfId="57100"/>
    <cellStyle name="Currency 5 2 5 2 3" xfId="35716"/>
    <cellStyle name="Currency 5 2 5 2 4" xfId="35717"/>
    <cellStyle name="Currency 5 2 5 3" xfId="35718"/>
    <cellStyle name="Currency 5 2 5 3 2" xfId="35719"/>
    <cellStyle name="Currency 5 2 5 3 3" xfId="57101"/>
    <cellStyle name="Currency 5 2 5 4" xfId="35720"/>
    <cellStyle name="Currency 5 2 5 5" xfId="35721"/>
    <cellStyle name="Currency 5 2 6" xfId="35722"/>
    <cellStyle name="Currency 5 2 6 2" xfId="35723"/>
    <cellStyle name="Currency 5 2 6 2 2" xfId="35724"/>
    <cellStyle name="Currency 5 2 6 2 3" xfId="57102"/>
    <cellStyle name="Currency 5 2 6 3" xfId="35725"/>
    <cellStyle name="Currency 5 2 6 4" xfId="35726"/>
    <cellStyle name="Currency 5 2 7" xfId="35727"/>
    <cellStyle name="Currency 5 2 7 2" xfId="35728"/>
    <cellStyle name="Currency 5 2 7 2 2" xfId="35729"/>
    <cellStyle name="Currency 5 2 7 2 3" xfId="57103"/>
    <cellStyle name="Currency 5 2 7 3" xfId="35730"/>
    <cellStyle name="Currency 5 2 7 4" xfId="35731"/>
    <cellStyle name="Currency 5 2 8" xfId="35732"/>
    <cellStyle name="Currency 5 2 8 2" xfId="35733"/>
    <cellStyle name="Currency 5 2 8 3" xfId="57104"/>
    <cellStyle name="Currency 5 2 9" xfId="35734"/>
    <cellStyle name="Currency 5 3" xfId="35735"/>
    <cellStyle name="Currency 5 3 2" xfId="35736"/>
    <cellStyle name="Currency 5 3 2 2" xfId="35737"/>
    <cellStyle name="Currency 5 3 2 2 2" xfId="35738"/>
    <cellStyle name="Currency 5 3 2 2 2 2" xfId="35739"/>
    <cellStyle name="Currency 5 3 2 2 2 2 2" xfId="35740"/>
    <cellStyle name="Currency 5 3 2 2 2 2 3" xfId="57105"/>
    <cellStyle name="Currency 5 3 2 2 2 3" xfId="35741"/>
    <cellStyle name="Currency 5 3 2 2 2 4" xfId="35742"/>
    <cellStyle name="Currency 5 3 2 2 3" xfId="35743"/>
    <cellStyle name="Currency 5 3 2 2 3 2" xfId="35744"/>
    <cellStyle name="Currency 5 3 2 2 3 2 2" xfId="35745"/>
    <cellStyle name="Currency 5 3 2 2 3 2 3" xfId="57106"/>
    <cellStyle name="Currency 5 3 2 2 3 3" xfId="35746"/>
    <cellStyle name="Currency 5 3 2 2 3 4" xfId="35747"/>
    <cellStyle name="Currency 5 3 2 2 4" xfId="35748"/>
    <cellStyle name="Currency 5 3 2 2 4 2" xfId="35749"/>
    <cellStyle name="Currency 5 3 2 2 4 3" xfId="57107"/>
    <cellStyle name="Currency 5 3 2 2 5" xfId="35750"/>
    <cellStyle name="Currency 5 3 2 2 6" xfId="35751"/>
    <cellStyle name="Currency 5 3 2 3" xfId="35752"/>
    <cellStyle name="Currency 5 3 2 3 2" xfId="35753"/>
    <cellStyle name="Currency 5 3 2 3 2 2" xfId="35754"/>
    <cellStyle name="Currency 5 3 2 3 2 3" xfId="57108"/>
    <cellStyle name="Currency 5 3 2 3 3" xfId="35755"/>
    <cellStyle name="Currency 5 3 2 3 4" xfId="35756"/>
    <cellStyle name="Currency 5 3 2 4" xfId="35757"/>
    <cellStyle name="Currency 5 3 2 4 2" xfId="35758"/>
    <cellStyle name="Currency 5 3 2 4 2 2" xfId="35759"/>
    <cellStyle name="Currency 5 3 2 4 2 3" xfId="57109"/>
    <cellStyle name="Currency 5 3 2 4 3" xfId="35760"/>
    <cellStyle name="Currency 5 3 2 4 4" xfId="35761"/>
    <cellStyle name="Currency 5 3 2 5" xfId="35762"/>
    <cellStyle name="Currency 5 3 2 5 2" xfId="35763"/>
    <cellStyle name="Currency 5 3 2 5 3" xfId="57110"/>
    <cellStyle name="Currency 5 3 2 6" xfId="35764"/>
    <cellStyle name="Currency 5 3 2 7" xfId="35765"/>
    <cellStyle name="Currency 5 3 3" xfId="35766"/>
    <cellStyle name="Currency 5 3 3 2" xfId="35767"/>
    <cellStyle name="Currency 5 3 3 2 2" xfId="35768"/>
    <cellStyle name="Currency 5 3 3 2 2 2" xfId="35769"/>
    <cellStyle name="Currency 5 3 3 2 2 3" xfId="57111"/>
    <cellStyle name="Currency 5 3 3 2 3" xfId="35770"/>
    <cellStyle name="Currency 5 3 3 2 4" xfId="35771"/>
    <cellStyle name="Currency 5 3 3 3" xfId="35772"/>
    <cellStyle name="Currency 5 3 3 3 2" xfId="35773"/>
    <cellStyle name="Currency 5 3 3 3 2 2" xfId="35774"/>
    <cellStyle name="Currency 5 3 3 3 2 3" xfId="57112"/>
    <cellStyle name="Currency 5 3 3 3 3" xfId="35775"/>
    <cellStyle name="Currency 5 3 3 3 4" xfId="35776"/>
    <cellStyle name="Currency 5 3 3 4" xfId="35777"/>
    <cellStyle name="Currency 5 3 3 4 2" xfId="35778"/>
    <cellStyle name="Currency 5 3 3 4 3" xfId="57113"/>
    <cellStyle name="Currency 5 3 3 5" xfId="35779"/>
    <cellStyle name="Currency 5 3 3 6" xfId="35780"/>
    <cellStyle name="Currency 5 3 4" xfId="35781"/>
    <cellStyle name="Currency 5 3 4 2" xfId="35782"/>
    <cellStyle name="Currency 5 3 4 2 2" xfId="35783"/>
    <cellStyle name="Currency 5 3 4 2 2 2" xfId="35784"/>
    <cellStyle name="Currency 5 3 4 2 2 3" xfId="57114"/>
    <cellStyle name="Currency 5 3 4 2 3" xfId="35785"/>
    <cellStyle name="Currency 5 3 4 2 4" xfId="35786"/>
    <cellStyle name="Currency 5 3 4 3" xfId="35787"/>
    <cellStyle name="Currency 5 3 4 3 2" xfId="35788"/>
    <cellStyle name="Currency 5 3 4 3 3" xfId="57115"/>
    <cellStyle name="Currency 5 3 4 4" xfId="35789"/>
    <cellStyle name="Currency 5 3 4 5" xfId="35790"/>
    <cellStyle name="Currency 5 3 5" xfId="35791"/>
    <cellStyle name="Currency 5 3 5 2" xfId="35792"/>
    <cellStyle name="Currency 5 3 5 2 2" xfId="35793"/>
    <cellStyle name="Currency 5 3 5 2 3" xfId="57116"/>
    <cellStyle name="Currency 5 3 5 3" xfId="35794"/>
    <cellStyle name="Currency 5 3 5 4" xfId="35795"/>
    <cellStyle name="Currency 5 3 6" xfId="35796"/>
    <cellStyle name="Currency 5 3 6 2" xfId="35797"/>
    <cellStyle name="Currency 5 3 6 2 2" xfId="35798"/>
    <cellStyle name="Currency 5 3 6 2 3" xfId="57117"/>
    <cellStyle name="Currency 5 3 6 3" xfId="35799"/>
    <cellStyle name="Currency 5 3 6 4" xfId="35800"/>
    <cellStyle name="Currency 5 3 7" xfId="35801"/>
    <cellStyle name="Currency 5 3 7 2" xfId="35802"/>
    <cellStyle name="Currency 5 3 7 3" xfId="57118"/>
    <cellStyle name="Currency 5 3 8" xfId="35803"/>
    <cellStyle name="Currency 5 3 9" xfId="35804"/>
    <cellStyle name="Currency 5 4" xfId="35805"/>
    <cellStyle name="Currency 5 4 2" xfId="35806"/>
    <cellStyle name="Currency 5 4 2 2" xfId="35807"/>
    <cellStyle name="Currency 5 4 2 2 2" xfId="35808"/>
    <cellStyle name="Currency 5 4 2 2 2 2" xfId="35809"/>
    <cellStyle name="Currency 5 4 2 2 2 3" xfId="57119"/>
    <cellStyle name="Currency 5 4 2 2 3" xfId="35810"/>
    <cellStyle name="Currency 5 4 2 2 4" xfId="35811"/>
    <cellStyle name="Currency 5 4 2 3" xfId="35812"/>
    <cellStyle name="Currency 5 4 2 3 2" xfId="35813"/>
    <cellStyle name="Currency 5 4 2 3 2 2" xfId="35814"/>
    <cellStyle name="Currency 5 4 2 3 2 3" xfId="57120"/>
    <cellStyle name="Currency 5 4 2 3 3" xfId="35815"/>
    <cellStyle name="Currency 5 4 2 3 4" xfId="35816"/>
    <cellStyle name="Currency 5 4 2 4" xfId="35817"/>
    <cellStyle name="Currency 5 4 2 4 2" xfId="35818"/>
    <cellStyle name="Currency 5 4 2 4 3" xfId="57121"/>
    <cellStyle name="Currency 5 4 2 5" xfId="35819"/>
    <cellStyle name="Currency 5 4 2 6" xfId="35820"/>
    <cellStyle name="Currency 5 4 3" xfId="35821"/>
    <cellStyle name="Currency 5 4 3 2" xfId="35822"/>
    <cellStyle name="Currency 5 4 3 2 2" xfId="35823"/>
    <cellStyle name="Currency 5 4 3 2 3" xfId="57122"/>
    <cellStyle name="Currency 5 4 3 3" xfId="35824"/>
    <cellStyle name="Currency 5 4 3 4" xfId="35825"/>
    <cellStyle name="Currency 5 4 4" xfId="35826"/>
    <cellStyle name="Currency 5 4 4 2" xfId="35827"/>
    <cellStyle name="Currency 5 4 4 2 2" xfId="35828"/>
    <cellStyle name="Currency 5 4 4 2 3" xfId="57123"/>
    <cellStyle name="Currency 5 4 4 3" xfId="35829"/>
    <cellStyle name="Currency 5 4 4 4" xfId="35830"/>
    <cellStyle name="Currency 5 4 5" xfId="35831"/>
    <cellStyle name="Currency 5 4 5 2" xfId="35832"/>
    <cellStyle name="Currency 5 4 5 3" xfId="57124"/>
    <cellStyle name="Currency 5 4 6" xfId="35833"/>
    <cellStyle name="Currency 5 4 7" xfId="35834"/>
    <cellStyle name="Currency 5 5" xfId="35835"/>
    <cellStyle name="Currency 5 5 2" xfId="35836"/>
    <cellStyle name="Currency 5 5 2 2" xfId="35837"/>
    <cellStyle name="Currency 5 5 2 2 2" xfId="35838"/>
    <cellStyle name="Currency 5 5 2 2 3" xfId="57125"/>
    <cellStyle name="Currency 5 5 2 3" xfId="35839"/>
    <cellStyle name="Currency 5 5 2 4" xfId="35840"/>
    <cellStyle name="Currency 5 5 3" xfId="35841"/>
    <cellStyle name="Currency 5 5 3 2" xfId="35842"/>
    <cellStyle name="Currency 5 5 3 2 2" xfId="35843"/>
    <cellStyle name="Currency 5 5 3 2 3" xfId="57126"/>
    <cellStyle name="Currency 5 5 3 3" xfId="35844"/>
    <cellStyle name="Currency 5 5 3 4" xfId="35845"/>
    <cellStyle name="Currency 5 5 4" xfId="35846"/>
    <cellStyle name="Currency 5 5 4 2" xfId="35847"/>
    <cellStyle name="Currency 5 5 4 3" xfId="57127"/>
    <cellStyle name="Currency 5 5 5" xfId="35848"/>
    <cellStyle name="Currency 5 5 6" xfId="35849"/>
    <cellStyle name="Currency 5 6" xfId="35850"/>
    <cellStyle name="Currency 5 6 2" xfId="35851"/>
    <cellStyle name="Currency 5 6 2 2" xfId="35852"/>
    <cellStyle name="Currency 5 6 2 2 2" xfId="35853"/>
    <cellStyle name="Currency 5 6 2 2 3" xfId="57128"/>
    <cellStyle name="Currency 5 6 2 3" xfId="35854"/>
    <cellStyle name="Currency 5 6 2 4" xfId="35855"/>
    <cellStyle name="Currency 5 6 3" xfId="35856"/>
    <cellStyle name="Currency 5 6 3 2" xfId="35857"/>
    <cellStyle name="Currency 5 6 3 3" xfId="57129"/>
    <cellStyle name="Currency 5 6 4" xfId="35858"/>
    <cellStyle name="Currency 5 6 5" xfId="35859"/>
    <cellStyle name="Currency 5 7" xfId="35860"/>
    <cellStyle name="Currency 5 7 2" xfId="35861"/>
    <cellStyle name="Currency 5 7 2 2" xfId="35862"/>
    <cellStyle name="Currency 5 7 2 3" xfId="57130"/>
    <cellStyle name="Currency 5 7 3" xfId="35863"/>
    <cellStyle name="Currency 5 7 4" xfId="35864"/>
    <cellStyle name="Currency 5 8" xfId="35865"/>
    <cellStyle name="Currency 5 8 2" xfId="35866"/>
    <cellStyle name="Currency 5 8 2 2" xfId="35867"/>
    <cellStyle name="Currency 5 8 2 3" xfId="57131"/>
    <cellStyle name="Currency 5 8 3" xfId="35868"/>
    <cellStyle name="Currency 5 8 4" xfId="35869"/>
    <cellStyle name="Currency 5 9" xfId="35870"/>
    <cellStyle name="Currency 5 9 2" xfId="35871"/>
    <cellStyle name="Currency 5 9 3" xfId="57132"/>
    <cellStyle name="Currency 6" xfId="35872"/>
    <cellStyle name="Currency 6 2" xfId="35873"/>
    <cellStyle name="Currency 6 2 2" xfId="35874"/>
    <cellStyle name="Currency 6 2 2 2" xfId="35875"/>
    <cellStyle name="Currency 6 2 2 2 2" xfId="35876"/>
    <cellStyle name="Currency 6 2 2 2 2 2" xfId="35877"/>
    <cellStyle name="Currency 6 2 2 2 2 3" xfId="57133"/>
    <cellStyle name="Currency 6 2 2 2 3" xfId="35878"/>
    <cellStyle name="Currency 6 2 2 2 4" xfId="35879"/>
    <cellStyle name="Currency 6 2 2 3" xfId="35880"/>
    <cellStyle name="Currency 6 2 2 3 2" xfId="35881"/>
    <cellStyle name="Currency 6 2 2 3 2 2" xfId="35882"/>
    <cellStyle name="Currency 6 2 2 3 2 3" xfId="57134"/>
    <cellStyle name="Currency 6 2 2 3 3" xfId="35883"/>
    <cellStyle name="Currency 6 2 2 3 4" xfId="35884"/>
    <cellStyle name="Currency 6 2 2 4" xfId="35885"/>
    <cellStyle name="Currency 6 2 2 4 2" xfId="35886"/>
    <cellStyle name="Currency 6 2 2 4 3" xfId="57135"/>
    <cellStyle name="Currency 6 2 2 5" xfId="35887"/>
    <cellStyle name="Currency 6 2 2 6" xfId="35888"/>
    <cellStyle name="Currency 6 2 3" xfId="35889"/>
    <cellStyle name="Currency 6 2 3 2" xfId="35890"/>
    <cellStyle name="Currency 6 2 3 2 2" xfId="35891"/>
    <cellStyle name="Currency 6 2 3 2 3" xfId="57136"/>
    <cellStyle name="Currency 6 2 3 3" xfId="35892"/>
    <cellStyle name="Currency 6 2 3 4" xfId="35893"/>
    <cellStyle name="Currency 6 2 4" xfId="35894"/>
    <cellStyle name="Currency 6 2 4 2" xfId="35895"/>
    <cellStyle name="Currency 6 2 4 2 2" xfId="35896"/>
    <cellStyle name="Currency 6 2 4 2 3" xfId="57137"/>
    <cellStyle name="Currency 6 2 4 3" xfId="35897"/>
    <cellStyle name="Currency 6 2 4 4" xfId="35898"/>
    <cellStyle name="Currency 6 2 5" xfId="35899"/>
    <cellStyle name="Currency 6 2 5 2" xfId="35900"/>
    <cellStyle name="Currency 6 2 5 3" xfId="57138"/>
    <cellStyle name="Currency 6 2 6" xfId="35901"/>
    <cellStyle name="Currency 6 2 7" xfId="35902"/>
    <cellStyle name="Currency 6 3" xfId="35903"/>
    <cellStyle name="Currency 6 3 2" xfId="35904"/>
    <cellStyle name="Currency 6 3 2 2" xfId="35905"/>
    <cellStyle name="Currency 6 3 2 2 2" xfId="35906"/>
    <cellStyle name="Currency 6 3 2 2 3" xfId="57139"/>
    <cellStyle name="Currency 6 3 2 3" xfId="35907"/>
    <cellStyle name="Currency 6 3 2 4" xfId="35908"/>
    <cellStyle name="Currency 6 3 3" xfId="35909"/>
    <cellStyle name="Currency 6 3 3 2" xfId="35910"/>
    <cellStyle name="Currency 6 3 3 2 2" xfId="35911"/>
    <cellStyle name="Currency 6 3 3 2 3" xfId="57140"/>
    <cellStyle name="Currency 6 3 3 3" xfId="35912"/>
    <cellStyle name="Currency 6 3 3 4" xfId="35913"/>
    <cellStyle name="Currency 6 3 4" xfId="35914"/>
    <cellStyle name="Currency 6 3 4 2" xfId="35915"/>
    <cellStyle name="Currency 6 3 4 3" xfId="57141"/>
    <cellStyle name="Currency 6 3 5" xfId="35916"/>
    <cellStyle name="Currency 6 3 6" xfId="35917"/>
    <cellStyle name="Currency 6 4" xfId="35918"/>
    <cellStyle name="Currency 6 4 2" xfId="35919"/>
    <cellStyle name="Currency 6 4 2 2" xfId="35920"/>
    <cellStyle name="Currency 6 4 2 3" xfId="57142"/>
    <cellStyle name="Currency 6 4 3" xfId="35921"/>
    <cellStyle name="Currency 6 4 4" xfId="35922"/>
    <cellStyle name="Currency 6 5" xfId="35923"/>
    <cellStyle name="Currency 6 5 2" xfId="35924"/>
    <cellStyle name="Currency 6 5 2 2" xfId="35925"/>
    <cellStyle name="Currency 6 5 2 3" xfId="57143"/>
    <cellStyle name="Currency 6 5 3" xfId="35926"/>
    <cellStyle name="Currency 6 5 4" xfId="35927"/>
    <cellStyle name="Currency 6 6" xfId="35928"/>
    <cellStyle name="Currency 6 6 2" xfId="35929"/>
    <cellStyle name="Currency 6 6 3" xfId="57144"/>
    <cellStyle name="Currency 6 7" xfId="35930"/>
    <cellStyle name="Currency 6 8" xfId="35931"/>
    <cellStyle name="Currency 7" xfId="35932"/>
    <cellStyle name="Currency 7 2" xfId="35933"/>
    <cellStyle name="Currency 7 2 2" xfId="35934"/>
    <cellStyle name="Currency 7 2 2 2" xfId="35935"/>
    <cellStyle name="Currency 7 2 2 2 2" xfId="35936"/>
    <cellStyle name="Currency 7 2 2 2 3" xfId="57145"/>
    <cellStyle name="Currency 7 2 2 3" xfId="35937"/>
    <cellStyle name="Currency 7 2 2 4" xfId="35938"/>
    <cellStyle name="Currency 7 2 3" xfId="35939"/>
    <cellStyle name="Currency 7 2 3 2" xfId="35940"/>
    <cellStyle name="Currency 7 2 3 2 2" xfId="35941"/>
    <cellStyle name="Currency 7 2 3 2 3" xfId="57146"/>
    <cellStyle name="Currency 7 2 3 3" xfId="35942"/>
    <cellStyle name="Currency 7 2 3 4" xfId="35943"/>
    <cellStyle name="Currency 7 2 4" xfId="35944"/>
    <cellStyle name="Currency 7 2 4 2" xfId="35945"/>
    <cellStyle name="Currency 7 2 4 3" xfId="57147"/>
    <cellStyle name="Currency 7 2 5" xfId="35946"/>
    <cellStyle name="Currency 7 2 6" xfId="35947"/>
    <cellStyle name="Currency 7 3" xfId="35948"/>
    <cellStyle name="Currency 7 3 2" xfId="35949"/>
    <cellStyle name="Currency 7 3 2 2" xfId="35950"/>
    <cellStyle name="Currency 7 3 2 3" xfId="57148"/>
    <cellStyle name="Currency 7 3 3" xfId="35951"/>
    <cellStyle name="Currency 7 3 4" xfId="35952"/>
    <cellStyle name="Currency 7 4" xfId="35953"/>
    <cellStyle name="Currency 7 4 2" xfId="35954"/>
    <cellStyle name="Currency 7 4 2 2" xfId="35955"/>
    <cellStyle name="Currency 7 4 2 3" xfId="57149"/>
    <cellStyle name="Currency 7 4 3" xfId="35956"/>
    <cellStyle name="Currency 7 4 4" xfId="35957"/>
    <cellStyle name="Currency 7 5" xfId="35958"/>
    <cellStyle name="Currency 7 5 2" xfId="35959"/>
    <cellStyle name="Currency 7 5 3" xfId="57150"/>
    <cellStyle name="Currency 7 6" xfId="35960"/>
    <cellStyle name="Currency 7 7" xfId="35961"/>
    <cellStyle name="Currency 8" xfId="35962"/>
    <cellStyle name="Currency 8 2" xfId="35963"/>
    <cellStyle name="Currency 8 2 2" xfId="35964"/>
    <cellStyle name="Currency 8 2 2 2" xfId="35965"/>
    <cellStyle name="Currency 8 2 2 3" xfId="57151"/>
    <cellStyle name="Currency 8 2 3" xfId="35966"/>
    <cellStyle name="Currency 8 2 4" xfId="35967"/>
    <cellStyle name="Currency 8 3" xfId="35968"/>
    <cellStyle name="Currency 8 3 2" xfId="35969"/>
    <cellStyle name="Currency 8 3 2 2" xfId="35970"/>
    <cellStyle name="Currency 8 3 2 3" xfId="57152"/>
    <cellStyle name="Currency 8 3 3" xfId="35971"/>
    <cellStyle name="Currency 8 3 4" xfId="35972"/>
    <cellStyle name="Currency 8 4" xfId="35973"/>
    <cellStyle name="Currency 8 4 2" xfId="35974"/>
    <cellStyle name="Currency 8 4 3" xfId="57153"/>
    <cellStyle name="Currency 8 5" xfId="35975"/>
    <cellStyle name="Currency 8 6" xfId="35976"/>
    <cellStyle name="Currency 9" xfId="35977"/>
    <cellStyle name="Currency 9 2" xfId="57154"/>
    <cellStyle name="data column" xfId="59994"/>
    <cellStyle name="Explanatory Text 2" xfId="60122"/>
    <cellStyle name="Good 2" xfId="60113"/>
    <cellStyle name="Heading 1 2" xfId="60109"/>
    <cellStyle name="Heading 2 2" xfId="60110"/>
    <cellStyle name="Heading 3 2" xfId="60111"/>
    <cellStyle name="Heading 4 2" xfId="60112"/>
    <cellStyle name="Hyperlink" xfId="59992" builtinId="8"/>
    <cellStyle name="Input 2" xfId="60116"/>
    <cellStyle name="Left Column" xfId="59995"/>
    <cellStyle name="Linked Cell 2" xfId="60119"/>
    <cellStyle name="Neutral 2" xfId="60115"/>
    <cellStyle name="Normal" xfId="0" builtinId="0"/>
    <cellStyle name="Normal 10" xfId="35978"/>
    <cellStyle name="Normal 10 2" xfId="35979"/>
    <cellStyle name="Normal 10 2 2" xfId="35980"/>
    <cellStyle name="Normal 10 2 2 2" xfId="35981"/>
    <cellStyle name="Normal 10 2 2 2 2" xfId="35982"/>
    <cellStyle name="Normal 10 2 2 2 2 2" xfId="35983"/>
    <cellStyle name="Normal 10 2 2 2 2 3" xfId="57155"/>
    <cellStyle name="Normal 10 2 2 2 3" xfId="35984"/>
    <cellStyle name="Normal 10 2 2 2 4" xfId="35985"/>
    <cellStyle name="Normal 10 2 2 3" xfId="35986"/>
    <cellStyle name="Normal 10 2 2 3 2" xfId="35987"/>
    <cellStyle name="Normal 10 2 2 3 2 2" xfId="35988"/>
    <cellStyle name="Normal 10 2 2 3 2 3" xfId="57156"/>
    <cellStyle name="Normal 10 2 2 3 3" xfId="35989"/>
    <cellStyle name="Normal 10 2 2 3 4" xfId="35990"/>
    <cellStyle name="Normal 10 2 2 4" xfId="35991"/>
    <cellStyle name="Normal 10 2 2 4 2" xfId="35992"/>
    <cellStyle name="Normal 10 2 2 4 3" xfId="57157"/>
    <cellStyle name="Normal 10 2 2 5" xfId="35993"/>
    <cellStyle name="Normal 10 2 2 6" xfId="35994"/>
    <cellStyle name="Normal 10 2 2 7" xfId="60772"/>
    <cellStyle name="Normal 10 2 3" xfId="35995"/>
    <cellStyle name="Normal 10 2 3 2" xfId="35996"/>
    <cellStyle name="Normal 10 2 3 2 2" xfId="35997"/>
    <cellStyle name="Normal 10 2 3 2 3" xfId="57158"/>
    <cellStyle name="Normal 10 2 3 3" xfId="35998"/>
    <cellStyle name="Normal 10 2 3 4" xfId="35999"/>
    <cellStyle name="Normal 10 2 4" xfId="36000"/>
    <cellStyle name="Normal 10 2 4 2" xfId="36001"/>
    <cellStyle name="Normal 10 2 4 2 2" xfId="36002"/>
    <cellStyle name="Normal 10 2 4 2 3" xfId="57159"/>
    <cellStyle name="Normal 10 2 4 3" xfId="36003"/>
    <cellStyle name="Normal 10 2 4 4" xfId="36004"/>
    <cellStyle name="Normal 10 2 5" xfId="36005"/>
    <cellStyle name="Normal 10 2 5 2" xfId="36006"/>
    <cellStyle name="Normal 10 2 5 3" xfId="57160"/>
    <cellStyle name="Normal 10 2 6" xfId="36007"/>
    <cellStyle name="Normal 10 2 7" xfId="36008"/>
    <cellStyle name="Normal 10 2 8" xfId="60404"/>
    <cellStyle name="Normal 10 3" xfId="36009"/>
    <cellStyle name="Normal 10 3 2" xfId="36010"/>
    <cellStyle name="Normal 10 3 2 2" xfId="36011"/>
    <cellStyle name="Normal 10 3 2 2 2" xfId="36012"/>
    <cellStyle name="Normal 10 3 2 2 3" xfId="57161"/>
    <cellStyle name="Normal 10 3 2 3" xfId="36013"/>
    <cellStyle name="Normal 10 3 2 4" xfId="36014"/>
    <cellStyle name="Normal 10 3 3" xfId="36015"/>
    <cellStyle name="Normal 10 3 3 2" xfId="36016"/>
    <cellStyle name="Normal 10 3 3 2 2" xfId="36017"/>
    <cellStyle name="Normal 10 3 3 2 3" xfId="57162"/>
    <cellStyle name="Normal 10 3 3 3" xfId="36018"/>
    <cellStyle name="Normal 10 3 3 4" xfId="36019"/>
    <cellStyle name="Normal 10 3 4" xfId="36020"/>
    <cellStyle name="Normal 10 3 4 2" xfId="36021"/>
    <cellStyle name="Normal 10 3 4 3" xfId="57163"/>
    <cellStyle name="Normal 10 3 5" xfId="36022"/>
    <cellStyle name="Normal 10 3 6" xfId="36023"/>
    <cellStyle name="Normal 10 3 7" xfId="60589"/>
    <cellStyle name="Normal 10 4" xfId="36024"/>
    <cellStyle name="Normal 10 4 2" xfId="36025"/>
    <cellStyle name="Normal 10 4 2 2" xfId="36026"/>
    <cellStyle name="Normal 10 4 2 3" xfId="57164"/>
    <cellStyle name="Normal 10 4 3" xfId="36027"/>
    <cellStyle name="Normal 10 4 4" xfId="36028"/>
    <cellStyle name="Normal 10 5" xfId="36029"/>
    <cellStyle name="Normal 10 5 2" xfId="36030"/>
    <cellStyle name="Normal 10 5 2 2" xfId="36031"/>
    <cellStyle name="Normal 10 5 2 3" xfId="57165"/>
    <cellStyle name="Normal 10 5 3" xfId="36032"/>
    <cellStyle name="Normal 10 5 4" xfId="36033"/>
    <cellStyle name="Normal 10 6" xfId="36034"/>
    <cellStyle name="Normal 10 6 2" xfId="36035"/>
    <cellStyle name="Normal 10 6 3" xfId="57166"/>
    <cellStyle name="Normal 10 7" xfId="36036"/>
    <cellStyle name="Normal 10 8" xfId="36037"/>
    <cellStyle name="Normal 10 9" xfId="60221"/>
    <cellStyle name="Normal 11" xfId="36038"/>
    <cellStyle name="Normal 11 2" xfId="36039"/>
    <cellStyle name="Normal 11 2 2" xfId="36040"/>
    <cellStyle name="Normal 11 2 2 2" xfId="36041"/>
    <cellStyle name="Normal 11 2 2 2 2" xfId="36042"/>
    <cellStyle name="Normal 11 2 2 2 3" xfId="57167"/>
    <cellStyle name="Normal 11 2 2 3" xfId="36043"/>
    <cellStyle name="Normal 11 2 2 4" xfId="36044"/>
    <cellStyle name="Normal 11 2 2 5" xfId="60786"/>
    <cellStyle name="Normal 11 2 3" xfId="36045"/>
    <cellStyle name="Normal 11 2 3 2" xfId="36046"/>
    <cellStyle name="Normal 11 2 3 2 2" xfId="36047"/>
    <cellStyle name="Normal 11 2 3 2 3" xfId="57168"/>
    <cellStyle name="Normal 11 2 3 3" xfId="36048"/>
    <cellStyle name="Normal 11 2 3 4" xfId="36049"/>
    <cellStyle name="Normal 11 2 4" xfId="36050"/>
    <cellStyle name="Normal 11 2 4 2" xfId="36051"/>
    <cellStyle name="Normal 11 2 4 3" xfId="57169"/>
    <cellStyle name="Normal 11 2 5" xfId="36052"/>
    <cellStyle name="Normal 11 2 6" xfId="36053"/>
    <cellStyle name="Normal 11 2 7" xfId="60418"/>
    <cellStyle name="Normal 11 3" xfId="36054"/>
    <cellStyle name="Normal 11 3 2" xfId="36055"/>
    <cellStyle name="Normal 11 3 2 2" xfId="36056"/>
    <cellStyle name="Normal 11 3 2 3" xfId="57170"/>
    <cellStyle name="Normal 11 3 3" xfId="36057"/>
    <cellStyle name="Normal 11 3 4" xfId="36058"/>
    <cellStyle name="Normal 11 3 5" xfId="60603"/>
    <cellStyle name="Normal 11 4" xfId="36059"/>
    <cellStyle name="Normal 11 4 2" xfId="36060"/>
    <cellStyle name="Normal 11 4 2 2" xfId="36061"/>
    <cellStyle name="Normal 11 4 2 3" xfId="57171"/>
    <cellStyle name="Normal 11 4 3" xfId="36062"/>
    <cellStyle name="Normal 11 4 4" xfId="36063"/>
    <cellStyle name="Normal 11 5" xfId="36064"/>
    <cellStyle name="Normal 11 5 2" xfId="36065"/>
    <cellStyle name="Normal 11 5 3" xfId="57172"/>
    <cellStyle name="Normal 11 6" xfId="36066"/>
    <cellStyle name="Normal 11 7" xfId="36067"/>
    <cellStyle name="Normal 11 8" xfId="60235"/>
    <cellStyle name="Normal 12" xfId="36068"/>
    <cellStyle name="Normal 12 2" xfId="36069"/>
    <cellStyle name="Normal 12 2 2" xfId="36070"/>
    <cellStyle name="Normal 12 2 2 2" xfId="36071"/>
    <cellStyle name="Normal 12 2 2 3" xfId="57173"/>
    <cellStyle name="Normal 12 2 2 4" xfId="60800"/>
    <cellStyle name="Normal 12 2 3" xfId="36072"/>
    <cellStyle name="Normal 12 2 4" xfId="36073"/>
    <cellStyle name="Normal 12 2 5" xfId="60432"/>
    <cellStyle name="Normal 12 3" xfId="36074"/>
    <cellStyle name="Normal 12 3 2" xfId="36075"/>
    <cellStyle name="Normal 12 3 2 2" xfId="36076"/>
    <cellStyle name="Normal 12 3 2 3" xfId="57174"/>
    <cellStyle name="Normal 12 3 3" xfId="36077"/>
    <cellStyle name="Normal 12 3 4" xfId="36078"/>
    <cellStyle name="Normal 12 3 5" xfId="60617"/>
    <cellStyle name="Normal 12 4" xfId="36079"/>
    <cellStyle name="Normal 12 4 2" xfId="36080"/>
    <cellStyle name="Normal 12 4 3" xfId="57175"/>
    <cellStyle name="Normal 12 5" xfId="36081"/>
    <cellStyle name="Normal 12 6" xfId="36082"/>
    <cellStyle name="Normal 12 7" xfId="60249"/>
    <cellStyle name="Normal 13" xfId="36083"/>
    <cellStyle name="Normal 13 2" xfId="36084"/>
    <cellStyle name="Normal 13 2 2" xfId="57176"/>
    <cellStyle name="Normal 13 2 2 2" xfId="60814"/>
    <cellStyle name="Normal 13 2 3" xfId="60446"/>
    <cellStyle name="Normal 13 3" xfId="36085"/>
    <cellStyle name="Normal 13 3 2" xfId="60631"/>
    <cellStyle name="Normal 13 4" xfId="57177"/>
    <cellStyle name="Normal 13 5" xfId="60263"/>
    <cellStyle name="Normal 14" xfId="36086"/>
    <cellStyle name="Normal 14 2" xfId="36087"/>
    <cellStyle name="Normal 14 2 2" xfId="36088"/>
    <cellStyle name="Normal 14 2 2 2" xfId="60828"/>
    <cellStyle name="Normal 14 2 3" xfId="57178"/>
    <cellStyle name="Normal 14 2 4" xfId="60460"/>
    <cellStyle name="Normal 14 3" xfId="36089"/>
    <cellStyle name="Normal 14 3 2" xfId="60645"/>
    <cellStyle name="Normal 14 4" xfId="36090"/>
    <cellStyle name="Normal 14 5" xfId="60277"/>
    <cellStyle name="Normal 15" xfId="36091"/>
    <cellStyle name="Normal 15 2" xfId="36092"/>
    <cellStyle name="Normal 15 2 2" xfId="59958"/>
    <cellStyle name="Normal 15 2 2 2" xfId="60842"/>
    <cellStyle name="Normal 15 2 3" xfId="60474"/>
    <cellStyle name="Normal 15 3" xfId="57179"/>
    <cellStyle name="Normal 15 3 2" xfId="60659"/>
    <cellStyle name="Normal 15 4" xfId="60291"/>
    <cellStyle name="Normal 16" xfId="19"/>
    <cellStyle name="Normal 16 2" xfId="59959"/>
    <cellStyle name="Normal 16 2 2" xfId="59960"/>
    <cellStyle name="Normal 16 2 2 2" xfId="60856"/>
    <cellStyle name="Normal 16 2 3" xfId="60488"/>
    <cellStyle name="Normal 16 3" xfId="59961"/>
    <cellStyle name="Normal 16 3 2" xfId="60673"/>
    <cellStyle name="Normal 16 4" xfId="60305"/>
    <cellStyle name="Normal 17" xfId="57180"/>
    <cellStyle name="Normal 17 2" xfId="60502"/>
    <cellStyle name="Normal 18" xfId="57181"/>
    <cellStyle name="Normal 18 2" xfId="60870"/>
    <cellStyle name="Normal 19" xfId="57182"/>
    <cellStyle name="Normal 19 2" xfId="60884"/>
    <cellStyle name="Normal 2" xfId="9"/>
    <cellStyle name="Normal 2 10" xfId="36093"/>
    <cellStyle name="Normal 2 11" xfId="36094"/>
    <cellStyle name="Normal 2 12" xfId="36095"/>
    <cellStyle name="Normal 2 13" xfId="36096"/>
    <cellStyle name="Normal 2 14" xfId="36097"/>
    <cellStyle name="Normal 2 15" xfId="36098"/>
    <cellStyle name="Normal 2 16" xfId="36099"/>
    <cellStyle name="Normal 2 17" xfId="36100"/>
    <cellStyle name="Normal 2 18" xfId="36101"/>
    <cellStyle name="Normal 2 19" xfId="36102"/>
    <cellStyle name="Normal 2 2" xfId="8"/>
    <cellStyle name="Normal 2 2 2" xfId="36103"/>
    <cellStyle name="Normal 2 2 2 2" xfId="60097"/>
    <cellStyle name="Normal 2 2 2 3" xfId="60687"/>
    <cellStyle name="Normal 2 2 3" xfId="49924"/>
    <cellStyle name="Normal 2 2 4" xfId="60094"/>
    <cellStyle name="Normal 2 2 5" xfId="60319"/>
    <cellStyle name="Normal 2 20" xfId="36104"/>
    <cellStyle name="Normal 2 21" xfId="60093"/>
    <cellStyle name="Normal 2 22" xfId="60099"/>
    <cellStyle name="Normal 2 23" xfId="60102"/>
    <cellStyle name="Normal 2 24" xfId="60106"/>
    <cellStyle name="Normal 2 25" xfId="60148"/>
    <cellStyle name="Normal 2 3" xfId="36105"/>
    <cellStyle name="Normal 2 3 2" xfId="60084"/>
    <cellStyle name="Normal 2 3 3" xfId="60096"/>
    <cellStyle name="Normal 2 3 4" xfId="60514"/>
    <cellStyle name="Normal 2 4" xfId="36106"/>
    <cellStyle name="Normal 2 5" xfId="36107"/>
    <cellStyle name="Normal 2 6" xfId="36108"/>
    <cellStyle name="Normal 2 7" xfId="36109"/>
    <cellStyle name="Normal 2 7 2" xfId="60085"/>
    <cellStyle name="Normal 2 8" xfId="36110"/>
    <cellStyle name="Normal 2 9" xfId="36111"/>
    <cellStyle name="Normal 20" xfId="59955"/>
    <cellStyle name="Normal 20 2" xfId="60898"/>
    <cellStyle name="Normal 21" xfId="60073"/>
    <cellStyle name="Normal 22" xfId="60074"/>
    <cellStyle name="Normal 23" xfId="60075"/>
    <cellStyle name="Normal 23 2" xfId="60912"/>
    <cellStyle name="Normal 24" xfId="60086"/>
    <cellStyle name="Normal 25" xfId="60088"/>
    <cellStyle name="Normal 26" xfId="60089"/>
    <cellStyle name="Normal 27" xfId="60090"/>
    <cellStyle name="Normal 28" xfId="60091"/>
    <cellStyle name="Normal 29" xfId="60087"/>
    <cellStyle name="Normal 3" xfId="10"/>
    <cellStyle name="Normal 3 2" xfId="7"/>
    <cellStyle name="Normal 3 2 10" xfId="36112"/>
    <cellStyle name="Normal 3 2 10 2" xfId="36113"/>
    <cellStyle name="Normal 3 2 10 2 2" xfId="36114"/>
    <cellStyle name="Normal 3 2 10 2 2 2" xfId="36115"/>
    <cellStyle name="Normal 3 2 10 2 2 3" xfId="57183"/>
    <cellStyle name="Normal 3 2 10 2 3" xfId="36116"/>
    <cellStyle name="Normal 3 2 10 2 4" xfId="36117"/>
    <cellStyle name="Normal 3 2 10 3" xfId="36118"/>
    <cellStyle name="Normal 3 2 10 3 2" xfId="36119"/>
    <cellStyle name="Normal 3 2 10 3 3" xfId="57184"/>
    <cellStyle name="Normal 3 2 10 4" xfId="36120"/>
    <cellStyle name="Normal 3 2 10 5" xfId="36121"/>
    <cellStyle name="Normal 3 2 11" xfId="36122"/>
    <cellStyle name="Normal 3 2 11 2" xfId="36123"/>
    <cellStyle name="Normal 3 2 11 2 2" xfId="36124"/>
    <cellStyle name="Normal 3 2 11 2 3" xfId="57185"/>
    <cellStyle name="Normal 3 2 11 3" xfId="36125"/>
    <cellStyle name="Normal 3 2 11 4" xfId="36126"/>
    <cellStyle name="Normal 3 2 12" xfId="36127"/>
    <cellStyle name="Normal 3 2 12 2" xfId="36128"/>
    <cellStyle name="Normal 3 2 12 2 2" xfId="36129"/>
    <cellStyle name="Normal 3 2 12 2 3" xfId="57186"/>
    <cellStyle name="Normal 3 2 12 3" xfId="36130"/>
    <cellStyle name="Normal 3 2 12 4" xfId="36131"/>
    <cellStyle name="Normal 3 2 13" xfId="36132"/>
    <cellStyle name="Normal 3 2 13 2" xfId="36133"/>
    <cellStyle name="Normal 3 2 13 3" xfId="57187"/>
    <cellStyle name="Normal 3 2 14" xfId="36134"/>
    <cellStyle name="Normal 3 2 15" xfId="36135"/>
    <cellStyle name="Normal 3 2 16" xfId="60332"/>
    <cellStyle name="Normal 3 2 2" xfId="36136"/>
    <cellStyle name="Normal 3 2 2 10" xfId="36137"/>
    <cellStyle name="Normal 3 2 2 11" xfId="36138"/>
    <cellStyle name="Normal 3 2 2 12" xfId="60700"/>
    <cellStyle name="Normal 3 2 2 2" xfId="36139"/>
    <cellStyle name="Normal 3 2 2 2 10" xfId="36140"/>
    <cellStyle name="Normal 3 2 2 2 2" xfId="36141"/>
    <cellStyle name="Normal 3 2 2 2 2 2" xfId="36142"/>
    <cellStyle name="Normal 3 2 2 2 2 2 2" xfId="36143"/>
    <cellStyle name="Normal 3 2 2 2 2 2 2 2" xfId="36144"/>
    <cellStyle name="Normal 3 2 2 2 2 2 2 2 2" xfId="36145"/>
    <cellStyle name="Normal 3 2 2 2 2 2 2 2 2 2" xfId="36146"/>
    <cellStyle name="Normal 3 2 2 2 2 2 2 2 2 3" xfId="57188"/>
    <cellStyle name="Normal 3 2 2 2 2 2 2 2 3" xfId="36147"/>
    <cellStyle name="Normal 3 2 2 2 2 2 2 2 4" xfId="36148"/>
    <cellStyle name="Normal 3 2 2 2 2 2 2 3" xfId="36149"/>
    <cellStyle name="Normal 3 2 2 2 2 2 2 3 2" xfId="36150"/>
    <cellStyle name="Normal 3 2 2 2 2 2 2 3 2 2" xfId="36151"/>
    <cellStyle name="Normal 3 2 2 2 2 2 2 3 2 3" xfId="57189"/>
    <cellStyle name="Normal 3 2 2 2 2 2 2 3 3" xfId="36152"/>
    <cellStyle name="Normal 3 2 2 2 2 2 2 3 4" xfId="36153"/>
    <cellStyle name="Normal 3 2 2 2 2 2 2 4" xfId="36154"/>
    <cellStyle name="Normal 3 2 2 2 2 2 2 4 2" xfId="36155"/>
    <cellStyle name="Normal 3 2 2 2 2 2 2 4 3" xfId="57190"/>
    <cellStyle name="Normal 3 2 2 2 2 2 2 5" xfId="36156"/>
    <cellStyle name="Normal 3 2 2 2 2 2 2 6" xfId="36157"/>
    <cellStyle name="Normal 3 2 2 2 2 2 3" xfId="36158"/>
    <cellStyle name="Normal 3 2 2 2 2 2 3 2" xfId="36159"/>
    <cellStyle name="Normal 3 2 2 2 2 2 3 2 2" xfId="36160"/>
    <cellStyle name="Normal 3 2 2 2 2 2 3 2 3" xfId="57191"/>
    <cellStyle name="Normal 3 2 2 2 2 2 3 3" xfId="36161"/>
    <cellStyle name="Normal 3 2 2 2 2 2 3 4" xfId="36162"/>
    <cellStyle name="Normal 3 2 2 2 2 2 4" xfId="36163"/>
    <cellStyle name="Normal 3 2 2 2 2 2 4 2" xfId="36164"/>
    <cellStyle name="Normal 3 2 2 2 2 2 4 2 2" xfId="36165"/>
    <cellStyle name="Normal 3 2 2 2 2 2 4 2 3" xfId="57192"/>
    <cellStyle name="Normal 3 2 2 2 2 2 4 3" xfId="36166"/>
    <cellStyle name="Normal 3 2 2 2 2 2 4 4" xfId="36167"/>
    <cellStyle name="Normal 3 2 2 2 2 2 5" xfId="36168"/>
    <cellStyle name="Normal 3 2 2 2 2 2 5 2" xfId="36169"/>
    <cellStyle name="Normal 3 2 2 2 2 2 5 3" xfId="57193"/>
    <cellStyle name="Normal 3 2 2 2 2 2 6" xfId="36170"/>
    <cellStyle name="Normal 3 2 2 2 2 2 7" xfId="36171"/>
    <cellStyle name="Normal 3 2 2 2 2 3" xfId="36172"/>
    <cellStyle name="Normal 3 2 2 2 2 3 2" xfId="36173"/>
    <cellStyle name="Normal 3 2 2 2 2 3 2 2" xfId="36174"/>
    <cellStyle name="Normal 3 2 2 2 2 3 2 2 2" xfId="36175"/>
    <cellStyle name="Normal 3 2 2 2 2 3 2 2 3" xfId="57194"/>
    <cellStyle name="Normal 3 2 2 2 2 3 2 3" xfId="36176"/>
    <cellStyle name="Normal 3 2 2 2 2 3 2 4" xfId="36177"/>
    <cellStyle name="Normal 3 2 2 2 2 3 3" xfId="36178"/>
    <cellStyle name="Normal 3 2 2 2 2 3 3 2" xfId="36179"/>
    <cellStyle name="Normal 3 2 2 2 2 3 3 2 2" xfId="36180"/>
    <cellStyle name="Normal 3 2 2 2 2 3 3 2 3" xfId="57195"/>
    <cellStyle name="Normal 3 2 2 2 2 3 3 3" xfId="36181"/>
    <cellStyle name="Normal 3 2 2 2 2 3 3 4" xfId="36182"/>
    <cellStyle name="Normal 3 2 2 2 2 3 4" xfId="36183"/>
    <cellStyle name="Normal 3 2 2 2 2 3 4 2" xfId="36184"/>
    <cellStyle name="Normal 3 2 2 2 2 3 4 3" xfId="57196"/>
    <cellStyle name="Normal 3 2 2 2 2 3 5" xfId="36185"/>
    <cellStyle name="Normal 3 2 2 2 2 3 6" xfId="36186"/>
    <cellStyle name="Normal 3 2 2 2 2 4" xfId="36187"/>
    <cellStyle name="Normal 3 2 2 2 2 4 2" xfId="36188"/>
    <cellStyle name="Normal 3 2 2 2 2 4 2 2" xfId="36189"/>
    <cellStyle name="Normal 3 2 2 2 2 4 2 3" xfId="57197"/>
    <cellStyle name="Normal 3 2 2 2 2 4 3" xfId="36190"/>
    <cellStyle name="Normal 3 2 2 2 2 4 4" xfId="36191"/>
    <cellStyle name="Normal 3 2 2 2 2 5" xfId="36192"/>
    <cellStyle name="Normal 3 2 2 2 2 5 2" xfId="36193"/>
    <cellStyle name="Normal 3 2 2 2 2 5 2 2" xfId="36194"/>
    <cellStyle name="Normal 3 2 2 2 2 5 2 3" xfId="57198"/>
    <cellStyle name="Normal 3 2 2 2 2 5 3" xfId="36195"/>
    <cellStyle name="Normal 3 2 2 2 2 5 4" xfId="36196"/>
    <cellStyle name="Normal 3 2 2 2 2 6" xfId="36197"/>
    <cellStyle name="Normal 3 2 2 2 2 6 2" xfId="36198"/>
    <cellStyle name="Normal 3 2 2 2 2 6 3" xfId="57199"/>
    <cellStyle name="Normal 3 2 2 2 2 7" xfId="36199"/>
    <cellStyle name="Normal 3 2 2 2 2 8" xfId="36200"/>
    <cellStyle name="Normal 3 2 2 2 3" xfId="36201"/>
    <cellStyle name="Normal 3 2 2 2 3 2" xfId="36202"/>
    <cellStyle name="Normal 3 2 2 2 3 2 2" xfId="36203"/>
    <cellStyle name="Normal 3 2 2 2 3 2 2 2" xfId="36204"/>
    <cellStyle name="Normal 3 2 2 2 3 2 2 2 2" xfId="36205"/>
    <cellStyle name="Normal 3 2 2 2 3 2 2 2 3" xfId="57200"/>
    <cellStyle name="Normal 3 2 2 2 3 2 2 3" xfId="36206"/>
    <cellStyle name="Normal 3 2 2 2 3 2 2 4" xfId="36207"/>
    <cellStyle name="Normal 3 2 2 2 3 2 3" xfId="36208"/>
    <cellStyle name="Normal 3 2 2 2 3 2 3 2" xfId="36209"/>
    <cellStyle name="Normal 3 2 2 2 3 2 3 2 2" xfId="36210"/>
    <cellStyle name="Normal 3 2 2 2 3 2 3 2 3" xfId="57201"/>
    <cellStyle name="Normal 3 2 2 2 3 2 3 3" xfId="36211"/>
    <cellStyle name="Normal 3 2 2 2 3 2 3 4" xfId="36212"/>
    <cellStyle name="Normal 3 2 2 2 3 2 4" xfId="36213"/>
    <cellStyle name="Normal 3 2 2 2 3 2 4 2" xfId="36214"/>
    <cellStyle name="Normal 3 2 2 2 3 2 4 3" xfId="57202"/>
    <cellStyle name="Normal 3 2 2 2 3 2 5" xfId="36215"/>
    <cellStyle name="Normal 3 2 2 2 3 2 6" xfId="36216"/>
    <cellStyle name="Normal 3 2 2 2 3 3" xfId="36217"/>
    <cellStyle name="Normal 3 2 2 2 3 3 2" xfId="36218"/>
    <cellStyle name="Normal 3 2 2 2 3 3 2 2" xfId="36219"/>
    <cellStyle name="Normal 3 2 2 2 3 3 2 3" xfId="57203"/>
    <cellStyle name="Normal 3 2 2 2 3 3 3" xfId="36220"/>
    <cellStyle name="Normal 3 2 2 2 3 3 4" xfId="36221"/>
    <cellStyle name="Normal 3 2 2 2 3 4" xfId="36222"/>
    <cellStyle name="Normal 3 2 2 2 3 4 2" xfId="36223"/>
    <cellStyle name="Normal 3 2 2 2 3 4 2 2" xfId="36224"/>
    <cellStyle name="Normal 3 2 2 2 3 4 2 3" xfId="57204"/>
    <cellStyle name="Normal 3 2 2 2 3 4 3" xfId="36225"/>
    <cellStyle name="Normal 3 2 2 2 3 4 4" xfId="36226"/>
    <cellStyle name="Normal 3 2 2 2 3 5" xfId="36227"/>
    <cellStyle name="Normal 3 2 2 2 3 5 2" xfId="36228"/>
    <cellStyle name="Normal 3 2 2 2 3 5 3" xfId="57205"/>
    <cellStyle name="Normal 3 2 2 2 3 6" xfId="36229"/>
    <cellStyle name="Normal 3 2 2 2 3 7" xfId="36230"/>
    <cellStyle name="Normal 3 2 2 2 4" xfId="36231"/>
    <cellStyle name="Normal 3 2 2 2 4 2" xfId="36232"/>
    <cellStyle name="Normal 3 2 2 2 4 2 2" xfId="36233"/>
    <cellStyle name="Normal 3 2 2 2 4 2 2 2" xfId="36234"/>
    <cellStyle name="Normal 3 2 2 2 4 2 2 3" xfId="57206"/>
    <cellStyle name="Normal 3 2 2 2 4 2 3" xfId="36235"/>
    <cellStyle name="Normal 3 2 2 2 4 2 4" xfId="36236"/>
    <cellStyle name="Normal 3 2 2 2 4 3" xfId="36237"/>
    <cellStyle name="Normal 3 2 2 2 4 3 2" xfId="36238"/>
    <cellStyle name="Normal 3 2 2 2 4 3 2 2" xfId="36239"/>
    <cellStyle name="Normal 3 2 2 2 4 3 2 3" xfId="57207"/>
    <cellStyle name="Normal 3 2 2 2 4 3 3" xfId="36240"/>
    <cellStyle name="Normal 3 2 2 2 4 3 4" xfId="36241"/>
    <cellStyle name="Normal 3 2 2 2 4 4" xfId="36242"/>
    <cellStyle name="Normal 3 2 2 2 4 4 2" xfId="36243"/>
    <cellStyle name="Normal 3 2 2 2 4 4 3" xfId="57208"/>
    <cellStyle name="Normal 3 2 2 2 4 5" xfId="36244"/>
    <cellStyle name="Normal 3 2 2 2 4 6" xfId="36245"/>
    <cellStyle name="Normal 3 2 2 2 5" xfId="36246"/>
    <cellStyle name="Normal 3 2 2 2 5 2" xfId="36247"/>
    <cellStyle name="Normal 3 2 2 2 5 2 2" xfId="36248"/>
    <cellStyle name="Normal 3 2 2 2 5 2 2 2" xfId="36249"/>
    <cellStyle name="Normal 3 2 2 2 5 2 2 3" xfId="57209"/>
    <cellStyle name="Normal 3 2 2 2 5 2 3" xfId="36250"/>
    <cellStyle name="Normal 3 2 2 2 5 2 4" xfId="36251"/>
    <cellStyle name="Normal 3 2 2 2 5 3" xfId="36252"/>
    <cellStyle name="Normal 3 2 2 2 5 3 2" xfId="36253"/>
    <cellStyle name="Normal 3 2 2 2 5 3 3" xfId="57210"/>
    <cellStyle name="Normal 3 2 2 2 5 4" xfId="36254"/>
    <cellStyle name="Normal 3 2 2 2 5 5" xfId="36255"/>
    <cellStyle name="Normal 3 2 2 2 6" xfId="36256"/>
    <cellStyle name="Normal 3 2 2 2 6 2" xfId="36257"/>
    <cellStyle name="Normal 3 2 2 2 6 2 2" xfId="36258"/>
    <cellStyle name="Normal 3 2 2 2 6 2 3" xfId="57211"/>
    <cellStyle name="Normal 3 2 2 2 6 3" xfId="36259"/>
    <cellStyle name="Normal 3 2 2 2 6 4" xfId="36260"/>
    <cellStyle name="Normal 3 2 2 2 7" xfId="36261"/>
    <cellStyle name="Normal 3 2 2 2 7 2" xfId="36262"/>
    <cellStyle name="Normal 3 2 2 2 7 2 2" xfId="36263"/>
    <cellStyle name="Normal 3 2 2 2 7 2 3" xfId="57212"/>
    <cellStyle name="Normal 3 2 2 2 7 3" xfId="36264"/>
    <cellStyle name="Normal 3 2 2 2 7 4" xfId="36265"/>
    <cellStyle name="Normal 3 2 2 2 8" xfId="36266"/>
    <cellStyle name="Normal 3 2 2 2 8 2" xfId="36267"/>
    <cellStyle name="Normal 3 2 2 2 8 3" xfId="57213"/>
    <cellStyle name="Normal 3 2 2 2 9" xfId="36268"/>
    <cellStyle name="Normal 3 2 2 3" xfId="36269"/>
    <cellStyle name="Normal 3 2 2 3 2" xfId="36270"/>
    <cellStyle name="Normal 3 2 2 3 2 2" xfId="36271"/>
    <cellStyle name="Normal 3 2 2 3 2 2 2" xfId="36272"/>
    <cellStyle name="Normal 3 2 2 3 2 2 2 2" xfId="36273"/>
    <cellStyle name="Normal 3 2 2 3 2 2 2 2 2" xfId="36274"/>
    <cellStyle name="Normal 3 2 2 3 2 2 2 2 3" xfId="57214"/>
    <cellStyle name="Normal 3 2 2 3 2 2 2 3" xfId="36275"/>
    <cellStyle name="Normal 3 2 2 3 2 2 2 4" xfId="36276"/>
    <cellStyle name="Normal 3 2 2 3 2 2 3" xfId="36277"/>
    <cellStyle name="Normal 3 2 2 3 2 2 3 2" xfId="36278"/>
    <cellStyle name="Normal 3 2 2 3 2 2 3 2 2" xfId="36279"/>
    <cellStyle name="Normal 3 2 2 3 2 2 3 2 3" xfId="57215"/>
    <cellStyle name="Normal 3 2 2 3 2 2 3 3" xfId="36280"/>
    <cellStyle name="Normal 3 2 2 3 2 2 3 4" xfId="36281"/>
    <cellStyle name="Normal 3 2 2 3 2 2 4" xfId="36282"/>
    <cellStyle name="Normal 3 2 2 3 2 2 4 2" xfId="36283"/>
    <cellStyle name="Normal 3 2 2 3 2 2 4 3" xfId="57216"/>
    <cellStyle name="Normal 3 2 2 3 2 2 5" xfId="36284"/>
    <cellStyle name="Normal 3 2 2 3 2 2 6" xfId="36285"/>
    <cellStyle name="Normal 3 2 2 3 2 3" xfId="36286"/>
    <cellStyle name="Normal 3 2 2 3 2 3 2" xfId="36287"/>
    <cellStyle name="Normal 3 2 2 3 2 3 2 2" xfId="36288"/>
    <cellStyle name="Normal 3 2 2 3 2 3 2 3" xfId="57217"/>
    <cellStyle name="Normal 3 2 2 3 2 3 3" xfId="36289"/>
    <cellStyle name="Normal 3 2 2 3 2 3 4" xfId="36290"/>
    <cellStyle name="Normal 3 2 2 3 2 4" xfId="36291"/>
    <cellStyle name="Normal 3 2 2 3 2 4 2" xfId="36292"/>
    <cellStyle name="Normal 3 2 2 3 2 4 2 2" xfId="36293"/>
    <cellStyle name="Normal 3 2 2 3 2 4 2 3" xfId="57218"/>
    <cellStyle name="Normal 3 2 2 3 2 4 3" xfId="36294"/>
    <cellStyle name="Normal 3 2 2 3 2 4 4" xfId="36295"/>
    <cellStyle name="Normal 3 2 2 3 2 5" xfId="36296"/>
    <cellStyle name="Normal 3 2 2 3 2 5 2" xfId="36297"/>
    <cellStyle name="Normal 3 2 2 3 2 5 3" xfId="57219"/>
    <cellStyle name="Normal 3 2 2 3 2 6" xfId="36298"/>
    <cellStyle name="Normal 3 2 2 3 2 7" xfId="36299"/>
    <cellStyle name="Normal 3 2 2 3 3" xfId="36300"/>
    <cellStyle name="Normal 3 2 2 3 3 2" xfId="36301"/>
    <cellStyle name="Normal 3 2 2 3 3 2 2" xfId="36302"/>
    <cellStyle name="Normal 3 2 2 3 3 2 2 2" xfId="36303"/>
    <cellStyle name="Normal 3 2 2 3 3 2 2 3" xfId="57220"/>
    <cellStyle name="Normal 3 2 2 3 3 2 3" xfId="36304"/>
    <cellStyle name="Normal 3 2 2 3 3 2 4" xfId="36305"/>
    <cellStyle name="Normal 3 2 2 3 3 3" xfId="36306"/>
    <cellStyle name="Normal 3 2 2 3 3 3 2" xfId="36307"/>
    <cellStyle name="Normal 3 2 2 3 3 3 2 2" xfId="36308"/>
    <cellStyle name="Normal 3 2 2 3 3 3 2 3" xfId="57221"/>
    <cellStyle name="Normal 3 2 2 3 3 3 3" xfId="36309"/>
    <cellStyle name="Normal 3 2 2 3 3 3 4" xfId="36310"/>
    <cellStyle name="Normal 3 2 2 3 3 4" xfId="36311"/>
    <cellStyle name="Normal 3 2 2 3 3 4 2" xfId="36312"/>
    <cellStyle name="Normal 3 2 2 3 3 4 3" xfId="57222"/>
    <cellStyle name="Normal 3 2 2 3 3 5" xfId="36313"/>
    <cellStyle name="Normal 3 2 2 3 3 6" xfId="36314"/>
    <cellStyle name="Normal 3 2 2 3 4" xfId="36315"/>
    <cellStyle name="Normal 3 2 2 3 4 2" xfId="36316"/>
    <cellStyle name="Normal 3 2 2 3 4 2 2" xfId="36317"/>
    <cellStyle name="Normal 3 2 2 3 4 2 2 2" xfId="36318"/>
    <cellStyle name="Normal 3 2 2 3 4 2 2 3" xfId="57223"/>
    <cellStyle name="Normal 3 2 2 3 4 2 3" xfId="36319"/>
    <cellStyle name="Normal 3 2 2 3 4 2 4" xfId="36320"/>
    <cellStyle name="Normal 3 2 2 3 4 3" xfId="36321"/>
    <cellStyle name="Normal 3 2 2 3 4 3 2" xfId="36322"/>
    <cellStyle name="Normal 3 2 2 3 4 3 3" xfId="57224"/>
    <cellStyle name="Normal 3 2 2 3 4 4" xfId="36323"/>
    <cellStyle name="Normal 3 2 2 3 4 5" xfId="36324"/>
    <cellStyle name="Normal 3 2 2 3 5" xfId="36325"/>
    <cellStyle name="Normal 3 2 2 3 5 2" xfId="36326"/>
    <cellStyle name="Normal 3 2 2 3 5 2 2" xfId="36327"/>
    <cellStyle name="Normal 3 2 2 3 5 2 3" xfId="57225"/>
    <cellStyle name="Normal 3 2 2 3 5 3" xfId="36328"/>
    <cellStyle name="Normal 3 2 2 3 5 4" xfId="36329"/>
    <cellStyle name="Normal 3 2 2 3 6" xfId="36330"/>
    <cellStyle name="Normal 3 2 2 3 6 2" xfId="36331"/>
    <cellStyle name="Normal 3 2 2 3 6 2 2" xfId="36332"/>
    <cellStyle name="Normal 3 2 2 3 6 2 3" xfId="57226"/>
    <cellStyle name="Normal 3 2 2 3 6 3" xfId="36333"/>
    <cellStyle name="Normal 3 2 2 3 6 4" xfId="36334"/>
    <cellStyle name="Normal 3 2 2 3 7" xfId="36335"/>
    <cellStyle name="Normal 3 2 2 3 7 2" xfId="36336"/>
    <cellStyle name="Normal 3 2 2 3 7 3" xfId="57227"/>
    <cellStyle name="Normal 3 2 2 3 8" xfId="36337"/>
    <cellStyle name="Normal 3 2 2 3 9" xfId="36338"/>
    <cellStyle name="Normal 3 2 2 4" xfId="36339"/>
    <cellStyle name="Normal 3 2 2 4 2" xfId="36340"/>
    <cellStyle name="Normal 3 2 2 4 2 2" xfId="36341"/>
    <cellStyle name="Normal 3 2 2 4 2 2 2" xfId="36342"/>
    <cellStyle name="Normal 3 2 2 4 2 2 2 2" xfId="36343"/>
    <cellStyle name="Normal 3 2 2 4 2 2 2 3" xfId="57228"/>
    <cellStyle name="Normal 3 2 2 4 2 2 3" xfId="36344"/>
    <cellStyle name="Normal 3 2 2 4 2 2 4" xfId="36345"/>
    <cellStyle name="Normal 3 2 2 4 2 3" xfId="36346"/>
    <cellStyle name="Normal 3 2 2 4 2 3 2" xfId="36347"/>
    <cellStyle name="Normal 3 2 2 4 2 3 2 2" xfId="36348"/>
    <cellStyle name="Normal 3 2 2 4 2 3 2 3" xfId="57229"/>
    <cellStyle name="Normal 3 2 2 4 2 3 3" xfId="36349"/>
    <cellStyle name="Normal 3 2 2 4 2 3 4" xfId="36350"/>
    <cellStyle name="Normal 3 2 2 4 2 4" xfId="36351"/>
    <cellStyle name="Normal 3 2 2 4 2 4 2" xfId="36352"/>
    <cellStyle name="Normal 3 2 2 4 2 4 3" xfId="57230"/>
    <cellStyle name="Normal 3 2 2 4 2 5" xfId="36353"/>
    <cellStyle name="Normal 3 2 2 4 2 6" xfId="36354"/>
    <cellStyle name="Normal 3 2 2 4 3" xfId="36355"/>
    <cellStyle name="Normal 3 2 2 4 3 2" xfId="36356"/>
    <cellStyle name="Normal 3 2 2 4 3 2 2" xfId="36357"/>
    <cellStyle name="Normal 3 2 2 4 3 2 3" xfId="57231"/>
    <cellStyle name="Normal 3 2 2 4 3 3" xfId="36358"/>
    <cellStyle name="Normal 3 2 2 4 3 4" xfId="36359"/>
    <cellStyle name="Normal 3 2 2 4 4" xfId="36360"/>
    <cellStyle name="Normal 3 2 2 4 4 2" xfId="36361"/>
    <cellStyle name="Normal 3 2 2 4 4 2 2" xfId="36362"/>
    <cellStyle name="Normal 3 2 2 4 4 2 3" xfId="57232"/>
    <cellStyle name="Normal 3 2 2 4 4 3" xfId="36363"/>
    <cellStyle name="Normal 3 2 2 4 4 4" xfId="36364"/>
    <cellStyle name="Normal 3 2 2 4 5" xfId="36365"/>
    <cellStyle name="Normal 3 2 2 4 5 2" xfId="36366"/>
    <cellStyle name="Normal 3 2 2 4 5 3" xfId="57233"/>
    <cellStyle name="Normal 3 2 2 4 6" xfId="36367"/>
    <cellStyle name="Normal 3 2 2 4 7" xfId="36368"/>
    <cellStyle name="Normal 3 2 2 5" xfId="36369"/>
    <cellStyle name="Normal 3 2 2 5 2" xfId="36370"/>
    <cellStyle name="Normal 3 2 2 5 2 2" xfId="36371"/>
    <cellStyle name="Normal 3 2 2 5 2 2 2" xfId="36372"/>
    <cellStyle name="Normal 3 2 2 5 2 2 3" xfId="57234"/>
    <cellStyle name="Normal 3 2 2 5 2 3" xfId="36373"/>
    <cellStyle name="Normal 3 2 2 5 2 4" xfId="36374"/>
    <cellStyle name="Normal 3 2 2 5 3" xfId="36375"/>
    <cellStyle name="Normal 3 2 2 5 3 2" xfId="36376"/>
    <cellStyle name="Normal 3 2 2 5 3 2 2" xfId="36377"/>
    <cellStyle name="Normal 3 2 2 5 3 2 3" xfId="57235"/>
    <cellStyle name="Normal 3 2 2 5 3 3" xfId="36378"/>
    <cellStyle name="Normal 3 2 2 5 3 4" xfId="36379"/>
    <cellStyle name="Normal 3 2 2 5 4" xfId="36380"/>
    <cellStyle name="Normal 3 2 2 5 4 2" xfId="36381"/>
    <cellStyle name="Normal 3 2 2 5 4 3" xfId="57236"/>
    <cellStyle name="Normal 3 2 2 5 5" xfId="36382"/>
    <cellStyle name="Normal 3 2 2 5 6" xfId="36383"/>
    <cellStyle name="Normal 3 2 2 6" xfId="36384"/>
    <cellStyle name="Normal 3 2 2 6 2" xfId="36385"/>
    <cellStyle name="Normal 3 2 2 6 2 2" xfId="36386"/>
    <cellStyle name="Normal 3 2 2 6 2 2 2" xfId="36387"/>
    <cellStyle name="Normal 3 2 2 6 2 2 3" xfId="57237"/>
    <cellStyle name="Normal 3 2 2 6 2 3" xfId="36388"/>
    <cellStyle name="Normal 3 2 2 6 2 4" xfId="36389"/>
    <cellStyle name="Normal 3 2 2 6 3" xfId="36390"/>
    <cellStyle name="Normal 3 2 2 6 3 2" xfId="36391"/>
    <cellStyle name="Normal 3 2 2 6 3 3" xfId="57238"/>
    <cellStyle name="Normal 3 2 2 6 4" xfId="36392"/>
    <cellStyle name="Normal 3 2 2 6 5" xfId="36393"/>
    <cellStyle name="Normal 3 2 2 7" xfId="36394"/>
    <cellStyle name="Normal 3 2 2 7 2" xfId="36395"/>
    <cellStyle name="Normal 3 2 2 7 2 2" xfId="36396"/>
    <cellStyle name="Normal 3 2 2 7 2 3" xfId="57239"/>
    <cellStyle name="Normal 3 2 2 7 3" xfId="36397"/>
    <cellStyle name="Normal 3 2 2 7 4" xfId="36398"/>
    <cellStyle name="Normal 3 2 2 8" xfId="36399"/>
    <cellStyle name="Normal 3 2 2 8 2" xfId="36400"/>
    <cellStyle name="Normal 3 2 2 8 2 2" xfId="36401"/>
    <cellStyle name="Normal 3 2 2 8 2 3" xfId="57240"/>
    <cellStyle name="Normal 3 2 2 8 3" xfId="36402"/>
    <cellStyle name="Normal 3 2 2 8 4" xfId="36403"/>
    <cellStyle name="Normal 3 2 2 9" xfId="36404"/>
    <cellStyle name="Normal 3 2 2 9 2" xfId="36405"/>
    <cellStyle name="Normal 3 2 2 9 3" xfId="57241"/>
    <cellStyle name="Normal 3 2 3" xfId="36406"/>
    <cellStyle name="Normal 3 2 3 10" xfId="36407"/>
    <cellStyle name="Normal 3 2 3 11" xfId="36408"/>
    <cellStyle name="Normal 3 2 3 2" xfId="36409"/>
    <cellStyle name="Normal 3 2 3 2 10" xfId="36410"/>
    <cellStyle name="Normal 3 2 3 2 2" xfId="36411"/>
    <cellStyle name="Normal 3 2 3 2 2 2" xfId="36412"/>
    <cellStyle name="Normal 3 2 3 2 2 2 2" xfId="36413"/>
    <cellStyle name="Normal 3 2 3 2 2 2 2 2" xfId="36414"/>
    <cellStyle name="Normal 3 2 3 2 2 2 2 2 2" xfId="36415"/>
    <cellStyle name="Normal 3 2 3 2 2 2 2 2 2 2" xfId="36416"/>
    <cellStyle name="Normal 3 2 3 2 2 2 2 2 2 3" xfId="57242"/>
    <cellStyle name="Normal 3 2 3 2 2 2 2 2 3" xfId="36417"/>
    <cellStyle name="Normal 3 2 3 2 2 2 2 2 4" xfId="36418"/>
    <cellStyle name="Normal 3 2 3 2 2 2 2 3" xfId="36419"/>
    <cellStyle name="Normal 3 2 3 2 2 2 2 3 2" xfId="36420"/>
    <cellStyle name="Normal 3 2 3 2 2 2 2 3 2 2" xfId="36421"/>
    <cellStyle name="Normal 3 2 3 2 2 2 2 3 2 3" xfId="57243"/>
    <cellStyle name="Normal 3 2 3 2 2 2 2 3 3" xfId="36422"/>
    <cellStyle name="Normal 3 2 3 2 2 2 2 3 4" xfId="36423"/>
    <cellStyle name="Normal 3 2 3 2 2 2 2 4" xfId="36424"/>
    <cellStyle name="Normal 3 2 3 2 2 2 2 4 2" xfId="36425"/>
    <cellStyle name="Normal 3 2 3 2 2 2 2 4 3" xfId="57244"/>
    <cellStyle name="Normal 3 2 3 2 2 2 2 5" xfId="36426"/>
    <cellStyle name="Normal 3 2 3 2 2 2 2 6" xfId="36427"/>
    <cellStyle name="Normal 3 2 3 2 2 2 3" xfId="36428"/>
    <cellStyle name="Normal 3 2 3 2 2 2 3 2" xfId="36429"/>
    <cellStyle name="Normal 3 2 3 2 2 2 3 2 2" xfId="36430"/>
    <cellStyle name="Normal 3 2 3 2 2 2 3 2 3" xfId="57245"/>
    <cellStyle name="Normal 3 2 3 2 2 2 3 3" xfId="36431"/>
    <cellStyle name="Normal 3 2 3 2 2 2 3 4" xfId="36432"/>
    <cellStyle name="Normal 3 2 3 2 2 2 4" xfId="36433"/>
    <cellStyle name="Normal 3 2 3 2 2 2 4 2" xfId="36434"/>
    <cellStyle name="Normal 3 2 3 2 2 2 4 2 2" xfId="36435"/>
    <cellStyle name="Normal 3 2 3 2 2 2 4 2 3" xfId="57246"/>
    <cellStyle name="Normal 3 2 3 2 2 2 4 3" xfId="36436"/>
    <cellStyle name="Normal 3 2 3 2 2 2 4 4" xfId="36437"/>
    <cellStyle name="Normal 3 2 3 2 2 2 5" xfId="36438"/>
    <cellStyle name="Normal 3 2 3 2 2 2 5 2" xfId="36439"/>
    <cellStyle name="Normal 3 2 3 2 2 2 5 3" xfId="57247"/>
    <cellStyle name="Normal 3 2 3 2 2 2 6" xfId="36440"/>
    <cellStyle name="Normal 3 2 3 2 2 2 7" xfId="36441"/>
    <cellStyle name="Normal 3 2 3 2 2 3" xfId="36442"/>
    <cellStyle name="Normal 3 2 3 2 2 3 2" xfId="36443"/>
    <cellStyle name="Normal 3 2 3 2 2 3 2 2" xfId="36444"/>
    <cellStyle name="Normal 3 2 3 2 2 3 2 2 2" xfId="36445"/>
    <cellStyle name="Normal 3 2 3 2 2 3 2 2 3" xfId="57248"/>
    <cellStyle name="Normal 3 2 3 2 2 3 2 3" xfId="36446"/>
    <cellStyle name="Normal 3 2 3 2 2 3 2 4" xfId="36447"/>
    <cellStyle name="Normal 3 2 3 2 2 3 3" xfId="36448"/>
    <cellStyle name="Normal 3 2 3 2 2 3 3 2" xfId="36449"/>
    <cellStyle name="Normal 3 2 3 2 2 3 3 2 2" xfId="36450"/>
    <cellStyle name="Normal 3 2 3 2 2 3 3 2 3" xfId="57249"/>
    <cellStyle name="Normal 3 2 3 2 2 3 3 3" xfId="36451"/>
    <cellStyle name="Normal 3 2 3 2 2 3 3 4" xfId="36452"/>
    <cellStyle name="Normal 3 2 3 2 2 3 4" xfId="36453"/>
    <cellStyle name="Normal 3 2 3 2 2 3 4 2" xfId="36454"/>
    <cellStyle name="Normal 3 2 3 2 2 3 4 3" xfId="57250"/>
    <cellStyle name="Normal 3 2 3 2 2 3 5" xfId="36455"/>
    <cellStyle name="Normal 3 2 3 2 2 3 6" xfId="36456"/>
    <cellStyle name="Normal 3 2 3 2 2 4" xfId="36457"/>
    <cellStyle name="Normal 3 2 3 2 2 4 2" xfId="36458"/>
    <cellStyle name="Normal 3 2 3 2 2 4 2 2" xfId="36459"/>
    <cellStyle name="Normal 3 2 3 2 2 4 2 3" xfId="57251"/>
    <cellStyle name="Normal 3 2 3 2 2 4 3" xfId="36460"/>
    <cellStyle name="Normal 3 2 3 2 2 4 4" xfId="36461"/>
    <cellStyle name="Normal 3 2 3 2 2 5" xfId="36462"/>
    <cellStyle name="Normal 3 2 3 2 2 5 2" xfId="36463"/>
    <cellStyle name="Normal 3 2 3 2 2 5 2 2" xfId="36464"/>
    <cellStyle name="Normal 3 2 3 2 2 5 2 3" xfId="57252"/>
    <cellStyle name="Normal 3 2 3 2 2 5 3" xfId="36465"/>
    <cellStyle name="Normal 3 2 3 2 2 5 4" xfId="36466"/>
    <cellStyle name="Normal 3 2 3 2 2 6" xfId="36467"/>
    <cellStyle name="Normal 3 2 3 2 2 6 2" xfId="36468"/>
    <cellStyle name="Normal 3 2 3 2 2 6 3" xfId="57253"/>
    <cellStyle name="Normal 3 2 3 2 2 7" xfId="36469"/>
    <cellStyle name="Normal 3 2 3 2 2 8" xfId="36470"/>
    <cellStyle name="Normal 3 2 3 2 3" xfId="36471"/>
    <cellStyle name="Normal 3 2 3 2 3 2" xfId="36472"/>
    <cellStyle name="Normal 3 2 3 2 3 2 2" xfId="36473"/>
    <cellStyle name="Normal 3 2 3 2 3 2 2 2" xfId="36474"/>
    <cellStyle name="Normal 3 2 3 2 3 2 2 2 2" xfId="36475"/>
    <cellStyle name="Normal 3 2 3 2 3 2 2 2 3" xfId="57254"/>
    <cellStyle name="Normal 3 2 3 2 3 2 2 3" xfId="36476"/>
    <cellStyle name="Normal 3 2 3 2 3 2 2 4" xfId="36477"/>
    <cellStyle name="Normal 3 2 3 2 3 2 3" xfId="36478"/>
    <cellStyle name="Normal 3 2 3 2 3 2 3 2" xfId="36479"/>
    <cellStyle name="Normal 3 2 3 2 3 2 3 2 2" xfId="36480"/>
    <cellStyle name="Normal 3 2 3 2 3 2 3 2 3" xfId="57255"/>
    <cellStyle name="Normal 3 2 3 2 3 2 3 3" xfId="36481"/>
    <cellStyle name="Normal 3 2 3 2 3 2 3 4" xfId="36482"/>
    <cellStyle name="Normal 3 2 3 2 3 2 4" xfId="36483"/>
    <cellStyle name="Normal 3 2 3 2 3 2 4 2" xfId="36484"/>
    <cellStyle name="Normal 3 2 3 2 3 2 4 3" xfId="57256"/>
    <cellStyle name="Normal 3 2 3 2 3 2 5" xfId="36485"/>
    <cellStyle name="Normal 3 2 3 2 3 2 6" xfId="36486"/>
    <cellStyle name="Normal 3 2 3 2 3 3" xfId="36487"/>
    <cellStyle name="Normal 3 2 3 2 3 3 2" xfId="36488"/>
    <cellStyle name="Normal 3 2 3 2 3 3 2 2" xfId="36489"/>
    <cellStyle name="Normal 3 2 3 2 3 3 2 3" xfId="57257"/>
    <cellStyle name="Normal 3 2 3 2 3 3 3" xfId="36490"/>
    <cellStyle name="Normal 3 2 3 2 3 3 4" xfId="36491"/>
    <cellStyle name="Normal 3 2 3 2 3 4" xfId="36492"/>
    <cellStyle name="Normal 3 2 3 2 3 4 2" xfId="36493"/>
    <cellStyle name="Normal 3 2 3 2 3 4 2 2" xfId="36494"/>
    <cellStyle name="Normal 3 2 3 2 3 4 2 3" xfId="57258"/>
    <cellStyle name="Normal 3 2 3 2 3 4 3" xfId="36495"/>
    <cellStyle name="Normal 3 2 3 2 3 4 4" xfId="36496"/>
    <cellStyle name="Normal 3 2 3 2 3 5" xfId="36497"/>
    <cellStyle name="Normal 3 2 3 2 3 5 2" xfId="36498"/>
    <cellStyle name="Normal 3 2 3 2 3 5 3" xfId="57259"/>
    <cellStyle name="Normal 3 2 3 2 3 6" xfId="36499"/>
    <cellStyle name="Normal 3 2 3 2 3 7" xfId="36500"/>
    <cellStyle name="Normal 3 2 3 2 4" xfId="36501"/>
    <cellStyle name="Normal 3 2 3 2 4 2" xfId="36502"/>
    <cellStyle name="Normal 3 2 3 2 4 2 2" xfId="36503"/>
    <cellStyle name="Normal 3 2 3 2 4 2 2 2" xfId="36504"/>
    <cellStyle name="Normal 3 2 3 2 4 2 2 3" xfId="57260"/>
    <cellStyle name="Normal 3 2 3 2 4 2 3" xfId="36505"/>
    <cellStyle name="Normal 3 2 3 2 4 2 4" xfId="36506"/>
    <cellStyle name="Normal 3 2 3 2 4 3" xfId="36507"/>
    <cellStyle name="Normal 3 2 3 2 4 3 2" xfId="36508"/>
    <cellStyle name="Normal 3 2 3 2 4 3 2 2" xfId="36509"/>
    <cellStyle name="Normal 3 2 3 2 4 3 2 3" xfId="57261"/>
    <cellStyle name="Normal 3 2 3 2 4 3 3" xfId="36510"/>
    <cellStyle name="Normal 3 2 3 2 4 3 4" xfId="36511"/>
    <cellStyle name="Normal 3 2 3 2 4 4" xfId="36512"/>
    <cellStyle name="Normal 3 2 3 2 4 4 2" xfId="36513"/>
    <cellStyle name="Normal 3 2 3 2 4 4 3" xfId="57262"/>
    <cellStyle name="Normal 3 2 3 2 4 5" xfId="36514"/>
    <cellStyle name="Normal 3 2 3 2 4 6" xfId="36515"/>
    <cellStyle name="Normal 3 2 3 2 5" xfId="36516"/>
    <cellStyle name="Normal 3 2 3 2 5 2" xfId="36517"/>
    <cellStyle name="Normal 3 2 3 2 5 2 2" xfId="36518"/>
    <cellStyle name="Normal 3 2 3 2 5 2 2 2" xfId="36519"/>
    <cellStyle name="Normal 3 2 3 2 5 2 2 3" xfId="57263"/>
    <cellStyle name="Normal 3 2 3 2 5 2 3" xfId="36520"/>
    <cellStyle name="Normal 3 2 3 2 5 2 4" xfId="36521"/>
    <cellStyle name="Normal 3 2 3 2 5 3" xfId="36522"/>
    <cellStyle name="Normal 3 2 3 2 5 3 2" xfId="36523"/>
    <cellStyle name="Normal 3 2 3 2 5 3 3" xfId="57264"/>
    <cellStyle name="Normal 3 2 3 2 5 4" xfId="36524"/>
    <cellStyle name="Normal 3 2 3 2 5 5" xfId="36525"/>
    <cellStyle name="Normal 3 2 3 2 6" xfId="36526"/>
    <cellStyle name="Normal 3 2 3 2 6 2" xfId="36527"/>
    <cellStyle name="Normal 3 2 3 2 6 2 2" xfId="36528"/>
    <cellStyle name="Normal 3 2 3 2 6 2 3" xfId="57265"/>
    <cellStyle name="Normal 3 2 3 2 6 3" xfId="36529"/>
    <cellStyle name="Normal 3 2 3 2 6 4" xfId="36530"/>
    <cellStyle name="Normal 3 2 3 2 7" xfId="36531"/>
    <cellStyle name="Normal 3 2 3 2 7 2" xfId="36532"/>
    <cellStyle name="Normal 3 2 3 2 7 2 2" xfId="36533"/>
    <cellStyle name="Normal 3 2 3 2 7 2 3" xfId="57266"/>
    <cellStyle name="Normal 3 2 3 2 7 3" xfId="36534"/>
    <cellStyle name="Normal 3 2 3 2 7 4" xfId="36535"/>
    <cellStyle name="Normal 3 2 3 2 8" xfId="36536"/>
    <cellStyle name="Normal 3 2 3 2 8 2" xfId="36537"/>
    <cellStyle name="Normal 3 2 3 2 8 3" xfId="57267"/>
    <cellStyle name="Normal 3 2 3 2 9" xfId="36538"/>
    <cellStyle name="Normal 3 2 3 3" xfId="36539"/>
    <cellStyle name="Normal 3 2 3 3 2" xfId="36540"/>
    <cellStyle name="Normal 3 2 3 3 2 2" xfId="36541"/>
    <cellStyle name="Normal 3 2 3 3 2 2 2" xfId="36542"/>
    <cellStyle name="Normal 3 2 3 3 2 2 2 2" xfId="36543"/>
    <cellStyle name="Normal 3 2 3 3 2 2 2 2 2" xfId="36544"/>
    <cellStyle name="Normal 3 2 3 3 2 2 2 2 3" xfId="57268"/>
    <cellStyle name="Normal 3 2 3 3 2 2 2 3" xfId="36545"/>
    <cellStyle name="Normal 3 2 3 3 2 2 2 4" xfId="36546"/>
    <cellStyle name="Normal 3 2 3 3 2 2 3" xfId="36547"/>
    <cellStyle name="Normal 3 2 3 3 2 2 3 2" xfId="36548"/>
    <cellStyle name="Normal 3 2 3 3 2 2 3 2 2" xfId="36549"/>
    <cellStyle name="Normal 3 2 3 3 2 2 3 2 3" xfId="57269"/>
    <cellStyle name="Normal 3 2 3 3 2 2 3 3" xfId="36550"/>
    <cellStyle name="Normal 3 2 3 3 2 2 3 4" xfId="36551"/>
    <cellStyle name="Normal 3 2 3 3 2 2 4" xfId="36552"/>
    <cellStyle name="Normal 3 2 3 3 2 2 4 2" xfId="36553"/>
    <cellStyle name="Normal 3 2 3 3 2 2 4 3" xfId="57270"/>
    <cellStyle name="Normal 3 2 3 3 2 2 5" xfId="36554"/>
    <cellStyle name="Normal 3 2 3 3 2 2 6" xfId="36555"/>
    <cellStyle name="Normal 3 2 3 3 2 3" xfId="36556"/>
    <cellStyle name="Normal 3 2 3 3 2 3 2" xfId="36557"/>
    <cellStyle name="Normal 3 2 3 3 2 3 2 2" xfId="36558"/>
    <cellStyle name="Normal 3 2 3 3 2 3 2 3" xfId="57271"/>
    <cellStyle name="Normal 3 2 3 3 2 3 3" xfId="36559"/>
    <cellStyle name="Normal 3 2 3 3 2 3 4" xfId="36560"/>
    <cellStyle name="Normal 3 2 3 3 2 4" xfId="36561"/>
    <cellStyle name="Normal 3 2 3 3 2 4 2" xfId="36562"/>
    <cellStyle name="Normal 3 2 3 3 2 4 2 2" xfId="36563"/>
    <cellStyle name="Normal 3 2 3 3 2 4 2 3" xfId="57272"/>
    <cellStyle name="Normal 3 2 3 3 2 4 3" xfId="36564"/>
    <cellStyle name="Normal 3 2 3 3 2 4 4" xfId="36565"/>
    <cellStyle name="Normal 3 2 3 3 2 5" xfId="36566"/>
    <cellStyle name="Normal 3 2 3 3 2 5 2" xfId="36567"/>
    <cellStyle name="Normal 3 2 3 3 2 5 3" xfId="57273"/>
    <cellStyle name="Normal 3 2 3 3 2 6" xfId="36568"/>
    <cellStyle name="Normal 3 2 3 3 2 7" xfId="36569"/>
    <cellStyle name="Normal 3 2 3 3 3" xfId="36570"/>
    <cellStyle name="Normal 3 2 3 3 3 2" xfId="36571"/>
    <cellStyle name="Normal 3 2 3 3 3 2 2" xfId="36572"/>
    <cellStyle name="Normal 3 2 3 3 3 2 2 2" xfId="36573"/>
    <cellStyle name="Normal 3 2 3 3 3 2 2 3" xfId="57274"/>
    <cellStyle name="Normal 3 2 3 3 3 2 3" xfId="36574"/>
    <cellStyle name="Normal 3 2 3 3 3 2 4" xfId="36575"/>
    <cellStyle name="Normal 3 2 3 3 3 3" xfId="36576"/>
    <cellStyle name="Normal 3 2 3 3 3 3 2" xfId="36577"/>
    <cellStyle name="Normal 3 2 3 3 3 3 2 2" xfId="36578"/>
    <cellStyle name="Normal 3 2 3 3 3 3 2 3" xfId="57275"/>
    <cellStyle name="Normal 3 2 3 3 3 3 3" xfId="36579"/>
    <cellStyle name="Normal 3 2 3 3 3 3 4" xfId="36580"/>
    <cellStyle name="Normal 3 2 3 3 3 4" xfId="36581"/>
    <cellStyle name="Normal 3 2 3 3 3 4 2" xfId="36582"/>
    <cellStyle name="Normal 3 2 3 3 3 4 3" xfId="57276"/>
    <cellStyle name="Normal 3 2 3 3 3 5" xfId="36583"/>
    <cellStyle name="Normal 3 2 3 3 3 6" xfId="36584"/>
    <cellStyle name="Normal 3 2 3 3 4" xfId="36585"/>
    <cellStyle name="Normal 3 2 3 3 4 2" xfId="36586"/>
    <cellStyle name="Normal 3 2 3 3 4 2 2" xfId="36587"/>
    <cellStyle name="Normal 3 2 3 3 4 2 3" xfId="57277"/>
    <cellStyle name="Normal 3 2 3 3 4 3" xfId="36588"/>
    <cellStyle name="Normal 3 2 3 3 4 4" xfId="36589"/>
    <cellStyle name="Normal 3 2 3 3 5" xfId="36590"/>
    <cellStyle name="Normal 3 2 3 3 5 2" xfId="36591"/>
    <cellStyle name="Normal 3 2 3 3 5 2 2" xfId="36592"/>
    <cellStyle name="Normal 3 2 3 3 5 2 3" xfId="57278"/>
    <cellStyle name="Normal 3 2 3 3 5 3" xfId="36593"/>
    <cellStyle name="Normal 3 2 3 3 5 4" xfId="36594"/>
    <cellStyle name="Normal 3 2 3 3 6" xfId="36595"/>
    <cellStyle name="Normal 3 2 3 3 6 2" xfId="36596"/>
    <cellStyle name="Normal 3 2 3 3 6 3" xfId="57279"/>
    <cellStyle name="Normal 3 2 3 3 7" xfId="36597"/>
    <cellStyle name="Normal 3 2 3 3 8" xfId="36598"/>
    <cellStyle name="Normal 3 2 3 4" xfId="36599"/>
    <cellStyle name="Normal 3 2 3 4 2" xfId="36600"/>
    <cellStyle name="Normal 3 2 3 4 2 2" xfId="36601"/>
    <cellStyle name="Normal 3 2 3 4 2 2 2" xfId="36602"/>
    <cellStyle name="Normal 3 2 3 4 2 2 2 2" xfId="36603"/>
    <cellStyle name="Normal 3 2 3 4 2 2 2 3" xfId="57280"/>
    <cellStyle name="Normal 3 2 3 4 2 2 3" xfId="36604"/>
    <cellStyle name="Normal 3 2 3 4 2 2 4" xfId="36605"/>
    <cellStyle name="Normal 3 2 3 4 2 3" xfId="36606"/>
    <cellStyle name="Normal 3 2 3 4 2 3 2" xfId="36607"/>
    <cellStyle name="Normal 3 2 3 4 2 3 2 2" xfId="36608"/>
    <cellStyle name="Normal 3 2 3 4 2 3 2 3" xfId="57281"/>
    <cellStyle name="Normal 3 2 3 4 2 3 3" xfId="36609"/>
    <cellStyle name="Normal 3 2 3 4 2 3 4" xfId="36610"/>
    <cellStyle name="Normal 3 2 3 4 2 4" xfId="36611"/>
    <cellStyle name="Normal 3 2 3 4 2 4 2" xfId="36612"/>
    <cellStyle name="Normal 3 2 3 4 2 4 3" xfId="57282"/>
    <cellStyle name="Normal 3 2 3 4 2 5" xfId="36613"/>
    <cellStyle name="Normal 3 2 3 4 2 6" xfId="36614"/>
    <cellStyle name="Normal 3 2 3 4 3" xfId="36615"/>
    <cellStyle name="Normal 3 2 3 4 3 2" xfId="36616"/>
    <cellStyle name="Normal 3 2 3 4 3 2 2" xfId="36617"/>
    <cellStyle name="Normal 3 2 3 4 3 2 3" xfId="57283"/>
    <cellStyle name="Normal 3 2 3 4 3 3" xfId="36618"/>
    <cellStyle name="Normal 3 2 3 4 3 4" xfId="36619"/>
    <cellStyle name="Normal 3 2 3 4 4" xfId="36620"/>
    <cellStyle name="Normal 3 2 3 4 4 2" xfId="36621"/>
    <cellStyle name="Normal 3 2 3 4 4 2 2" xfId="36622"/>
    <cellStyle name="Normal 3 2 3 4 4 2 3" xfId="57284"/>
    <cellStyle name="Normal 3 2 3 4 4 3" xfId="36623"/>
    <cellStyle name="Normal 3 2 3 4 4 4" xfId="36624"/>
    <cellStyle name="Normal 3 2 3 4 5" xfId="36625"/>
    <cellStyle name="Normal 3 2 3 4 5 2" xfId="36626"/>
    <cellStyle name="Normal 3 2 3 4 5 3" xfId="57285"/>
    <cellStyle name="Normal 3 2 3 4 6" xfId="36627"/>
    <cellStyle name="Normal 3 2 3 4 7" xfId="36628"/>
    <cellStyle name="Normal 3 2 3 5" xfId="36629"/>
    <cellStyle name="Normal 3 2 3 5 2" xfId="36630"/>
    <cellStyle name="Normal 3 2 3 5 2 2" xfId="36631"/>
    <cellStyle name="Normal 3 2 3 5 2 2 2" xfId="36632"/>
    <cellStyle name="Normal 3 2 3 5 2 2 3" xfId="57286"/>
    <cellStyle name="Normal 3 2 3 5 2 3" xfId="36633"/>
    <cellStyle name="Normal 3 2 3 5 2 4" xfId="36634"/>
    <cellStyle name="Normal 3 2 3 5 3" xfId="36635"/>
    <cellStyle name="Normal 3 2 3 5 3 2" xfId="36636"/>
    <cellStyle name="Normal 3 2 3 5 3 2 2" xfId="36637"/>
    <cellStyle name="Normal 3 2 3 5 3 2 3" xfId="57287"/>
    <cellStyle name="Normal 3 2 3 5 3 3" xfId="36638"/>
    <cellStyle name="Normal 3 2 3 5 3 4" xfId="36639"/>
    <cellStyle name="Normal 3 2 3 5 4" xfId="36640"/>
    <cellStyle name="Normal 3 2 3 5 4 2" xfId="36641"/>
    <cellStyle name="Normal 3 2 3 5 4 3" xfId="57288"/>
    <cellStyle name="Normal 3 2 3 5 5" xfId="36642"/>
    <cellStyle name="Normal 3 2 3 5 6" xfId="36643"/>
    <cellStyle name="Normal 3 2 3 6" xfId="36644"/>
    <cellStyle name="Normal 3 2 3 6 2" xfId="36645"/>
    <cellStyle name="Normal 3 2 3 6 2 2" xfId="36646"/>
    <cellStyle name="Normal 3 2 3 6 2 2 2" xfId="36647"/>
    <cellStyle name="Normal 3 2 3 6 2 2 3" xfId="57289"/>
    <cellStyle name="Normal 3 2 3 6 2 3" xfId="36648"/>
    <cellStyle name="Normal 3 2 3 6 2 4" xfId="36649"/>
    <cellStyle name="Normal 3 2 3 6 3" xfId="36650"/>
    <cellStyle name="Normal 3 2 3 6 3 2" xfId="36651"/>
    <cellStyle name="Normal 3 2 3 6 3 3" xfId="57290"/>
    <cellStyle name="Normal 3 2 3 6 4" xfId="36652"/>
    <cellStyle name="Normal 3 2 3 6 5" xfId="36653"/>
    <cellStyle name="Normal 3 2 3 7" xfId="36654"/>
    <cellStyle name="Normal 3 2 3 7 2" xfId="36655"/>
    <cellStyle name="Normal 3 2 3 7 2 2" xfId="36656"/>
    <cellStyle name="Normal 3 2 3 7 2 3" xfId="57291"/>
    <cellStyle name="Normal 3 2 3 7 3" xfId="36657"/>
    <cellStyle name="Normal 3 2 3 7 4" xfId="36658"/>
    <cellStyle name="Normal 3 2 3 8" xfId="36659"/>
    <cellStyle name="Normal 3 2 3 8 2" xfId="36660"/>
    <cellStyle name="Normal 3 2 3 8 2 2" xfId="36661"/>
    <cellStyle name="Normal 3 2 3 8 2 3" xfId="57292"/>
    <cellStyle name="Normal 3 2 3 8 3" xfId="36662"/>
    <cellStyle name="Normal 3 2 3 8 4" xfId="36663"/>
    <cellStyle name="Normal 3 2 3 9" xfId="36664"/>
    <cellStyle name="Normal 3 2 3 9 2" xfId="36665"/>
    <cellStyle name="Normal 3 2 3 9 3" xfId="57293"/>
    <cellStyle name="Normal 3 2 4" xfId="36666"/>
    <cellStyle name="Normal 3 2 4 10" xfId="36667"/>
    <cellStyle name="Normal 3 2 4 2" xfId="36668"/>
    <cellStyle name="Normal 3 2 4 2 2" xfId="36669"/>
    <cellStyle name="Normal 3 2 4 2 2 2" xfId="36670"/>
    <cellStyle name="Normal 3 2 4 2 2 2 2" xfId="36671"/>
    <cellStyle name="Normal 3 2 4 2 2 2 2 2" xfId="36672"/>
    <cellStyle name="Normal 3 2 4 2 2 2 2 2 2" xfId="36673"/>
    <cellStyle name="Normal 3 2 4 2 2 2 2 2 3" xfId="57294"/>
    <cellStyle name="Normal 3 2 4 2 2 2 2 3" xfId="36674"/>
    <cellStyle name="Normal 3 2 4 2 2 2 2 4" xfId="36675"/>
    <cellStyle name="Normal 3 2 4 2 2 2 3" xfId="36676"/>
    <cellStyle name="Normal 3 2 4 2 2 2 3 2" xfId="36677"/>
    <cellStyle name="Normal 3 2 4 2 2 2 3 2 2" xfId="36678"/>
    <cellStyle name="Normal 3 2 4 2 2 2 3 2 3" xfId="57295"/>
    <cellStyle name="Normal 3 2 4 2 2 2 3 3" xfId="36679"/>
    <cellStyle name="Normal 3 2 4 2 2 2 3 4" xfId="36680"/>
    <cellStyle name="Normal 3 2 4 2 2 2 4" xfId="36681"/>
    <cellStyle name="Normal 3 2 4 2 2 2 4 2" xfId="36682"/>
    <cellStyle name="Normal 3 2 4 2 2 2 4 3" xfId="57296"/>
    <cellStyle name="Normal 3 2 4 2 2 2 5" xfId="36683"/>
    <cellStyle name="Normal 3 2 4 2 2 2 6" xfId="36684"/>
    <cellStyle name="Normal 3 2 4 2 2 3" xfId="36685"/>
    <cellStyle name="Normal 3 2 4 2 2 3 2" xfId="36686"/>
    <cellStyle name="Normal 3 2 4 2 2 3 2 2" xfId="36687"/>
    <cellStyle name="Normal 3 2 4 2 2 3 2 3" xfId="57297"/>
    <cellStyle name="Normal 3 2 4 2 2 3 3" xfId="36688"/>
    <cellStyle name="Normal 3 2 4 2 2 3 4" xfId="36689"/>
    <cellStyle name="Normal 3 2 4 2 2 4" xfId="36690"/>
    <cellStyle name="Normal 3 2 4 2 2 4 2" xfId="36691"/>
    <cellStyle name="Normal 3 2 4 2 2 4 2 2" xfId="36692"/>
    <cellStyle name="Normal 3 2 4 2 2 4 2 3" xfId="57298"/>
    <cellStyle name="Normal 3 2 4 2 2 4 3" xfId="36693"/>
    <cellStyle name="Normal 3 2 4 2 2 4 4" xfId="36694"/>
    <cellStyle name="Normal 3 2 4 2 2 5" xfId="36695"/>
    <cellStyle name="Normal 3 2 4 2 2 5 2" xfId="36696"/>
    <cellStyle name="Normal 3 2 4 2 2 5 3" xfId="57299"/>
    <cellStyle name="Normal 3 2 4 2 2 6" xfId="36697"/>
    <cellStyle name="Normal 3 2 4 2 2 7" xfId="36698"/>
    <cellStyle name="Normal 3 2 4 2 3" xfId="36699"/>
    <cellStyle name="Normal 3 2 4 2 3 2" xfId="36700"/>
    <cellStyle name="Normal 3 2 4 2 3 2 2" xfId="36701"/>
    <cellStyle name="Normal 3 2 4 2 3 2 2 2" xfId="36702"/>
    <cellStyle name="Normal 3 2 4 2 3 2 2 3" xfId="57300"/>
    <cellStyle name="Normal 3 2 4 2 3 2 3" xfId="36703"/>
    <cellStyle name="Normal 3 2 4 2 3 2 4" xfId="36704"/>
    <cellStyle name="Normal 3 2 4 2 3 3" xfId="36705"/>
    <cellStyle name="Normal 3 2 4 2 3 3 2" xfId="36706"/>
    <cellStyle name="Normal 3 2 4 2 3 3 2 2" xfId="36707"/>
    <cellStyle name="Normal 3 2 4 2 3 3 2 3" xfId="57301"/>
    <cellStyle name="Normal 3 2 4 2 3 3 3" xfId="36708"/>
    <cellStyle name="Normal 3 2 4 2 3 3 4" xfId="36709"/>
    <cellStyle name="Normal 3 2 4 2 3 4" xfId="36710"/>
    <cellStyle name="Normal 3 2 4 2 3 4 2" xfId="36711"/>
    <cellStyle name="Normal 3 2 4 2 3 4 3" xfId="57302"/>
    <cellStyle name="Normal 3 2 4 2 3 5" xfId="36712"/>
    <cellStyle name="Normal 3 2 4 2 3 6" xfId="36713"/>
    <cellStyle name="Normal 3 2 4 2 4" xfId="36714"/>
    <cellStyle name="Normal 3 2 4 2 4 2" xfId="36715"/>
    <cellStyle name="Normal 3 2 4 2 4 2 2" xfId="36716"/>
    <cellStyle name="Normal 3 2 4 2 4 2 3" xfId="57303"/>
    <cellStyle name="Normal 3 2 4 2 4 3" xfId="36717"/>
    <cellStyle name="Normal 3 2 4 2 4 4" xfId="36718"/>
    <cellStyle name="Normal 3 2 4 2 5" xfId="36719"/>
    <cellStyle name="Normal 3 2 4 2 5 2" xfId="36720"/>
    <cellStyle name="Normal 3 2 4 2 5 2 2" xfId="36721"/>
    <cellStyle name="Normal 3 2 4 2 5 2 3" xfId="57304"/>
    <cellStyle name="Normal 3 2 4 2 5 3" xfId="36722"/>
    <cellStyle name="Normal 3 2 4 2 5 4" xfId="36723"/>
    <cellStyle name="Normal 3 2 4 2 6" xfId="36724"/>
    <cellStyle name="Normal 3 2 4 2 6 2" xfId="36725"/>
    <cellStyle name="Normal 3 2 4 2 6 3" xfId="57305"/>
    <cellStyle name="Normal 3 2 4 2 7" xfId="36726"/>
    <cellStyle name="Normal 3 2 4 2 8" xfId="36727"/>
    <cellStyle name="Normal 3 2 4 3" xfId="36728"/>
    <cellStyle name="Normal 3 2 4 3 2" xfId="36729"/>
    <cellStyle name="Normal 3 2 4 3 2 2" xfId="36730"/>
    <cellStyle name="Normal 3 2 4 3 2 2 2" xfId="36731"/>
    <cellStyle name="Normal 3 2 4 3 2 2 2 2" xfId="36732"/>
    <cellStyle name="Normal 3 2 4 3 2 2 2 3" xfId="57306"/>
    <cellStyle name="Normal 3 2 4 3 2 2 3" xfId="36733"/>
    <cellStyle name="Normal 3 2 4 3 2 2 4" xfId="36734"/>
    <cellStyle name="Normal 3 2 4 3 2 3" xfId="36735"/>
    <cellStyle name="Normal 3 2 4 3 2 3 2" xfId="36736"/>
    <cellStyle name="Normal 3 2 4 3 2 3 2 2" xfId="36737"/>
    <cellStyle name="Normal 3 2 4 3 2 3 2 3" xfId="57307"/>
    <cellStyle name="Normal 3 2 4 3 2 3 3" xfId="36738"/>
    <cellStyle name="Normal 3 2 4 3 2 3 4" xfId="36739"/>
    <cellStyle name="Normal 3 2 4 3 2 4" xfId="36740"/>
    <cellStyle name="Normal 3 2 4 3 2 4 2" xfId="36741"/>
    <cellStyle name="Normal 3 2 4 3 2 4 3" xfId="57308"/>
    <cellStyle name="Normal 3 2 4 3 2 5" xfId="36742"/>
    <cellStyle name="Normal 3 2 4 3 2 6" xfId="36743"/>
    <cellStyle name="Normal 3 2 4 3 3" xfId="36744"/>
    <cellStyle name="Normal 3 2 4 3 3 2" xfId="36745"/>
    <cellStyle name="Normal 3 2 4 3 3 2 2" xfId="36746"/>
    <cellStyle name="Normal 3 2 4 3 3 2 3" xfId="57309"/>
    <cellStyle name="Normal 3 2 4 3 3 3" xfId="36747"/>
    <cellStyle name="Normal 3 2 4 3 3 4" xfId="36748"/>
    <cellStyle name="Normal 3 2 4 3 4" xfId="36749"/>
    <cellStyle name="Normal 3 2 4 3 4 2" xfId="36750"/>
    <cellStyle name="Normal 3 2 4 3 4 2 2" xfId="36751"/>
    <cellStyle name="Normal 3 2 4 3 4 2 3" xfId="57310"/>
    <cellStyle name="Normal 3 2 4 3 4 3" xfId="36752"/>
    <cellStyle name="Normal 3 2 4 3 4 4" xfId="36753"/>
    <cellStyle name="Normal 3 2 4 3 5" xfId="36754"/>
    <cellStyle name="Normal 3 2 4 3 5 2" xfId="36755"/>
    <cellStyle name="Normal 3 2 4 3 5 3" xfId="57311"/>
    <cellStyle name="Normal 3 2 4 3 6" xfId="36756"/>
    <cellStyle name="Normal 3 2 4 3 7" xfId="36757"/>
    <cellStyle name="Normal 3 2 4 4" xfId="36758"/>
    <cellStyle name="Normal 3 2 4 4 2" xfId="36759"/>
    <cellStyle name="Normal 3 2 4 4 2 2" xfId="36760"/>
    <cellStyle name="Normal 3 2 4 4 2 2 2" xfId="36761"/>
    <cellStyle name="Normal 3 2 4 4 2 2 3" xfId="57312"/>
    <cellStyle name="Normal 3 2 4 4 2 3" xfId="36762"/>
    <cellStyle name="Normal 3 2 4 4 2 4" xfId="36763"/>
    <cellStyle name="Normal 3 2 4 4 3" xfId="36764"/>
    <cellStyle name="Normal 3 2 4 4 3 2" xfId="36765"/>
    <cellStyle name="Normal 3 2 4 4 3 2 2" xfId="36766"/>
    <cellStyle name="Normal 3 2 4 4 3 2 3" xfId="57313"/>
    <cellStyle name="Normal 3 2 4 4 3 3" xfId="36767"/>
    <cellStyle name="Normal 3 2 4 4 3 4" xfId="36768"/>
    <cellStyle name="Normal 3 2 4 4 4" xfId="36769"/>
    <cellStyle name="Normal 3 2 4 4 4 2" xfId="36770"/>
    <cellStyle name="Normal 3 2 4 4 4 3" xfId="57314"/>
    <cellStyle name="Normal 3 2 4 4 5" xfId="36771"/>
    <cellStyle name="Normal 3 2 4 4 6" xfId="36772"/>
    <cellStyle name="Normal 3 2 4 5" xfId="36773"/>
    <cellStyle name="Normal 3 2 4 5 2" xfId="36774"/>
    <cellStyle name="Normal 3 2 4 5 2 2" xfId="36775"/>
    <cellStyle name="Normal 3 2 4 5 2 2 2" xfId="36776"/>
    <cellStyle name="Normal 3 2 4 5 2 2 3" xfId="57315"/>
    <cellStyle name="Normal 3 2 4 5 2 3" xfId="36777"/>
    <cellStyle name="Normal 3 2 4 5 2 4" xfId="36778"/>
    <cellStyle name="Normal 3 2 4 5 3" xfId="36779"/>
    <cellStyle name="Normal 3 2 4 5 3 2" xfId="36780"/>
    <cellStyle name="Normal 3 2 4 5 3 3" xfId="57316"/>
    <cellStyle name="Normal 3 2 4 5 4" xfId="36781"/>
    <cellStyle name="Normal 3 2 4 5 5" xfId="36782"/>
    <cellStyle name="Normal 3 2 4 6" xfId="36783"/>
    <cellStyle name="Normal 3 2 4 6 2" xfId="36784"/>
    <cellStyle name="Normal 3 2 4 6 2 2" xfId="36785"/>
    <cellStyle name="Normal 3 2 4 6 2 3" xfId="57317"/>
    <cellStyle name="Normal 3 2 4 6 3" xfId="36786"/>
    <cellStyle name="Normal 3 2 4 6 4" xfId="36787"/>
    <cellStyle name="Normal 3 2 4 7" xfId="36788"/>
    <cellStyle name="Normal 3 2 4 7 2" xfId="36789"/>
    <cellStyle name="Normal 3 2 4 7 2 2" xfId="36790"/>
    <cellStyle name="Normal 3 2 4 7 2 3" xfId="57318"/>
    <cellStyle name="Normal 3 2 4 7 3" xfId="36791"/>
    <cellStyle name="Normal 3 2 4 7 4" xfId="36792"/>
    <cellStyle name="Normal 3 2 4 8" xfId="36793"/>
    <cellStyle name="Normal 3 2 4 8 2" xfId="36794"/>
    <cellStyle name="Normal 3 2 4 8 3" xfId="57319"/>
    <cellStyle name="Normal 3 2 4 9" xfId="36795"/>
    <cellStyle name="Normal 3 2 5" xfId="36796"/>
    <cellStyle name="Normal 3 2 5 10" xfId="36797"/>
    <cellStyle name="Normal 3 2 5 2" xfId="36798"/>
    <cellStyle name="Normal 3 2 5 2 2" xfId="36799"/>
    <cellStyle name="Normal 3 2 5 2 2 2" xfId="36800"/>
    <cellStyle name="Normal 3 2 5 2 2 2 2" xfId="36801"/>
    <cellStyle name="Normal 3 2 5 2 2 2 2 2" xfId="36802"/>
    <cellStyle name="Normal 3 2 5 2 2 2 2 2 2" xfId="36803"/>
    <cellStyle name="Normal 3 2 5 2 2 2 2 2 3" xfId="57320"/>
    <cellStyle name="Normal 3 2 5 2 2 2 2 3" xfId="36804"/>
    <cellStyle name="Normal 3 2 5 2 2 2 2 4" xfId="36805"/>
    <cellStyle name="Normal 3 2 5 2 2 2 3" xfId="36806"/>
    <cellStyle name="Normal 3 2 5 2 2 2 3 2" xfId="36807"/>
    <cellStyle name="Normal 3 2 5 2 2 2 3 2 2" xfId="36808"/>
    <cellStyle name="Normal 3 2 5 2 2 2 3 2 3" xfId="57321"/>
    <cellStyle name="Normal 3 2 5 2 2 2 3 3" xfId="36809"/>
    <cellStyle name="Normal 3 2 5 2 2 2 3 4" xfId="36810"/>
    <cellStyle name="Normal 3 2 5 2 2 2 4" xfId="36811"/>
    <cellStyle name="Normal 3 2 5 2 2 2 4 2" xfId="36812"/>
    <cellStyle name="Normal 3 2 5 2 2 2 4 3" xfId="57322"/>
    <cellStyle name="Normal 3 2 5 2 2 2 5" xfId="36813"/>
    <cellStyle name="Normal 3 2 5 2 2 2 6" xfId="36814"/>
    <cellStyle name="Normal 3 2 5 2 2 3" xfId="36815"/>
    <cellStyle name="Normal 3 2 5 2 2 3 2" xfId="36816"/>
    <cellStyle name="Normal 3 2 5 2 2 3 2 2" xfId="36817"/>
    <cellStyle name="Normal 3 2 5 2 2 3 2 3" xfId="57323"/>
    <cellStyle name="Normal 3 2 5 2 2 3 3" xfId="36818"/>
    <cellStyle name="Normal 3 2 5 2 2 3 4" xfId="36819"/>
    <cellStyle name="Normal 3 2 5 2 2 4" xfId="36820"/>
    <cellStyle name="Normal 3 2 5 2 2 4 2" xfId="36821"/>
    <cellStyle name="Normal 3 2 5 2 2 4 2 2" xfId="36822"/>
    <cellStyle name="Normal 3 2 5 2 2 4 2 3" xfId="57324"/>
    <cellStyle name="Normal 3 2 5 2 2 4 3" xfId="36823"/>
    <cellStyle name="Normal 3 2 5 2 2 4 4" xfId="36824"/>
    <cellStyle name="Normal 3 2 5 2 2 5" xfId="36825"/>
    <cellStyle name="Normal 3 2 5 2 2 5 2" xfId="36826"/>
    <cellStyle name="Normal 3 2 5 2 2 5 3" xfId="57325"/>
    <cellStyle name="Normal 3 2 5 2 2 6" xfId="36827"/>
    <cellStyle name="Normal 3 2 5 2 2 7" xfId="36828"/>
    <cellStyle name="Normal 3 2 5 2 3" xfId="36829"/>
    <cellStyle name="Normal 3 2 5 2 3 2" xfId="36830"/>
    <cellStyle name="Normal 3 2 5 2 3 2 2" xfId="36831"/>
    <cellStyle name="Normal 3 2 5 2 3 2 2 2" xfId="36832"/>
    <cellStyle name="Normal 3 2 5 2 3 2 2 3" xfId="57326"/>
    <cellStyle name="Normal 3 2 5 2 3 2 3" xfId="36833"/>
    <cellStyle name="Normal 3 2 5 2 3 2 4" xfId="36834"/>
    <cellStyle name="Normal 3 2 5 2 3 3" xfId="36835"/>
    <cellStyle name="Normal 3 2 5 2 3 3 2" xfId="36836"/>
    <cellStyle name="Normal 3 2 5 2 3 3 2 2" xfId="36837"/>
    <cellStyle name="Normal 3 2 5 2 3 3 2 3" xfId="57327"/>
    <cellStyle name="Normal 3 2 5 2 3 3 3" xfId="36838"/>
    <cellStyle name="Normal 3 2 5 2 3 3 4" xfId="36839"/>
    <cellStyle name="Normal 3 2 5 2 3 4" xfId="36840"/>
    <cellStyle name="Normal 3 2 5 2 3 4 2" xfId="36841"/>
    <cellStyle name="Normal 3 2 5 2 3 4 3" xfId="57328"/>
    <cellStyle name="Normal 3 2 5 2 3 5" xfId="36842"/>
    <cellStyle name="Normal 3 2 5 2 3 6" xfId="36843"/>
    <cellStyle name="Normal 3 2 5 2 4" xfId="36844"/>
    <cellStyle name="Normal 3 2 5 2 4 2" xfId="36845"/>
    <cellStyle name="Normal 3 2 5 2 4 2 2" xfId="36846"/>
    <cellStyle name="Normal 3 2 5 2 4 2 3" xfId="57329"/>
    <cellStyle name="Normal 3 2 5 2 4 3" xfId="36847"/>
    <cellStyle name="Normal 3 2 5 2 4 4" xfId="36848"/>
    <cellStyle name="Normal 3 2 5 2 5" xfId="36849"/>
    <cellStyle name="Normal 3 2 5 2 5 2" xfId="36850"/>
    <cellStyle name="Normal 3 2 5 2 5 2 2" xfId="36851"/>
    <cellStyle name="Normal 3 2 5 2 5 2 3" xfId="57330"/>
    <cellStyle name="Normal 3 2 5 2 5 3" xfId="36852"/>
    <cellStyle name="Normal 3 2 5 2 5 4" xfId="36853"/>
    <cellStyle name="Normal 3 2 5 2 6" xfId="36854"/>
    <cellStyle name="Normal 3 2 5 2 6 2" xfId="36855"/>
    <cellStyle name="Normal 3 2 5 2 6 3" xfId="57331"/>
    <cellStyle name="Normal 3 2 5 2 7" xfId="36856"/>
    <cellStyle name="Normal 3 2 5 2 8" xfId="36857"/>
    <cellStyle name="Normal 3 2 5 3" xfId="36858"/>
    <cellStyle name="Normal 3 2 5 3 2" xfId="36859"/>
    <cellStyle name="Normal 3 2 5 3 2 2" xfId="36860"/>
    <cellStyle name="Normal 3 2 5 3 2 2 2" xfId="36861"/>
    <cellStyle name="Normal 3 2 5 3 2 2 2 2" xfId="36862"/>
    <cellStyle name="Normal 3 2 5 3 2 2 2 3" xfId="57332"/>
    <cellStyle name="Normal 3 2 5 3 2 2 3" xfId="36863"/>
    <cellStyle name="Normal 3 2 5 3 2 2 4" xfId="36864"/>
    <cellStyle name="Normal 3 2 5 3 2 3" xfId="36865"/>
    <cellStyle name="Normal 3 2 5 3 2 3 2" xfId="36866"/>
    <cellStyle name="Normal 3 2 5 3 2 3 2 2" xfId="36867"/>
    <cellStyle name="Normal 3 2 5 3 2 3 2 3" xfId="57333"/>
    <cellStyle name="Normal 3 2 5 3 2 3 3" xfId="36868"/>
    <cellStyle name="Normal 3 2 5 3 2 3 4" xfId="36869"/>
    <cellStyle name="Normal 3 2 5 3 2 4" xfId="36870"/>
    <cellStyle name="Normal 3 2 5 3 2 4 2" xfId="36871"/>
    <cellStyle name="Normal 3 2 5 3 2 4 3" xfId="57334"/>
    <cellStyle name="Normal 3 2 5 3 2 5" xfId="36872"/>
    <cellStyle name="Normal 3 2 5 3 2 6" xfId="36873"/>
    <cellStyle name="Normal 3 2 5 3 3" xfId="36874"/>
    <cellStyle name="Normal 3 2 5 3 3 2" xfId="36875"/>
    <cellStyle name="Normal 3 2 5 3 3 2 2" xfId="36876"/>
    <cellStyle name="Normal 3 2 5 3 3 2 3" xfId="57335"/>
    <cellStyle name="Normal 3 2 5 3 3 3" xfId="36877"/>
    <cellStyle name="Normal 3 2 5 3 3 4" xfId="36878"/>
    <cellStyle name="Normal 3 2 5 3 4" xfId="36879"/>
    <cellStyle name="Normal 3 2 5 3 4 2" xfId="36880"/>
    <cellStyle name="Normal 3 2 5 3 4 2 2" xfId="36881"/>
    <cellStyle name="Normal 3 2 5 3 4 2 3" xfId="57336"/>
    <cellStyle name="Normal 3 2 5 3 4 3" xfId="36882"/>
    <cellStyle name="Normal 3 2 5 3 4 4" xfId="36883"/>
    <cellStyle name="Normal 3 2 5 3 5" xfId="36884"/>
    <cellStyle name="Normal 3 2 5 3 5 2" xfId="36885"/>
    <cellStyle name="Normal 3 2 5 3 5 3" xfId="57337"/>
    <cellStyle name="Normal 3 2 5 3 6" xfId="36886"/>
    <cellStyle name="Normal 3 2 5 3 7" xfId="36887"/>
    <cellStyle name="Normal 3 2 5 4" xfId="36888"/>
    <cellStyle name="Normal 3 2 5 4 2" xfId="36889"/>
    <cellStyle name="Normal 3 2 5 4 2 2" xfId="36890"/>
    <cellStyle name="Normal 3 2 5 4 2 2 2" xfId="36891"/>
    <cellStyle name="Normal 3 2 5 4 2 2 3" xfId="57338"/>
    <cellStyle name="Normal 3 2 5 4 2 3" xfId="36892"/>
    <cellStyle name="Normal 3 2 5 4 2 4" xfId="36893"/>
    <cellStyle name="Normal 3 2 5 4 3" xfId="36894"/>
    <cellStyle name="Normal 3 2 5 4 3 2" xfId="36895"/>
    <cellStyle name="Normal 3 2 5 4 3 2 2" xfId="36896"/>
    <cellStyle name="Normal 3 2 5 4 3 2 3" xfId="57339"/>
    <cellStyle name="Normal 3 2 5 4 3 3" xfId="36897"/>
    <cellStyle name="Normal 3 2 5 4 3 4" xfId="36898"/>
    <cellStyle name="Normal 3 2 5 4 4" xfId="36899"/>
    <cellStyle name="Normal 3 2 5 4 4 2" xfId="36900"/>
    <cellStyle name="Normal 3 2 5 4 4 3" xfId="57340"/>
    <cellStyle name="Normal 3 2 5 4 5" xfId="36901"/>
    <cellStyle name="Normal 3 2 5 4 6" xfId="36902"/>
    <cellStyle name="Normal 3 2 5 5" xfId="36903"/>
    <cellStyle name="Normal 3 2 5 5 2" xfId="36904"/>
    <cellStyle name="Normal 3 2 5 5 2 2" xfId="36905"/>
    <cellStyle name="Normal 3 2 5 5 2 2 2" xfId="36906"/>
    <cellStyle name="Normal 3 2 5 5 2 2 3" xfId="57341"/>
    <cellStyle name="Normal 3 2 5 5 2 3" xfId="36907"/>
    <cellStyle name="Normal 3 2 5 5 2 4" xfId="36908"/>
    <cellStyle name="Normal 3 2 5 5 3" xfId="36909"/>
    <cellStyle name="Normal 3 2 5 5 3 2" xfId="36910"/>
    <cellStyle name="Normal 3 2 5 5 3 3" xfId="57342"/>
    <cellStyle name="Normal 3 2 5 5 4" xfId="36911"/>
    <cellStyle name="Normal 3 2 5 5 5" xfId="36912"/>
    <cellStyle name="Normal 3 2 5 6" xfId="36913"/>
    <cellStyle name="Normal 3 2 5 6 2" xfId="36914"/>
    <cellStyle name="Normal 3 2 5 6 2 2" xfId="36915"/>
    <cellStyle name="Normal 3 2 5 6 2 3" xfId="57343"/>
    <cellStyle name="Normal 3 2 5 6 3" xfId="36916"/>
    <cellStyle name="Normal 3 2 5 6 4" xfId="36917"/>
    <cellStyle name="Normal 3 2 5 7" xfId="36918"/>
    <cellStyle name="Normal 3 2 5 7 2" xfId="36919"/>
    <cellStyle name="Normal 3 2 5 7 2 2" xfId="36920"/>
    <cellStyle name="Normal 3 2 5 7 2 3" xfId="57344"/>
    <cellStyle name="Normal 3 2 5 7 3" xfId="36921"/>
    <cellStyle name="Normal 3 2 5 7 4" xfId="36922"/>
    <cellStyle name="Normal 3 2 5 8" xfId="36923"/>
    <cellStyle name="Normal 3 2 5 8 2" xfId="36924"/>
    <cellStyle name="Normal 3 2 5 8 3" xfId="57345"/>
    <cellStyle name="Normal 3 2 5 9" xfId="36925"/>
    <cellStyle name="Normal 3 2 6" xfId="36926"/>
    <cellStyle name="Normal 3 2 6 10" xfId="36927"/>
    <cellStyle name="Normal 3 2 6 2" xfId="36928"/>
    <cellStyle name="Normal 3 2 6 2 2" xfId="36929"/>
    <cellStyle name="Normal 3 2 6 2 2 2" xfId="36930"/>
    <cellStyle name="Normal 3 2 6 2 2 2 2" xfId="36931"/>
    <cellStyle name="Normal 3 2 6 2 2 2 2 2" xfId="36932"/>
    <cellStyle name="Normal 3 2 6 2 2 2 2 2 2" xfId="36933"/>
    <cellStyle name="Normal 3 2 6 2 2 2 2 2 3" xfId="57346"/>
    <cellStyle name="Normal 3 2 6 2 2 2 2 3" xfId="36934"/>
    <cellStyle name="Normal 3 2 6 2 2 2 2 4" xfId="36935"/>
    <cellStyle name="Normal 3 2 6 2 2 2 3" xfId="36936"/>
    <cellStyle name="Normal 3 2 6 2 2 2 3 2" xfId="36937"/>
    <cellStyle name="Normal 3 2 6 2 2 2 3 2 2" xfId="36938"/>
    <cellStyle name="Normal 3 2 6 2 2 2 3 2 3" xfId="57347"/>
    <cellStyle name="Normal 3 2 6 2 2 2 3 3" xfId="36939"/>
    <cellStyle name="Normal 3 2 6 2 2 2 3 4" xfId="36940"/>
    <cellStyle name="Normal 3 2 6 2 2 2 4" xfId="36941"/>
    <cellStyle name="Normal 3 2 6 2 2 2 4 2" xfId="36942"/>
    <cellStyle name="Normal 3 2 6 2 2 2 4 3" xfId="57348"/>
    <cellStyle name="Normal 3 2 6 2 2 2 5" xfId="36943"/>
    <cellStyle name="Normal 3 2 6 2 2 2 6" xfId="36944"/>
    <cellStyle name="Normal 3 2 6 2 2 3" xfId="36945"/>
    <cellStyle name="Normal 3 2 6 2 2 3 2" xfId="36946"/>
    <cellStyle name="Normal 3 2 6 2 2 3 2 2" xfId="36947"/>
    <cellStyle name="Normal 3 2 6 2 2 3 2 3" xfId="57349"/>
    <cellStyle name="Normal 3 2 6 2 2 3 3" xfId="36948"/>
    <cellStyle name="Normal 3 2 6 2 2 3 4" xfId="36949"/>
    <cellStyle name="Normal 3 2 6 2 2 4" xfId="36950"/>
    <cellStyle name="Normal 3 2 6 2 2 4 2" xfId="36951"/>
    <cellStyle name="Normal 3 2 6 2 2 4 2 2" xfId="36952"/>
    <cellStyle name="Normal 3 2 6 2 2 4 2 3" xfId="57350"/>
    <cellStyle name="Normal 3 2 6 2 2 4 3" xfId="36953"/>
    <cellStyle name="Normal 3 2 6 2 2 4 4" xfId="36954"/>
    <cellStyle name="Normal 3 2 6 2 2 5" xfId="36955"/>
    <cellStyle name="Normal 3 2 6 2 2 5 2" xfId="36956"/>
    <cellStyle name="Normal 3 2 6 2 2 5 3" xfId="57351"/>
    <cellStyle name="Normal 3 2 6 2 2 6" xfId="36957"/>
    <cellStyle name="Normal 3 2 6 2 2 7" xfId="36958"/>
    <cellStyle name="Normal 3 2 6 2 3" xfId="36959"/>
    <cellStyle name="Normal 3 2 6 2 3 2" xfId="36960"/>
    <cellStyle name="Normal 3 2 6 2 3 2 2" xfId="36961"/>
    <cellStyle name="Normal 3 2 6 2 3 2 2 2" xfId="36962"/>
    <cellStyle name="Normal 3 2 6 2 3 2 2 3" xfId="57352"/>
    <cellStyle name="Normal 3 2 6 2 3 2 3" xfId="36963"/>
    <cellStyle name="Normal 3 2 6 2 3 2 4" xfId="36964"/>
    <cellStyle name="Normal 3 2 6 2 3 3" xfId="36965"/>
    <cellStyle name="Normal 3 2 6 2 3 3 2" xfId="36966"/>
    <cellStyle name="Normal 3 2 6 2 3 3 2 2" xfId="36967"/>
    <cellStyle name="Normal 3 2 6 2 3 3 2 3" xfId="57353"/>
    <cellStyle name="Normal 3 2 6 2 3 3 3" xfId="36968"/>
    <cellStyle name="Normal 3 2 6 2 3 3 4" xfId="36969"/>
    <cellStyle name="Normal 3 2 6 2 3 4" xfId="36970"/>
    <cellStyle name="Normal 3 2 6 2 3 4 2" xfId="36971"/>
    <cellStyle name="Normal 3 2 6 2 3 4 3" xfId="57354"/>
    <cellStyle name="Normal 3 2 6 2 3 5" xfId="36972"/>
    <cellStyle name="Normal 3 2 6 2 3 6" xfId="36973"/>
    <cellStyle name="Normal 3 2 6 2 4" xfId="36974"/>
    <cellStyle name="Normal 3 2 6 2 4 2" xfId="36975"/>
    <cellStyle name="Normal 3 2 6 2 4 2 2" xfId="36976"/>
    <cellStyle name="Normal 3 2 6 2 4 2 3" xfId="57355"/>
    <cellStyle name="Normal 3 2 6 2 4 3" xfId="36977"/>
    <cellStyle name="Normal 3 2 6 2 4 4" xfId="36978"/>
    <cellStyle name="Normal 3 2 6 2 5" xfId="36979"/>
    <cellStyle name="Normal 3 2 6 2 5 2" xfId="36980"/>
    <cellStyle name="Normal 3 2 6 2 5 2 2" xfId="36981"/>
    <cellStyle name="Normal 3 2 6 2 5 2 3" xfId="57356"/>
    <cellStyle name="Normal 3 2 6 2 5 3" xfId="36982"/>
    <cellStyle name="Normal 3 2 6 2 5 4" xfId="36983"/>
    <cellStyle name="Normal 3 2 6 2 6" xfId="36984"/>
    <cellStyle name="Normal 3 2 6 2 6 2" xfId="36985"/>
    <cellStyle name="Normal 3 2 6 2 6 3" xfId="57357"/>
    <cellStyle name="Normal 3 2 6 2 7" xfId="36986"/>
    <cellStyle name="Normal 3 2 6 2 8" xfId="36987"/>
    <cellStyle name="Normal 3 2 6 3" xfId="36988"/>
    <cellStyle name="Normal 3 2 6 3 2" xfId="36989"/>
    <cellStyle name="Normal 3 2 6 3 2 2" xfId="36990"/>
    <cellStyle name="Normal 3 2 6 3 2 2 2" xfId="36991"/>
    <cellStyle name="Normal 3 2 6 3 2 2 2 2" xfId="36992"/>
    <cellStyle name="Normal 3 2 6 3 2 2 2 3" xfId="57358"/>
    <cellStyle name="Normal 3 2 6 3 2 2 3" xfId="36993"/>
    <cellStyle name="Normal 3 2 6 3 2 2 4" xfId="36994"/>
    <cellStyle name="Normal 3 2 6 3 2 3" xfId="36995"/>
    <cellStyle name="Normal 3 2 6 3 2 3 2" xfId="36996"/>
    <cellStyle name="Normal 3 2 6 3 2 3 2 2" xfId="36997"/>
    <cellStyle name="Normal 3 2 6 3 2 3 2 3" xfId="57359"/>
    <cellStyle name="Normal 3 2 6 3 2 3 3" xfId="36998"/>
    <cellStyle name="Normal 3 2 6 3 2 3 4" xfId="36999"/>
    <cellStyle name="Normal 3 2 6 3 2 4" xfId="37000"/>
    <cellStyle name="Normal 3 2 6 3 2 4 2" xfId="37001"/>
    <cellStyle name="Normal 3 2 6 3 2 4 3" xfId="57360"/>
    <cellStyle name="Normal 3 2 6 3 2 5" xfId="37002"/>
    <cellStyle name="Normal 3 2 6 3 2 6" xfId="37003"/>
    <cellStyle name="Normal 3 2 6 3 3" xfId="37004"/>
    <cellStyle name="Normal 3 2 6 3 3 2" xfId="37005"/>
    <cellStyle name="Normal 3 2 6 3 3 2 2" xfId="37006"/>
    <cellStyle name="Normal 3 2 6 3 3 2 3" xfId="57361"/>
    <cellStyle name="Normal 3 2 6 3 3 3" xfId="37007"/>
    <cellStyle name="Normal 3 2 6 3 3 4" xfId="37008"/>
    <cellStyle name="Normal 3 2 6 3 4" xfId="37009"/>
    <cellStyle name="Normal 3 2 6 3 4 2" xfId="37010"/>
    <cellStyle name="Normal 3 2 6 3 4 2 2" xfId="37011"/>
    <cellStyle name="Normal 3 2 6 3 4 2 3" xfId="57362"/>
    <cellStyle name="Normal 3 2 6 3 4 3" xfId="37012"/>
    <cellStyle name="Normal 3 2 6 3 4 4" xfId="37013"/>
    <cellStyle name="Normal 3 2 6 3 5" xfId="37014"/>
    <cellStyle name="Normal 3 2 6 3 5 2" xfId="37015"/>
    <cellStyle name="Normal 3 2 6 3 5 3" xfId="57363"/>
    <cellStyle name="Normal 3 2 6 3 6" xfId="37016"/>
    <cellStyle name="Normal 3 2 6 3 7" xfId="37017"/>
    <cellStyle name="Normal 3 2 6 4" xfId="37018"/>
    <cellStyle name="Normal 3 2 6 4 2" xfId="37019"/>
    <cellStyle name="Normal 3 2 6 4 2 2" xfId="37020"/>
    <cellStyle name="Normal 3 2 6 4 2 2 2" xfId="37021"/>
    <cellStyle name="Normal 3 2 6 4 2 2 3" xfId="57364"/>
    <cellStyle name="Normal 3 2 6 4 2 3" xfId="37022"/>
    <cellStyle name="Normal 3 2 6 4 2 4" xfId="37023"/>
    <cellStyle name="Normal 3 2 6 4 3" xfId="37024"/>
    <cellStyle name="Normal 3 2 6 4 3 2" xfId="37025"/>
    <cellStyle name="Normal 3 2 6 4 3 2 2" xfId="37026"/>
    <cellStyle name="Normal 3 2 6 4 3 2 3" xfId="57365"/>
    <cellStyle name="Normal 3 2 6 4 3 3" xfId="37027"/>
    <cellStyle name="Normal 3 2 6 4 3 4" xfId="37028"/>
    <cellStyle name="Normal 3 2 6 4 4" xfId="37029"/>
    <cellStyle name="Normal 3 2 6 4 4 2" xfId="37030"/>
    <cellStyle name="Normal 3 2 6 4 4 3" xfId="57366"/>
    <cellStyle name="Normal 3 2 6 4 5" xfId="37031"/>
    <cellStyle name="Normal 3 2 6 4 6" xfId="37032"/>
    <cellStyle name="Normal 3 2 6 5" xfId="37033"/>
    <cellStyle name="Normal 3 2 6 5 2" xfId="37034"/>
    <cellStyle name="Normal 3 2 6 5 2 2" xfId="37035"/>
    <cellStyle name="Normal 3 2 6 5 2 2 2" xfId="37036"/>
    <cellStyle name="Normal 3 2 6 5 2 2 3" xfId="57367"/>
    <cellStyle name="Normal 3 2 6 5 2 3" xfId="37037"/>
    <cellStyle name="Normal 3 2 6 5 2 4" xfId="37038"/>
    <cellStyle name="Normal 3 2 6 5 3" xfId="37039"/>
    <cellStyle name="Normal 3 2 6 5 3 2" xfId="37040"/>
    <cellStyle name="Normal 3 2 6 5 3 3" xfId="57368"/>
    <cellStyle name="Normal 3 2 6 5 4" xfId="37041"/>
    <cellStyle name="Normal 3 2 6 5 5" xfId="37042"/>
    <cellStyle name="Normal 3 2 6 6" xfId="37043"/>
    <cellStyle name="Normal 3 2 6 6 2" xfId="37044"/>
    <cellStyle name="Normal 3 2 6 6 2 2" xfId="37045"/>
    <cellStyle name="Normal 3 2 6 6 2 3" xfId="57369"/>
    <cellStyle name="Normal 3 2 6 6 3" xfId="37046"/>
    <cellStyle name="Normal 3 2 6 6 4" xfId="37047"/>
    <cellStyle name="Normal 3 2 6 7" xfId="37048"/>
    <cellStyle name="Normal 3 2 6 7 2" xfId="37049"/>
    <cellStyle name="Normal 3 2 6 7 2 2" xfId="37050"/>
    <cellStyle name="Normal 3 2 6 7 2 3" xfId="57370"/>
    <cellStyle name="Normal 3 2 6 7 3" xfId="37051"/>
    <cellStyle name="Normal 3 2 6 7 4" xfId="37052"/>
    <cellStyle name="Normal 3 2 6 8" xfId="37053"/>
    <cellStyle name="Normal 3 2 6 8 2" xfId="37054"/>
    <cellStyle name="Normal 3 2 6 8 3" xfId="57371"/>
    <cellStyle name="Normal 3 2 6 9" xfId="37055"/>
    <cellStyle name="Normal 3 2 7" xfId="37056"/>
    <cellStyle name="Normal 3 2 7 2" xfId="37057"/>
    <cellStyle name="Normal 3 2 7 2 2" xfId="37058"/>
    <cellStyle name="Normal 3 2 7 2 2 2" xfId="37059"/>
    <cellStyle name="Normal 3 2 7 2 2 2 2" xfId="37060"/>
    <cellStyle name="Normal 3 2 7 2 2 2 2 2" xfId="37061"/>
    <cellStyle name="Normal 3 2 7 2 2 2 2 3" xfId="57372"/>
    <cellStyle name="Normal 3 2 7 2 2 2 3" xfId="37062"/>
    <cellStyle name="Normal 3 2 7 2 2 2 4" xfId="37063"/>
    <cellStyle name="Normal 3 2 7 2 2 3" xfId="37064"/>
    <cellStyle name="Normal 3 2 7 2 2 3 2" xfId="37065"/>
    <cellStyle name="Normal 3 2 7 2 2 3 2 2" xfId="37066"/>
    <cellStyle name="Normal 3 2 7 2 2 3 2 3" xfId="57373"/>
    <cellStyle name="Normal 3 2 7 2 2 3 3" xfId="37067"/>
    <cellStyle name="Normal 3 2 7 2 2 3 4" xfId="37068"/>
    <cellStyle name="Normal 3 2 7 2 2 4" xfId="37069"/>
    <cellStyle name="Normal 3 2 7 2 2 4 2" xfId="37070"/>
    <cellStyle name="Normal 3 2 7 2 2 4 3" xfId="57374"/>
    <cellStyle name="Normal 3 2 7 2 2 5" xfId="37071"/>
    <cellStyle name="Normal 3 2 7 2 2 6" xfId="37072"/>
    <cellStyle name="Normal 3 2 7 2 3" xfId="37073"/>
    <cellStyle name="Normal 3 2 7 2 3 2" xfId="37074"/>
    <cellStyle name="Normal 3 2 7 2 3 2 2" xfId="37075"/>
    <cellStyle name="Normal 3 2 7 2 3 2 3" xfId="57375"/>
    <cellStyle name="Normal 3 2 7 2 3 3" xfId="37076"/>
    <cellStyle name="Normal 3 2 7 2 3 4" xfId="37077"/>
    <cellStyle name="Normal 3 2 7 2 4" xfId="37078"/>
    <cellStyle name="Normal 3 2 7 2 4 2" xfId="37079"/>
    <cellStyle name="Normal 3 2 7 2 4 2 2" xfId="37080"/>
    <cellStyle name="Normal 3 2 7 2 4 2 3" xfId="57376"/>
    <cellStyle name="Normal 3 2 7 2 4 3" xfId="37081"/>
    <cellStyle name="Normal 3 2 7 2 4 4" xfId="37082"/>
    <cellStyle name="Normal 3 2 7 2 5" xfId="37083"/>
    <cellStyle name="Normal 3 2 7 2 5 2" xfId="37084"/>
    <cellStyle name="Normal 3 2 7 2 5 3" xfId="57377"/>
    <cellStyle name="Normal 3 2 7 2 6" xfId="37085"/>
    <cellStyle name="Normal 3 2 7 2 7" xfId="37086"/>
    <cellStyle name="Normal 3 2 7 3" xfId="37087"/>
    <cellStyle name="Normal 3 2 7 3 2" xfId="37088"/>
    <cellStyle name="Normal 3 2 7 3 2 2" xfId="37089"/>
    <cellStyle name="Normal 3 2 7 3 2 2 2" xfId="37090"/>
    <cellStyle name="Normal 3 2 7 3 2 2 3" xfId="57378"/>
    <cellStyle name="Normal 3 2 7 3 2 3" xfId="37091"/>
    <cellStyle name="Normal 3 2 7 3 2 4" xfId="37092"/>
    <cellStyle name="Normal 3 2 7 3 3" xfId="37093"/>
    <cellStyle name="Normal 3 2 7 3 3 2" xfId="37094"/>
    <cellStyle name="Normal 3 2 7 3 3 2 2" xfId="37095"/>
    <cellStyle name="Normal 3 2 7 3 3 2 3" xfId="57379"/>
    <cellStyle name="Normal 3 2 7 3 3 3" xfId="37096"/>
    <cellStyle name="Normal 3 2 7 3 3 4" xfId="37097"/>
    <cellStyle name="Normal 3 2 7 3 4" xfId="37098"/>
    <cellStyle name="Normal 3 2 7 3 4 2" xfId="37099"/>
    <cellStyle name="Normal 3 2 7 3 4 3" xfId="57380"/>
    <cellStyle name="Normal 3 2 7 3 5" xfId="37100"/>
    <cellStyle name="Normal 3 2 7 3 6" xfId="37101"/>
    <cellStyle name="Normal 3 2 7 4" xfId="37102"/>
    <cellStyle name="Normal 3 2 7 4 2" xfId="37103"/>
    <cellStyle name="Normal 3 2 7 4 2 2" xfId="37104"/>
    <cellStyle name="Normal 3 2 7 4 2 3" xfId="57381"/>
    <cellStyle name="Normal 3 2 7 4 3" xfId="37105"/>
    <cellStyle name="Normal 3 2 7 4 4" xfId="37106"/>
    <cellStyle name="Normal 3 2 7 5" xfId="37107"/>
    <cellStyle name="Normal 3 2 7 5 2" xfId="37108"/>
    <cellStyle name="Normal 3 2 7 5 2 2" xfId="37109"/>
    <cellStyle name="Normal 3 2 7 5 2 3" xfId="57382"/>
    <cellStyle name="Normal 3 2 7 5 3" xfId="37110"/>
    <cellStyle name="Normal 3 2 7 5 4" xfId="37111"/>
    <cellStyle name="Normal 3 2 7 6" xfId="37112"/>
    <cellStyle name="Normal 3 2 7 6 2" xfId="37113"/>
    <cellStyle name="Normal 3 2 7 6 3" xfId="57383"/>
    <cellStyle name="Normal 3 2 7 7" xfId="37114"/>
    <cellStyle name="Normal 3 2 7 8" xfId="37115"/>
    <cellStyle name="Normal 3 2 8" xfId="37116"/>
    <cellStyle name="Normal 3 2 8 2" xfId="37117"/>
    <cellStyle name="Normal 3 2 8 2 2" xfId="37118"/>
    <cellStyle name="Normal 3 2 8 2 2 2" xfId="37119"/>
    <cellStyle name="Normal 3 2 8 2 2 2 2" xfId="37120"/>
    <cellStyle name="Normal 3 2 8 2 2 2 3" xfId="57384"/>
    <cellStyle name="Normal 3 2 8 2 2 3" xfId="37121"/>
    <cellStyle name="Normal 3 2 8 2 2 4" xfId="37122"/>
    <cellStyle name="Normal 3 2 8 2 3" xfId="37123"/>
    <cellStyle name="Normal 3 2 8 2 3 2" xfId="37124"/>
    <cellStyle name="Normal 3 2 8 2 3 2 2" xfId="37125"/>
    <cellStyle name="Normal 3 2 8 2 3 2 3" xfId="57385"/>
    <cellStyle name="Normal 3 2 8 2 3 3" xfId="37126"/>
    <cellStyle name="Normal 3 2 8 2 3 4" xfId="37127"/>
    <cellStyle name="Normal 3 2 8 2 4" xfId="37128"/>
    <cellStyle name="Normal 3 2 8 2 4 2" xfId="37129"/>
    <cellStyle name="Normal 3 2 8 2 4 3" xfId="57386"/>
    <cellStyle name="Normal 3 2 8 2 5" xfId="37130"/>
    <cellStyle name="Normal 3 2 8 2 6" xfId="37131"/>
    <cellStyle name="Normal 3 2 8 3" xfId="37132"/>
    <cellStyle name="Normal 3 2 8 3 2" xfId="37133"/>
    <cellStyle name="Normal 3 2 8 3 2 2" xfId="37134"/>
    <cellStyle name="Normal 3 2 8 3 2 3" xfId="57387"/>
    <cellStyle name="Normal 3 2 8 3 3" xfId="37135"/>
    <cellStyle name="Normal 3 2 8 3 4" xfId="37136"/>
    <cellStyle name="Normal 3 2 8 4" xfId="37137"/>
    <cellStyle name="Normal 3 2 8 4 2" xfId="37138"/>
    <cellStyle name="Normal 3 2 8 4 2 2" xfId="37139"/>
    <cellStyle name="Normal 3 2 8 4 2 3" xfId="57388"/>
    <cellStyle name="Normal 3 2 8 4 3" xfId="37140"/>
    <cellStyle name="Normal 3 2 8 4 4" xfId="37141"/>
    <cellStyle name="Normal 3 2 8 5" xfId="37142"/>
    <cellStyle name="Normal 3 2 8 5 2" xfId="37143"/>
    <cellStyle name="Normal 3 2 8 5 3" xfId="57389"/>
    <cellStyle name="Normal 3 2 8 6" xfId="37144"/>
    <cellStyle name="Normal 3 2 8 7" xfId="37145"/>
    <cellStyle name="Normal 3 2 9" xfId="37146"/>
    <cellStyle name="Normal 3 2 9 2" xfId="37147"/>
    <cellStyle name="Normal 3 2 9 2 2" xfId="37148"/>
    <cellStyle name="Normal 3 2 9 2 2 2" xfId="37149"/>
    <cellStyle name="Normal 3 2 9 2 2 3" xfId="57390"/>
    <cellStyle name="Normal 3 2 9 2 3" xfId="37150"/>
    <cellStyle name="Normal 3 2 9 2 4" xfId="37151"/>
    <cellStyle name="Normal 3 2 9 3" xfId="37152"/>
    <cellStyle name="Normal 3 2 9 3 2" xfId="37153"/>
    <cellStyle name="Normal 3 2 9 3 2 2" xfId="37154"/>
    <cellStyle name="Normal 3 2 9 3 2 3" xfId="57391"/>
    <cellStyle name="Normal 3 2 9 3 3" xfId="37155"/>
    <cellStyle name="Normal 3 2 9 3 4" xfId="37156"/>
    <cellStyle name="Normal 3 2 9 4" xfId="37157"/>
    <cellStyle name="Normal 3 2 9 4 2" xfId="37158"/>
    <cellStyle name="Normal 3 2 9 4 3" xfId="57392"/>
    <cellStyle name="Normal 3 2 9 5" xfId="37159"/>
    <cellStyle name="Normal 3 2 9 6" xfId="37160"/>
    <cellStyle name="Normal 3 3" xfId="59962"/>
    <cellStyle name="Normal 3 3 2" xfId="60517"/>
    <cellStyle name="Normal 3 4" xfId="60092"/>
    <cellStyle name="Normal 3 5" xfId="60098"/>
    <cellStyle name="Normal 3 6" xfId="60101"/>
    <cellStyle name="Normal 3 7" xfId="60105"/>
    <cellStyle name="Normal 30" xfId="60100"/>
    <cellStyle name="Normal 31" xfId="60103"/>
    <cellStyle name="Normal 32" xfId="60104"/>
    <cellStyle name="Normal 33" xfId="60107"/>
    <cellStyle name="Normal 4" xfId="11"/>
    <cellStyle name="Normal 4 2" xfId="59963"/>
    <cellStyle name="Normal 4 2 2" xfId="59964"/>
    <cellStyle name="Normal 4 2 2 2" xfId="60702"/>
    <cellStyle name="Normal 4 2 3" xfId="60334"/>
    <cellStyle name="Normal 4 3" xfId="59965"/>
    <cellStyle name="Normal 4 3 2" xfId="60519"/>
    <cellStyle name="Normal 4 4" xfId="60150"/>
    <cellStyle name="Normal 5" xfId="12"/>
    <cellStyle name="Normal 5 10" xfId="37161"/>
    <cellStyle name="Normal 5 10 2" xfId="37162"/>
    <cellStyle name="Normal 5 10 2 2" xfId="37163"/>
    <cellStyle name="Normal 5 10 2 2 2" xfId="37164"/>
    <cellStyle name="Normal 5 10 2 2 2 2" xfId="37165"/>
    <cellStyle name="Normal 5 10 2 2 2 2 2" xfId="37166"/>
    <cellStyle name="Normal 5 10 2 2 2 2 3" xfId="57393"/>
    <cellStyle name="Normal 5 10 2 2 2 3" xfId="37167"/>
    <cellStyle name="Normal 5 10 2 2 2 4" xfId="37168"/>
    <cellStyle name="Normal 5 10 2 2 3" xfId="37169"/>
    <cellStyle name="Normal 5 10 2 2 3 2" xfId="37170"/>
    <cellStyle name="Normal 5 10 2 2 3 2 2" xfId="37171"/>
    <cellStyle name="Normal 5 10 2 2 3 2 3" xfId="57394"/>
    <cellStyle name="Normal 5 10 2 2 3 3" xfId="37172"/>
    <cellStyle name="Normal 5 10 2 2 3 4" xfId="37173"/>
    <cellStyle name="Normal 5 10 2 2 4" xfId="37174"/>
    <cellStyle name="Normal 5 10 2 2 4 2" xfId="37175"/>
    <cellStyle name="Normal 5 10 2 2 4 3" xfId="57395"/>
    <cellStyle name="Normal 5 10 2 2 5" xfId="37176"/>
    <cellStyle name="Normal 5 10 2 2 6" xfId="37177"/>
    <cellStyle name="Normal 5 10 2 3" xfId="37178"/>
    <cellStyle name="Normal 5 10 2 3 2" xfId="37179"/>
    <cellStyle name="Normal 5 10 2 3 2 2" xfId="37180"/>
    <cellStyle name="Normal 5 10 2 3 2 3" xfId="57396"/>
    <cellStyle name="Normal 5 10 2 3 3" xfId="37181"/>
    <cellStyle name="Normal 5 10 2 3 4" xfId="37182"/>
    <cellStyle name="Normal 5 10 2 4" xfId="37183"/>
    <cellStyle name="Normal 5 10 2 4 2" xfId="37184"/>
    <cellStyle name="Normal 5 10 2 4 2 2" xfId="37185"/>
    <cellStyle name="Normal 5 10 2 4 2 3" xfId="57397"/>
    <cellStyle name="Normal 5 10 2 4 3" xfId="37186"/>
    <cellStyle name="Normal 5 10 2 4 4" xfId="37187"/>
    <cellStyle name="Normal 5 10 2 5" xfId="37188"/>
    <cellStyle name="Normal 5 10 2 5 2" xfId="37189"/>
    <cellStyle name="Normal 5 10 2 5 3" xfId="57398"/>
    <cellStyle name="Normal 5 10 2 6" xfId="37190"/>
    <cellStyle name="Normal 5 10 2 7" xfId="37191"/>
    <cellStyle name="Normal 5 10 3" xfId="37192"/>
    <cellStyle name="Normal 5 10 3 2" xfId="37193"/>
    <cellStyle name="Normal 5 10 3 2 2" xfId="37194"/>
    <cellStyle name="Normal 5 10 3 2 2 2" xfId="37195"/>
    <cellStyle name="Normal 5 10 3 2 2 3" xfId="57399"/>
    <cellStyle name="Normal 5 10 3 2 3" xfId="37196"/>
    <cellStyle name="Normal 5 10 3 2 4" xfId="37197"/>
    <cellStyle name="Normal 5 10 3 3" xfId="37198"/>
    <cellStyle name="Normal 5 10 3 3 2" xfId="37199"/>
    <cellStyle name="Normal 5 10 3 3 2 2" xfId="37200"/>
    <cellStyle name="Normal 5 10 3 3 2 3" xfId="57400"/>
    <cellStyle name="Normal 5 10 3 3 3" xfId="37201"/>
    <cellStyle name="Normal 5 10 3 3 4" xfId="37202"/>
    <cellStyle name="Normal 5 10 3 4" xfId="37203"/>
    <cellStyle name="Normal 5 10 3 4 2" xfId="37204"/>
    <cellStyle name="Normal 5 10 3 4 3" xfId="57401"/>
    <cellStyle name="Normal 5 10 3 5" xfId="37205"/>
    <cellStyle name="Normal 5 10 3 6" xfId="37206"/>
    <cellStyle name="Normal 5 10 4" xfId="37207"/>
    <cellStyle name="Normal 5 10 4 2" xfId="37208"/>
    <cellStyle name="Normal 5 10 4 2 2" xfId="37209"/>
    <cellStyle name="Normal 5 10 4 2 3" xfId="57402"/>
    <cellStyle name="Normal 5 10 4 3" xfId="37210"/>
    <cellStyle name="Normal 5 10 4 4" xfId="37211"/>
    <cellStyle name="Normal 5 10 5" xfId="37212"/>
    <cellStyle name="Normal 5 10 5 2" xfId="37213"/>
    <cellStyle name="Normal 5 10 5 2 2" xfId="37214"/>
    <cellStyle name="Normal 5 10 5 2 3" xfId="57403"/>
    <cellStyle name="Normal 5 10 5 3" xfId="37215"/>
    <cellStyle name="Normal 5 10 5 4" xfId="37216"/>
    <cellStyle name="Normal 5 10 6" xfId="37217"/>
    <cellStyle name="Normal 5 10 6 2" xfId="37218"/>
    <cellStyle name="Normal 5 10 6 3" xfId="57404"/>
    <cellStyle name="Normal 5 10 7" xfId="37219"/>
    <cellStyle name="Normal 5 10 8" xfId="37220"/>
    <cellStyle name="Normal 5 11" xfId="37221"/>
    <cellStyle name="Normal 5 11 2" xfId="37222"/>
    <cellStyle name="Normal 5 11 2 2" xfId="37223"/>
    <cellStyle name="Normal 5 11 2 2 2" xfId="37224"/>
    <cellStyle name="Normal 5 11 2 2 2 2" xfId="37225"/>
    <cellStyle name="Normal 5 11 2 2 2 3" xfId="57405"/>
    <cellStyle name="Normal 5 11 2 2 3" xfId="37226"/>
    <cellStyle name="Normal 5 11 2 2 4" xfId="37227"/>
    <cellStyle name="Normal 5 11 2 3" xfId="37228"/>
    <cellStyle name="Normal 5 11 2 3 2" xfId="37229"/>
    <cellStyle name="Normal 5 11 2 3 2 2" xfId="37230"/>
    <cellStyle name="Normal 5 11 2 3 2 3" xfId="57406"/>
    <cellStyle name="Normal 5 11 2 3 3" xfId="37231"/>
    <cellStyle name="Normal 5 11 2 3 4" xfId="37232"/>
    <cellStyle name="Normal 5 11 2 4" xfId="37233"/>
    <cellStyle name="Normal 5 11 2 4 2" xfId="37234"/>
    <cellStyle name="Normal 5 11 2 4 3" xfId="57407"/>
    <cellStyle name="Normal 5 11 2 5" xfId="37235"/>
    <cellStyle name="Normal 5 11 2 6" xfId="37236"/>
    <cellStyle name="Normal 5 11 3" xfId="37237"/>
    <cellStyle name="Normal 5 11 3 2" xfId="37238"/>
    <cellStyle name="Normal 5 11 3 2 2" xfId="37239"/>
    <cellStyle name="Normal 5 11 3 2 3" xfId="57408"/>
    <cellStyle name="Normal 5 11 3 3" xfId="37240"/>
    <cellStyle name="Normal 5 11 3 4" xfId="37241"/>
    <cellStyle name="Normal 5 11 4" xfId="37242"/>
    <cellStyle name="Normal 5 11 4 2" xfId="37243"/>
    <cellStyle name="Normal 5 11 4 2 2" xfId="37244"/>
    <cellStyle name="Normal 5 11 4 2 3" xfId="57409"/>
    <cellStyle name="Normal 5 11 4 3" xfId="37245"/>
    <cellStyle name="Normal 5 11 4 4" xfId="37246"/>
    <cellStyle name="Normal 5 11 5" xfId="37247"/>
    <cellStyle name="Normal 5 11 5 2" xfId="37248"/>
    <cellStyle name="Normal 5 11 5 3" xfId="57410"/>
    <cellStyle name="Normal 5 11 6" xfId="37249"/>
    <cellStyle name="Normal 5 11 7" xfId="37250"/>
    <cellStyle name="Normal 5 12" xfId="37251"/>
    <cellStyle name="Normal 5 12 2" xfId="37252"/>
    <cellStyle name="Normal 5 12 2 2" xfId="37253"/>
    <cellStyle name="Normal 5 12 2 2 2" xfId="37254"/>
    <cellStyle name="Normal 5 12 2 2 3" xfId="57411"/>
    <cellStyle name="Normal 5 12 2 3" xfId="37255"/>
    <cellStyle name="Normal 5 12 2 4" xfId="37256"/>
    <cellStyle name="Normal 5 12 3" xfId="37257"/>
    <cellStyle name="Normal 5 12 3 2" xfId="37258"/>
    <cellStyle name="Normal 5 12 3 2 2" xfId="37259"/>
    <cellStyle name="Normal 5 12 3 2 3" xfId="57412"/>
    <cellStyle name="Normal 5 12 3 3" xfId="37260"/>
    <cellStyle name="Normal 5 12 3 4" xfId="37261"/>
    <cellStyle name="Normal 5 12 4" xfId="37262"/>
    <cellStyle name="Normal 5 12 4 2" xfId="37263"/>
    <cellStyle name="Normal 5 12 4 3" xfId="57413"/>
    <cellStyle name="Normal 5 12 5" xfId="37264"/>
    <cellStyle name="Normal 5 12 6" xfId="37265"/>
    <cellStyle name="Normal 5 13" xfId="37266"/>
    <cellStyle name="Normal 5 13 2" xfId="37267"/>
    <cellStyle name="Normal 5 13 2 2" xfId="37268"/>
    <cellStyle name="Normal 5 13 2 2 2" xfId="37269"/>
    <cellStyle name="Normal 5 13 2 2 3" xfId="57414"/>
    <cellStyle name="Normal 5 13 2 3" xfId="37270"/>
    <cellStyle name="Normal 5 13 2 4" xfId="37271"/>
    <cellStyle name="Normal 5 13 3" xfId="37272"/>
    <cellStyle name="Normal 5 13 3 2" xfId="37273"/>
    <cellStyle name="Normal 5 13 3 3" xfId="57415"/>
    <cellStyle name="Normal 5 13 4" xfId="37274"/>
    <cellStyle name="Normal 5 13 5" xfId="37275"/>
    <cellStyle name="Normal 5 14" xfId="37276"/>
    <cellStyle name="Normal 5 14 2" xfId="37277"/>
    <cellStyle name="Normal 5 14 2 2" xfId="37278"/>
    <cellStyle name="Normal 5 14 2 3" xfId="57416"/>
    <cellStyle name="Normal 5 14 3" xfId="37279"/>
    <cellStyle name="Normal 5 14 4" xfId="37280"/>
    <cellStyle name="Normal 5 15" xfId="37281"/>
    <cellStyle name="Normal 5 15 2" xfId="37282"/>
    <cellStyle name="Normal 5 15 2 2" xfId="37283"/>
    <cellStyle name="Normal 5 15 2 3" xfId="57417"/>
    <cellStyle name="Normal 5 15 3" xfId="37284"/>
    <cellStyle name="Normal 5 15 4" xfId="37285"/>
    <cellStyle name="Normal 5 16" xfId="37286"/>
    <cellStyle name="Normal 5 16 2" xfId="37287"/>
    <cellStyle name="Normal 5 16 3" xfId="57418"/>
    <cellStyle name="Normal 5 17" xfId="37288"/>
    <cellStyle name="Normal 5 18" xfId="37289"/>
    <cellStyle name="Normal 5 19" xfId="60070"/>
    <cellStyle name="Normal 5 2" xfId="37290"/>
    <cellStyle name="Normal 5 2 10" xfId="37291"/>
    <cellStyle name="Normal 5 2 10 2" xfId="37292"/>
    <cellStyle name="Normal 5 2 10 2 2" xfId="37293"/>
    <cellStyle name="Normal 5 2 10 2 2 2" xfId="37294"/>
    <cellStyle name="Normal 5 2 10 2 2 3" xfId="57419"/>
    <cellStyle name="Normal 5 2 10 2 3" xfId="37295"/>
    <cellStyle name="Normal 5 2 10 2 4" xfId="37296"/>
    <cellStyle name="Normal 5 2 10 3" xfId="37297"/>
    <cellStyle name="Normal 5 2 10 3 2" xfId="37298"/>
    <cellStyle name="Normal 5 2 10 3 2 2" xfId="37299"/>
    <cellStyle name="Normal 5 2 10 3 2 3" xfId="57420"/>
    <cellStyle name="Normal 5 2 10 3 3" xfId="37300"/>
    <cellStyle name="Normal 5 2 10 3 4" xfId="37301"/>
    <cellStyle name="Normal 5 2 10 4" xfId="37302"/>
    <cellStyle name="Normal 5 2 10 4 2" xfId="37303"/>
    <cellStyle name="Normal 5 2 10 4 3" xfId="57421"/>
    <cellStyle name="Normal 5 2 10 5" xfId="37304"/>
    <cellStyle name="Normal 5 2 10 6" xfId="37305"/>
    <cellStyle name="Normal 5 2 11" xfId="37306"/>
    <cellStyle name="Normal 5 2 11 2" xfId="37307"/>
    <cellStyle name="Normal 5 2 11 2 2" xfId="37308"/>
    <cellStyle name="Normal 5 2 11 2 2 2" xfId="37309"/>
    <cellStyle name="Normal 5 2 11 2 2 3" xfId="57422"/>
    <cellStyle name="Normal 5 2 11 2 3" xfId="37310"/>
    <cellStyle name="Normal 5 2 11 2 4" xfId="37311"/>
    <cellStyle name="Normal 5 2 11 3" xfId="37312"/>
    <cellStyle name="Normal 5 2 11 3 2" xfId="37313"/>
    <cellStyle name="Normal 5 2 11 3 3" xfId="57423"/>
    <cellStyle name="Normal 5 2 11 4" xfId="37314"/>
    <cellStyle name="Normal 5 2 11 5" xfId="37315"/>
    <cellStyle name="Normal 5 2 12" xfId="37316"/>
    <cellStyle name="Normal 5 2 12 2" xfId="37317"/>
    <cellStyle name="Normal 5 2 12 2 2" xfId="37318"/>
    <cellStyle name="Normal 5 2 12 2 3" xfId="57424"/>
    <cellStyle name="Normal 5 2 12 3" xfId="37319"/>
    <cellStyle name="Normal 5 2 12 4" xfId="37320"/>
    <cellStyle name="Normal 5 2 13" xfId="37321"/>
    <cellStyle name="Normal 5 2 13 2" xfId="37322"/>
    <cellStyle name="Normal 5 2 13 2 2" xfId="37323"/>
    <cellStyle name="Normal 5 2 13 2 3" xfId="57425"/>
    <cellStyle name="Normal 5 2 13 3" xfId="37324"/>
    <cellStyle name="Normal 5 2 13 4" xfId="37325"/>
    <cellStyle name="Normal 5 2 14" xfId="37326"/>
    <cellStyle name="Normal 5 2 14 2" xfId="37327"/>
    <cellStyle name="Normal 5 2 14 3" xfId="57426"/>
    <cellStyle name="Normal 5 2 15" xfId="37328"/>
    <cellStyle name="Normal 5 2 16" xfId="37329"/>
    <cellStyle name="Normal 5 2 2" xfId="37330"/>
    <cellStyle name="Normal 5 2 2 10" xfId="37331"/>
    <cellStyle name="Normal 5 2 2 10 2" xfId="37332"/>
    <cellStyle name="Normal 5 2 2 10 2 2" xfId="37333"/>
    <cellStyle name="Normal 5 2 2 10 2 2 2" xfId="37334"/>
    <cellStyle name="Normal 5 2 2 10 2 2 3" xfId="57427"/>
    <cellStyle name="Normal 5 2 2 10 2 3" xfId="37335"/>
    <cellStyle name="Normal 5 2 2 10 2 4" xfId="37336"/>
    <cellStyle name="Normal 5 2 2 10 3" xfId="37337"/>
    <cellStyle name="Normal 5 2 2 10 3 2" xfId="37338"/>
    <cellStyle name="Normal 5 2 2 10 3 3" xfId="57428"/>
    <cellStyle name="Normal 5 2 2 10 4" xfId="37339"/>
    <cellStyle name="Normal 5 2 2 10 5" xfId="37340"/>
    <cellStyle name="Normal 5 2 2 11" xfId="37341"/>
    <cellStyle name="Normal 5 2 2 11 2" xfId="37342"/>
    <cellStyle name="Normal 5 2 2 11 2 2" xfId="37343"/>
    <cellStyle name="Normal 5 2 2 11 2 3" xfId="57429"/>
    <cellStyle name="Normal 5 2 2 11 3" xfId="37344"/>
    <cellStyle name="Normal 5 2 2 11 4" xfId="37345"/>
    <cellStyle name="Normal 5 2 2 12" xfId="37346"/>
    <cellStyle name="Normal 5 2 2 12 2" xfId="37347"/>
    <cellStyle name="Normal 5 2 2 12 2 2" xfId="37348"/>
    <cellStyle name="Normal 5 2 2 12 2 3" xfId="57430"/>
    <cellStyle name="Normal 5 2 2 12 3" xfId="37349"/>
    <cellStyle name="Normal 5 2 2 12 4" xfId="37350"/>
    <cellStyle name="Normal 5 2 2 13" xfId="37351"/>
    <cellStyle name="Normal 5 2 2 13 2" xfId="37352"/>
    <cellStyle name="Normal 5 2 2 13 3" xfId="57431"/>
    <cellStyle name="Normal 5 2 2 14" xfId="37353"/>
    <cellStyle name="Normal 5 2 2 15" xfId="37354"/>
    <cellStyle name="Normal 5 2 2 2" xfId="37355"/>
    <cellStyle name="Normal 5 2 2 2 10" xfId="37356"/>
    <cellStyle name="Normal 5 2 2 2 11" xfId="37357"/>
    <cellStyle name="Normal 5 2 2 2 2" xfId="37358"/>
    <cellStyle name="Normal 5 2 2 2 2 10" xfId="37359"/>
    <cellStyle name="Normal 5 2 2 2 2 2" xfId="37360"/>
    <cellStyle name="Normal 5 2 2 2 2 2 2" xfId="37361"/>
    <cellStyle name="Normal 5 2 2 2 2 2 2 2" xfId="37362"/>
    <cellStyle name="Normal 5 2 2 2 2 2 2 2 2" xfId="37363"/>
    <cellStyle name="Normal 5 2 2 2 2 2 2 2 2 2" xfId="37364"/>
    <cellStyle name="Normal 5 2 2 2 2 2 2 2 2 2 2" xfId="37365"/>
    <cellStyle name="Normal 5 2 2 2 2 2 2 2 2 2 3" xfId="57432"/>
    <cellStyle name="Normal 5 2 2 2 2 2 2 2 2 3" xfId="37366"/>
    <cellStyle name="Normal 5 2 2 2 2 2 2 2 2 4" xfId="37367"/>
    <cellStyle name="Normal 5 2 2 2 2 2 2 2 3" xfId="37368"/>
    <cellStyle name="Normal 5 2 2 2 2 2 2 2 3 2" xfId="37369"/>
    <cellStyle name="Normal 5 2 2 2 2 2 2 2 3 2 2" xfId="37370"/>
    <cellStyle name="Normal 5 2 2 2 2 2 2 2 3 2 3" xfId="57433"/>
    <cellStyle name="Normal 5 2 2 2 2 2 2 2 3 3" xfId="37371"/>
    <cellStyle name="Normal 5 2 2 2 2 2 2 2 3 4" xfId="37372"/>
    <cellStyle name="Normal 5 2 2 2 2 2 2 2 4" xfId="37373"/>
    <cellStyle name="Normal 5 2 2 2 2 2 2 2 4 2" xfId="37374"/>
    <cellStyle name="Normal 5 2 2 2 2 2 2 2 4 3" xfId="57434"/>
    <cellStyle name="Normal 5 2 2 2 2 2 2 2 5" xfId="37375"/>
    <cellStyle name="Normal 5 2 2 2 2 2 2 2 6" xfId="37376"/>
    <cellStyle name="Normal 5 2 2 2 2 2 2 3" xfId="37377"/>
    <cellStyle name="Normal 5 2 2 2 2 2 2 3 2" xfId="37378"/>
    <cellStyle name="Normal 5 2 2 2 2 2 2 3 2 2" xfId="37379"/>
    <cellStyle name="Normal 5 2 2 2 2 2 2 3 2 3" xfId="57435"/>
    <cellStyle name="Normal 5 2 2 2 2 2 2 3 3" xfId="37380"/>
    <cellStyle name="Normal 5 2 2 2 2 2 2 3 4" xfId="37381"/>
    <cellStyle name="Normal 5 2 2 2 2 2 2 4" xfId="37382"/>
    <cellStyle name="Normal 5 2 2 2 2 2 2 4 2" xfId="37383"/>
    <cellStyle name="Normal 5 2 2 2 2 2 2 4 2 2" xfId="37384"/>
    <cellStyle name="Normal 5 2 2 2 2 2 2 4 2 3" xfId="57436"/>
    <cellStyle name="Normal 5 2 2 2 2 2 2 4 3" xfId="37385"/>
    <cellStyle name="Normal 5 2 2 2 2 2 2 4 4" xfId="37386"/>
    <cellStyle name="Normal 5 2 2 2 2 2 2 5" xfId="37387"/>
    <cellStyle name="Normal 5 2 2 2 2 2 2 5 2" xfId="37388"/>
    <cellStyle name="Normal 5 2 2 2 2 2 2 5 3" xfId="57437"/>
    <cellStyle name="Normal 5 2 2 2 2 2 2 6" xfId="37389"/>
    <cellStyle name="Normal 5 2 2 2 2 2 2 7" xfId="37390"/>
    <cellStyle name="Normal 5 2 2 2 2 2 3" xfId="37391"/>
    <cellStyle name="Normal 5 2 2 2 2 2 3 2" xfId="37392"/>
    <cellStyle name="Normal 5 2 2 2 2 2 3 2 2" xfId="37393"/>
    <cellStyle name="Normal 5 2 2 2 2 2 3 2 2 2" xfId="37394"/>
    <cellStyle name="Normal 5 2 2 2 2 2 3 2 2 3" xfId="57438"/>
    <cellStyle name="Normal 5 2 2 2 2 2 3 2 3" xfId="37395"/>
    <cellStyle name="Normal 5 2 2 2 2 2 3 2 4" xfId="37396"/>
    <cellStyle name="Normal 5 2 2 2 2 2 3 3" xfId="37397"/>
    <cellStyle name="Normal 5 2 2 2 2 2 3 3 2" xfId="37398"/>
    <cellStyle name="Normal 5 2 2 2 2 2 3 3 2 2" xfId="37399"/>
    <cellStyle name="Normal 5 2 2 2 2 2 3 3 2 3" xfId="57439"/>
    <cellStyle name="Normal 5 2 2 2 2 2 3 3 3" xfId="37400"/>
    <cellStyle name="Normal 5 2 2 2 2 2 3 3 4" xfId="37401"/>
    <cellStyle name="Normal 5 2 2 2 2 2 3 4" xfId="37402"/>
    <cellStyle name="Normal 5 2 2 2 2 2 3 4 2" xfId="37403"/>
    <cellStyle name="Normal 5 2 2 2 2 2 3 4 3" xfId="57440"/>
    <cellStyle name="Normal 5 2 2 2 2 2 3 5" xfId="37404"/>
    <cellStyle name="Normal 5 2 2 2 2 2 3 6" xfId="37405"/>
    <cellStyle name="Normal 5 2 2 2 2 2 4" xfId="37406"/>
    <cellStyle name="Normal 5 2 2 2 2 2 4 2" xfId="37407"/>
    <cellStyle name="Normal 5 2 2 2 2 2 4 2 2" xfId="37408"/>
    <cellStyle name="Normal 5 2 2 2 2 2 4 2 3" xfId="57441"/>
    <cellStyle name="Normal 5 2 2 2 2 2 4 3" xfId="37409"/>
    <cellStyle name="Normal 5 2 2 2 2 2 4 4" xfId="37410"/>
    <cellStyle name="Normal 5 2 2 2 2 2 5" xfId="37411"/>
    <cellStyle name="Normal 5 2 2 2 2 2 5 2" xfId="37412"/>
    <cellStyle name="Normal 5 2 2 2 2 2 5 2 2" xfId="37413"/>
    <cellStyle name="Normal 5 2 2 2 2 2 5 2 3" xfId="57442"/>
    <cellStyle name="Normal 5 2 2 2 2 2 5 3" xfId="37414"/>
    <cellStyle name="Normal 5 2 2 2 2 2 5 4" xfId="37415"/>
    <cellStyle name="Normal 5 2 2 2 2 2 6" xfId="37416"/>
    <cellStyle name="Normal 5 2 2 2 2 2 6 2" xfId="37417"/>
    <cellStyle name="Normal 5 2 2 2 2 2 6 3" xfId="57443"/>
    <cellStyle name="Normal 5 2 2 2 2 2 7" xfId="37418"/>
    <cellStyle name="Normal 5 2 2 2 2 2 8" xfId="37419"/>
    <cellStyle name="Normal 5 2 2 2 2 3" xfId="37420"/>
    <cellStyle name="Normal 5 2 2 2 2 3 2" xfId="37421"/>
    <cellStyle name="Normal 5 2 2 2 2 3 2 2" xfId="37422"/>
    <cellStyle name="Normal 5 2 2 2 2 3 2 2 2" xfId="37423"/>
    <cellStyle name="Normal 5 2 2 2 2 3 2 2 2 2" xfId="37424"/>
    <cellStyle name="Normal 5 2 2 2 2 3 2 2 2 3" xfId="57444"/>
    <cellStyle name="Normal 5 2 2 2 2 3 2 2 3" xfId="37425"/>
    <cellStyle name="Normal 5 2 2 2 2 3 2 2 4" xfId="37426"/>
    <cellStyle name="Normal 5 2 2 2 2 3 2 3" xfId="37427"/>
    <cellStyle name="Normal 5 2 2 2 2 3 2 3 2" xfId="37428"/>
    <cellStyle name="Normal 5 2 2 2 2 3 2 3 2 2" xfId="37429"/>
    <cellStyle name="Normal 5 2 2 2 2 3 2 3 2 3" xfId="57445"/>
    <cellStyle name="Normal 5 2 2 2 2 3 2 3 3" xfId="37430"/>
    <cellStyle name="Normal 5 2 2 2 2 3 2 3 4" xfId="37431"/>
    <cellStyle name="Normal 5 2 2 2 2 3 2 4" xfId="37432"/>
    <cellStyle name="Normal 5 2 2 2 2 3 2 4 2" xfId="37433"/>
    <cellStyle name="Normal 5 2 2 2 2 3 2 4 3" xfId="57446"/>
    <cellStyle name="Normal 5 2 2 2 2 3 2 5" xfId="37434"/>
    <cellStyle name="Normal 5 2 2 2 2 3 2 6" xfId="37435"/>
    <cellStyle name="Normal 5 2 2 2 2 3 3" xfId="37436"/>
    <cellStyle name="Normal 5 2 2 2 2 3 3 2" xfId="37437"/>
    <cellStyle name="Normal 5 2 2 2 2 3 3 2 2" xfId="37438"/>
    <cellStyle name="Normal 5 2 2 2 2 3 3 2 3" xfId="57447"/>
    <cellStyle name="Normal 5 2 2 2 2 3 3 3" xfId="37439"/>
    <cellStyle name="Normal 5 2 2 2 2 3 3 4" xfId="37440"/>
    <cellStyle name="Normal 5 2 2 2 2 3 4" xfId="37441"/>
    <cellStyle name="Normal 5 2 2 2 2 3 4 2" xfId="37442"/>
    <cellStyle name="Normal 5 2 2 2 2 3 4 2 2" xfId="37443"/>
    <cellStyle name="Normal 5 2 2 2 2 3 4 2 3" xfId="57448"/>
    <cellStyle name="Normal 5 2 2 2 2 3 4 3" xfId="37444"/>
    <cellStyle name="Normal 5 2 2 2 2 3 4 4" xfId="37445"/>
    <cellStyle name="Normal 5 2 2 2 2 3 5" xfId="37446"/>
    <cellStyle name="Normal 5 2 2 2 2 3 5 2" xfId="37447"/>
    <cellStyle name="Normal 5 2 2 2 2 3 5 3" xfId="57449"/>
    <cellStyle name="Normal 5 2 2 2 2 3 6" xfId="37448"/>
    <cellStyle name="Normal 5 2 2 2 2 3 7" xfId="37449"/>
    <cellStyle name="Normal 5 2 2 2 2 4" xfId="37450"/>
    <cellStyle name="Normal 5 2 2 2 2 4 2" xfId="37451"/>
    <cellStyle name="Normal 5 2 2 2 2 4 2 2" xfId="37452"/>
    <cellStyle name="Normal 5 2 2 2 2 4 2 2 2" xfId="37453"/>
    <cellStyle name="Normal 5 2 2 2 2 4 2 2 3" xfId="57450"/>
    <cellStyle name="Normal 5 2 2 2 2 4 2 3" xfId="37454"/>
    <cellStyle name="Normal 5 2 2 2 2 4 2 4" xfId="37455"/>
    <cellStyle name="Normal 5 2 2 2 2 4 3" xfId="37456"/>
    <cellStyle name="Normal 5 2 2 2 2 4 3 2" xfId="37457"/>
    <cellStyle name="Normal 5 2 2 2 2 4 3 2 2" xfId="37458"/>
    <cellStyle name="Normal 5 2 2 2 2 4 3 2 3" xfId="57451"/>
    <cellStyle name="Normal 5 2 2 2 2 4 3 3" xfId="37459"/>
    <cellStyle name="Normal 5 2 2 2 2 4 3 4" xfId="37460"/>
    <cellStyle name="Normal 5 2 2 2 2 4 4" xfId="37461"/>
    <cellStyle name="Normal 5 2 2 2 2 4 4 2" xfId="37462"/>
    <cellStyle name="Normal 5 2 2 2 2 4 4 3" xfId="57452"/>
    <cellStyle name="Normal 5 2 2 2 2 4 5" xfId="37463"/>
    <cellStyle name="Normal 5 2 2 2 2 4 6" xfId="37464"/>
    <cellStyle name="Normal 5 2 2 2 2 5" xfId="37465"/>
    <cellStyle name="Normal 5 2 2 2 2 5 2" xfId="37466"/>
    <cellStyle name="Normal 5 2 2 2 2 5 2 2" xfId="37467"/>
    <cellStyle name="Normal 5 2 2 2 2 5 2 2 2" xfId="37468"/>
    <cellStyle name="Normal 5 2 2 2 2 5 2 2 3" xfId="57453"/>
    <cellStyle name="Normal 5 2 2 2 2 5 2 3" xfId="37469"/>
    <cellStyle name="Normal 5 2 2 2 2 5 2 4" xfId="37470"/>
    <cellStyle name="Normal 5 2 2 2 2 5 3" xfId="37471"/>
    <cellStyle name="Normal 5 2 2 2 2 5 3 2" xfId="37472"/>
    <cellStyle name="Normal 5 2 2 2 2 5 3 3" xfId="57454"/>
    <cellStyle name="Normal 5 2 2 2 2 5 4" xfId="37473"/>
    <cellStyle name="Normal 5 2 2 2 2 5 5" xfId="37474"/>
    <cellStyle name="Normal 5 2 2 2 2 6" xfId="37475"/>
    <cellStyle name="Normal 5 2 2 2 2 6 2" xfId="37476"/>
    <cellStyle name="Normal 5 2 2 2 2 6 2 2" xfId="37477"/>
    <cellStyle name="Normal 5 2 2 2 2 6 2 3" xfId="57455"/>
    <cellStyle name="Normal 5 2 2 2 2 6 3" xfId="37478"/>
    <cellStyle name="Normal 5 2 2 2 2 6 4" xfId="37479"/>
    <cellStyle name="Normal 5 2 2 2 2 7" xfId="37480"/>
    <cellStyle name="Normal 5 2 2 2 2 7 2" xfId="37481"/>
    <cellStyle name="Normal 5 2 2 2 2 7 2 2" xfId="37482"/>
    <cellStyle name="Normal 5 2 2 2 2 7 2 3" xfId="57456"/>
    <cellStyle name="Normal 5 2 2 2 2 7 3" xfId="37483"/>
    <cellStyle name="Normal 5 2 2 2 2 7 4" xfId="37484"/>
    <cellStyle name="Normal 5 2 2 2 2 8" xfId="37485"/>
    <cellStyle name="Normal 5 2 2 2 2 8 2" xfId="37486"/>
    <cellStyle name="Normal 5 2 2 2 2 8 3" xfId="57457"/>
    <cellStyle name="Normal 5 2 2 2 2 9" xfId="37487"/>
    <cellStyle name="Normal 5 2 2 2 3" xfId="37488"/>
    <cellStyle name="Normal 5 2 2 2 3 2" xfId="37489"/>
    <cellStyle name="Normal 5 2 2 2 3 2 2" xfId="37490"/>
    <cellStyle name="Normal 5 2 2 2 3 2 2 2" xfId="37491"/>
    <cellStyle name="Normal 5 2 2 2 3 2 2 2 2" xfId="37492"/>
    <cellStyle name="Normal 5 2 2 2 3 2 2 2 2 2" xfId="37493"/>
    <cellStyle name="Normal 5 2 2 2 3 2 2 2 2 3" xfId="57458"/>
    <cellStyle name="Normal 5 2 2 2 3 2 2 2 3" xfId="37494"/>
    <cellStyle name="Normal 5 2 2 2 3 2 2 2 4" xfId="37495"/>
    <cellStyle name="Normal 5 2 2 2 3 2 2 3" xfId="37496"/>
    <cellStyle name="Normal 5 2 2 2 3 2 2 3 2" xfId="37497"/>
    <cellStyle name="Normal 5 2 2 2 3 2 2 3 2 2" xfId="37498"/>
    <cellStyle name="Normal 5 2 2 2 3 2 2 3 2 3" xfId="57459"/>
    <cellStyle name="Normal 5 2 2 2 3 2 2 3 3" xfId="37499"/>
    <cellStyle name="Normal 5 2 2 2 3 2 2 3 4" xfId="37500"/>
    <cellStyle name="Normal 5 2 2 2 3 2 2 4" xfId="37501"/>
    <cellStyle name="Normal 5 2 2 2 3 2 2 4 2" xfId="37502"/>
    <cellStyle name="Normal 5 2 2 2 3 2 2 4 3" xfId="57460"/>
    <cellStyle name="Normal 5 2 2 2 3 2 2 5" xfId="37503"/>
    <cellStyle name="Normal 5 2 2 2 3 2 2 6" xfId="37504"/>
    <cellStyle name="Normal 5 2 2 2 3 2 3" xfId="37505"/>
    <cellStyle name="Normal 5 2 2 2 3 2 3 2" xfId="37506"/>
    <cellStyle name="Normal 5 2 2 2 3 2 3 2 2" xfId="37507"/>
    <cellStyle name="Normal 5 2 2 2 3 2 3 2 3" xfId="57461"/>
    <cellStyle name="Normal 5 2 2 2 3 2 3 3" xfId="37508"/>
    <cellStyle name="Normal 5 2 2 2 3 2 3 4" xfId="37509"/>
    <cellStyle name="Normal 5 2 2 2 3 2 4" xfId="37510"/>
    <cellStyle name="Normal 5 2 2 2 3 2 4 2" xfId="37511"/>
    <cellStyle name="Normal 5 2 2 2 3 2 4 2 2" xfId="37512"/>
    <cellStyle name="Normal 5 2 2 2 3 2 4 2 3" xfId="57462"/>
    <cellStyle name="Normal 5 2 2 2 3 2 4 3" xfId="37513"/>
    <cellStyle name="Normal 5 2 2 2 3 2 4 4" xfId="37514"/>
    <cellStyle name="Normal 5 2 2 2 3 2 5" xfId="37515"/>
    <cellStyle name="Normal 5 2 2 2 3 2 5 2" xfId="37516"/>
    <cellStyle name="Normal 5 2 2 2 3 2 5 3" xfId="57463"/>
    <cellStyle name="Normal 5 2 2 2 3 2 6" xfId="37517"/>
    <cellStyle name="Normal 5 2 2 2 3 2 7" xfId="37518"/>
    <cellStyle name="Normal 5 2 2 2 3 3" xfId="37519"/>
    <cellStyle name="Normal 5 2 2 2 3 3 2" xfId="37520"/>
    <cellStyle name="Normal 5 2 2 2 3 3 2 2" xfId="37521"/>
    <cellStyle name="Normal 5 2 2 2 3 3 2 2 2" xfId="37522"/>
    <cellStyle name="Normal 5 2 2 2 3 3 2 2 3" xfId="57464"/>
    <cellStyle name="Normal 5 2 2 2 3 3 2 3" xfId="37523"/>
    <cellStyle name="Normal 5 2 2 2 3 3 2 4" xfId="37524"/>
    <cellStyle name="Normal 5 2 2 2 3 3 3" xfId="37525"/>
    <cellStyle name="Normal 5 2 2 2 3 3 3 2" xfId="37526"/>
    <cellStyle name="Normal 5 2 2 2 3 3 3 2 2" xfId="37527"/>
    <cellStyle name="Normal 5 2 2 2 3 3 3 2 3" xfId="57465"/>
    <cellStyle name="Normal 5 2 2 2 3 3 3 3" xfId="37528"/>
    <cellStyle name="Normal 5 2 2 2 3 3 3 4" xfId="37529"/>
    <cellStyle name="Normal 5 2 2 2 3 3 4" xfId="37530"/>
    <cellStyle name="Normal 5 2 2 2 3 3 4 2" xfId="37531"/>
    <cellStyle name="Normal 5 2 2 2 3 3 4 3" xfId="57466"/>
    <cellStyle name="Normal 5 2 2 2 3 3 5" xfId="37532"/>
    <cellStyle name="Normal 5 2 2 2 3 3 6" xfId="37533"/>
    <cellStyle name="Normal 5 2 2 2 3 4" xfId="37534"/>
    <cellStyle name="Normal 5 2 2 2 3 4 2" xfId="37535"/>
    <cellStyle name="Normal 5 2 2 2 3 4 2 2" xfId="37536"/>
    <cellStyle name="Normal 5 2 2 2 3 4 2 2 2" xfId="37537"/>
    <cellStyle name="Normal 5 2 2 2 3 4 2 2 3" xfId="57467"/>
    <cellStyle name="Normal 5 2 2 2 3 4 2 3" xfId="37538"/>
    <cellStyle name="Normal 5 2 2 2 3 4 2 4" xfId="37539"/>
    <cellStyle name="Normal 5 2 2 2 3 4 3" xfId="37540"/>
    <cellStyle name="Normal 5 2 2 2 3 4 3 2" xfId="37541"/>
    <cellStyle name="Normal 5 2 2 2 3 4 3 3" xfId="57468"/>
    <cellStyle name="Normal 5 2 2 2 3 4 4" xfId="37542"/>
    <cellStyle name="Normal 5 2 2 2 3 4 5" xfId="37543"/>
    <cellStyle name="Normal 5 2 2 2 3 5" xfId="37544"/>
    <cellStyle name="Normal 5 2 2 2 3 5 2" xfId="37545"/>
    <cellStyle name="Normal 5 2 2 2 3 5 2 2" xfId="37546"/>
    <cellStyle name="Normal 5 2 2 2 3 5 2 3" xfId="57469"/>
    <cellStyle name="Normal 5 2 2 2 3 5 3" xfId="37547"/>
    <cellStyle name="Normal 5 2 2 2 3 5 4" xfId="37548"/>
    <cellStyle name="Normal 5 2 2 2 3 6" xfId="37549"/>
    <cellStyle name="Normal 5 2 2 2 3 6 2" xfId="37550"/>
    <cellStyle name="Normal 5 2 2 2 3 6 2 2" xfId="37551"/>
    <cellStyle name="Normal 5 2 2 2 3 6 2 3" xfId="57470"/>
    <cellStyle name="Normal 5 2 2 2 3 6 3" xfId="37552"/>
    <cellStyle name="Normal 5 2 2 2 3 6 4" xfId="37553"/>
    <cellStyle name="Normal 5 2 2 2 3 7" xfId="37554"/>
    <cellStyle name="Normal 5 2 2 2 3 7 2" xfId="37555"/>
    <cellStyle name="Normal 5 2 2 2 3 7 3" xfId="57471"/>
    <cellStyle name="Normal 5 2 2 2 3 8" xfId="37556"/>
    <cellStyle name="Normal 5 2 2 2 3 9" xfId="37557"/>
    <cellStyle name="Normal 5 2 2 2 4" xfId="37558"/>
    <cellStyle name="Normal 5 2 2 2 4 2" xfId="37559"/>
    <cellStyle name="Normal 5 2 2 2 4 2 2" xfId="37560"/>
    <cellStyle name="Normal 5 2 2 2 4 2 2 2" xfId="37561"/>
    <cellStyle name="Normal 5 2 2 2 4 2 2 2 2" xfId="37562"/>
    <cellStyle name="Normal 5 2 2 2 4 2 2 2 3" xfId="57472"/>
    <cellStyle name="Normal 5 2 2 2 4 2 2 3" xfId="37563"/>
    <cellStyle name="Normal 5 2 2 2 4 2 2 4" xfId="37564"/>
    <cellStyle name="Normal 5 2 2 2 4 2 3" xfId="37565"/>
    <cellStyle name="Normal 5 2 2 2 4 2 3 2" xfId="37566"/>
    <cellStyle name="Normal 5 2 2 2 4 2 3 2 2" xfId="37567"/>
    <cellStyle name="Normal 5 2 2 2 4 2 3 2 3" xfId="57473"/>
    <cellStyle name="Normal 5 2 2 2 4 2 3 3" xfId="37568"/>
    <cellStyle name="Normal 5 2 2 2 4 2 3 4" xfId="37569"/>
    <cellStyle name="Normal 5 2 2 2 4 2 4" xfId="37570"/>
    <cellStyle name="Normal 5 2 2 2 4 2 4 2" xfId="37571"/>
    <cellStyle name="Normal 5 2 2 2 4 2 4 3" xfId="57474"/>
    <cellStyle name="Normal 5 2 2 2 4 2 5" xfId="37572"/>
    <cellStyle name="Normal 5 2 2 2 4 2 6" xfId="37573"/>
    <cellStyle name="Normal 5 2 2 2 4 3" xfId="37574"/>
    <cellStyle name="Normal 5 2 2 2 4 3 2" xfId="37575"/>
    <cellStyle name="Normal 5 2 2 2 4 3 2 2" xfId="37576"/>
    <cellStyle name="Normal 5 2 2 2 4 3 2 3" xfId="57475"/>
    <cellStyle name="Normal 5 2 2 2 4 3 3" xfId="37577"/>
    <cellStyle name="Normal 5 2 2 2 4 3 4" xfId="37578"/>
    <cellStyle name="Normal 5 2 2 2 4 4" xfId="37579"/>
    <cellStyle name="Normal 5 2 2 2 4 4 2" xfId="37580"/>
    <cellStyle name="Normal 5 2 2 2 4 4 2 2" xfId="37581"/>
    <cellStyle name="Normal 5 2 2 2 4 4 2 3" xfId="57476"/>
    <cellStyle name="Normal 5 2 2 2 4 4 3" xfId="37582"/>
    <cellStyle name="Normal 5 2 2 2 4 4 4" xfId="37583"/>
    <cellStyle name="Normal 5 2 2 2 4 5" xfId="37584"/>
    <cellStyle name="Normal 5 2 2 2 4 5 2" xfId="37585"/>
    <cellStyle name="Normal 5 2 2 2 4 5 3" xfId="57477"/>
    <cellStyle name="Normal 5 2 2 2 4 6" xfId="37586"/>
    <cellStyle name="Normal 5 2 2 2 4 7" xfId="37587"/>
    <cellStyle name="Normal 5 2 2 2 5" xfId="37588"/>
    <cellStyle name="Normal 5 2 2 2 5 2" xfId="37589"/>
    <cellStyle name="Normal 5 2 2 2 5 2 2" xfId="37590"/>
    <cellStyle name="Normal 5 2 2 2 5 2 2 2" xfId="37591"/>
    <cellStyle name="Normal 5 2 2 2 5 2 2 3" xfId="57478"/>
    <cellStyle name="Normal 5 2 2 2 5 2 3" xfId="37592"/>
    <cellStyle name="Normal 5 2 2 2 5 2 4" xfId="37593"/>
    <cellStyle name="Normal 5 2 2 2 5 3" xfId="37594"/>
    <cellStyle name="Normal 5 2 2 2 5 3 2" xfId="37595"/>
    <cellStyle name="Normal 5 2 2 2 5 3 2 2" xfId="37596"/>
    <cellStyle name="Normal 5 2 2 2 5 3 2 3" xfId="57479"/>
    <cellStyle name="Normal 5 2 2 2 5 3 3" xfId="37597"/>
    <cellStyle name="Normal 5 2 2 2 5 3 4" xfId="37598"/>
    <cellStyle name="Normal 5 2 2 2 5 4" xfId="37599"/>
    <cellStyle name="Normal 5 2 2 2 5 4 2" xfId="37600"/>
    <cellStyle name="Normal 5 2 2 2 5 4 3" xfId="57480"/>
    <cellStyle name="Normal 5 2 2 2 5 5" xfId="37601"/>
    <cellStyle name="Normal 5 2 2 2 5 6" xfId="37602"/>
    <cellStyle name="Normal 5 2 2 2 6" xfId="37603"/>
    <cellStyle name="Normal 5 2 2 2 6 2" xfId="37604"/>
    <cellStyle name="Normal 5 2 2 2 6 2 2" xfId="37605"/>
    <cellStyle name="Normal 5 2 2 2 6 2 2 2" xfId="37606"/>
    <cellStyle name="Normal 5 2 2 2 6 2 2 3" xfId="57481"/>
    <cellStyle name="Normal 5 2 2 2 6 2 3" xfId="37607"/>
    <cellStyle name="Normal 5 2 2 2 6 2 4" xfId="37608"/>
    <cellStyle name="Normal 5 2 2 2 6 3" xfId="37609"/>
    <cellStyle name="Normal 5 2 2 2 6 3 2" xfId="37610"/>
    <cellStyle name="Normal 5 2 2 2 6 3 3" xfId="57482"/>
    <cellStyle name="Normal 5 2 2 2 6 4" xfId="37611"/>
    <cellStyle name="Normal 5 2 2 2 6 5" xfId="37612"/>
    <cellStyle name="Normal 5 2 2 2 7" xfId="37613"/>
    <cellStyle name="Normal 5 2 2 2 7 2" xfId="37614"/>
    <cellStyle name="Normal 5 2 2 2 7 2 2" xfId="37615"/>
    <cellStyle name="Normal 5 2 2 2 7 2 3" xfId="57483"/>
    <cellStyle name="Normal 5 2 2 2 7 3" xfId="37616"/>
    <cellStyle name="Normal 5 2 2 2 7 4" xfId="37617"/>
    <cellStyle name="Normal 5 2 2 2 8" xfId="37618"/>
    <cellStyle name="Normal 5 2 2 2 8 2" xfId="37619"/>
    <cellStyle name="Normal 5 2 2 2 8 2 2" xfId="37620"/>
    <cellStyle name="Normal 5 2 2 2 8 2 3" xfId="57484"/>
    <cellStyle name="Normal 5 2 2 2 8 3" xfId="37621"/>
    <cellStyle name="Normal 5 2 2 2 8 4" xfId="37622"/>
    <cellStyle name="Normal 5 2 2 2 9" xfId="37623"/>
    <cellStyle name="Normal 5 2 2 2 9 2" xfId="37624"/>
    <cellStyle name="Normal 5 2 2 2 9 3" xfId="57485"/>
    <cellStyle name="Normal 5 2 2 3" xfId="37625"/>
    <cellStyle name="Normal 5 2 2 3 10" xfId="37626"/>
    <cellStyle name="Normal 5 2 2 3 11" xfId="37627"/>
    <cellStyle name="Normal 5 2 2 3 2" xfId="37628"/>
    <cellStyle name="Normal 5 2 2 3 2 10" xfId="37629"/>
    <cellStyle name="Normal 5 2 2 3 2 2" xfId="37630"/>
    <cellStyle name="Normal 5 2 2 3 2 2 2" xfId="37631"/>
    <cellStyle name="Normal 5 2 2 3 2 2 2 2" xfId="37632"/>
    <cellStyle name="Normal 5 2 2 3 2 2 2 2 2" xfId="37633"/>
    <cellStyle name="Normal 5 2 2 3 2 2 2 2 2 2" xfId="37634"/>
    <cellStyle name="Normal 5 2 2 3 2 2 2 2 2 2 2" xfId="37635"/>
    <cellStyle name="Normal 5 2 2 3 2 2 2 2 2 2 3" xfId="57486"/>
    <cellStyle name="Normal 5 2 2 3 2 2 2 2 2 3" xfId="37636"/>
    <cellStyle name="Normal 5 2 2 3 2 2 2 2 2 4" xfId="37637"/>
    <cellStyle name="Normal 5 2 2 3 2 2 2 2 3" xfId="37638"/>
    <cellStyle name="Normal 5 2 2 3 2 2 2 2 3 2" xfId="37639"/>
    <cellStyle name="Normal 5 2 2 3 2 2 2 2 3 2 2" xfId="37640"/>
    <cellStyle name="Normal 5 2 2 3 2 2 2 2 3 2 3" xfId="57487"/>
    <cellStyle name="Normal 5 2 2 3 2 2 2 2 3 3" xfId="37641"/>
    <cellStyle name="Normal 5 2 2 3 2 2 2 2 3 4" xfId="37642"/>
    <cellStyle name="Normal 5 2 2 3 2 2 2 2 4" xfId="37643"/>
    <cellStyle name="Normal 5 2 2 3 2 2 2 2 4 2" xfId="37644"/>
    <cellStyle name="Normal 5 2 2 3 2 2 2 2 4 3" xfId="57488"/>
    <cellStyle name="Normal 5 2 2 3 2 2 2 2 5" xfId="37645"/>
    <cellStyle name="Normal 5 2 2 3 2 2 2 2 6" xfId="37646"/>
    <cellStyle name="Normal 5 2 2 3 2 2 2 3" xfId="37647"/>
    <cellStyle name="Normal 5 2 2 3 2 2 2 3 2" xfId="37648"/>
    <cellStyle name="Normal 5 2 2 3 2 2 2 3 2 2" xfId="37649"/>
    <cellStyle name="Normal 5 2 2 3 2 2 2 3 2 3" xfId="57489"/>
    <cellStyle name="Normal 5 2 2 3 2 2 2 3 3" xfId="37650"/>
    <cellStyle name="Normal 5 2 2 3 2 2 2 3 4" xfId="37651"/>
    <cellStyle name="Normal 5 2 2 3 2 2 2 4" xfId="37652"/>
    <cellStyle name="Normal 5 2 2 3 2 2 2 4 2" xfId="37653"/>
    <cellStyle name="Normal 5 2 2 3 2 2 2 4 2 2" xfId="37654"/>
    <cellStyle name="Normal 5 2 2 3 2 2 2 4 2 3" xfId="57490"/>
    <cellStyle name="Normal 5 2 2 3 2 2 2 4 3" xfId="37655"/>
    <cellStyle name="Normal 5 2 2 3 2 2 2 4 4" xfId="37656"/>
    <cellStyle name="Normal 5 2 2 3 2 2 2 5" xfId="37657"/>
    <cellStyle name="Normal 5 2 2 3 2 2 2 5 2" xfId="37658"/>
    <cellStyle name="Normal 5 2 2 3 2 2 2 5 3" xfId="57491"/>
    <cellStyle name="Normal 5 2 2 3 2 2 2 6" xfId="37659"/>
    <cellStyle name="Normal 5 2 2 3 2 2 2 7" xfId="37660"/>
    <cellStyle name="Normal 5 2 2 3 2 2 3" xfId="37661"/>
    <cellStyle name="Normal 5 2 2 3 2 2 3 2" xfId="37662"/>
    <cellStyle name="Normal 5 2 2 3 2 2 3 2 2" xfId="37663"/>
    <cellStyle name="Normal 5 2 2 3 2 2 3 2 2 2" xfId="37664"/>
    <cellStyle name="Normal 5 2 2 3 2 2 3 2 2 3" xfId="57492"/>
    <cellStyle name="Normal 5 2 2 3 2 2 3 2 3" xfId="37665"/>
    <cellStyle name="Normal 5 2 2 3 2 2 3 2 4" xfId="37666"/>
    <cellStyle name="Normal 5 2 2 3 2 2 3 3" xfId="37667"/>
    <cellStyle name="Normal 5 2 2 3 2 2 3 3 2" xfId="37668"/>
    <cellStyle name="Normal 5 2 2 3 2 2 3 3 2 2" xfId="37669"/>
    <cellStyle name="Normal 5 2 2 3 2 2 3 3 2 3" xfId="57493"/>
    <cellStyle name="Normal 5 2 2 3 2 2 3 3 3" xfId="37670"/>
    <cellStyle name="Normal 5 2 2 3 2 2 3 3 4" xfId="37671"/>
    <cellStyle name="Normal 5 2 2 3 2 2 3 4" xfId="37672"/>
    <cellStyle name="Normal 5 2 2 3 2 2 3 4 2" xfId="37673"/>
    <cellStyle name="Normal 5 2 2 3 2 2 3 4 3" xfId="57494"/>
    <cellStyle name="Normal 5 2 2 3 2 2 3 5" xfId="37674"/>
    <cellStyle name="Normal 5 2 2 3 2 2 3 6" xfId="37675"/>
    <cellStyle name="Normal 5 2 2 3 2 2 4" xfId="37676"/>
    <cellStyle name="Normal 5 2 2 3 2 2 4 2" xfId="37677"/>
    <cellStyle name="Normal 5 2 2 3 2 2 4 2 2" xfId="37678"/>
    <cellStyle name="Normal 5 2 2 3 2 2 4 2 3" xfId="57495"/>
    <cellStyle name="Normal 5 2 2 3 2 2 4 3" xfId="37679"/>
    <cellStyle name="Normal 5 2 2 3 2 2 4 4" xfId="37680"/>
    <cellStyle name="Normal 5 2 2 3 2 2 5" xfId="37681"/>
    <cellStyle name="Normal 5 2 2 3 2 2 5 2" xfId="37682"/>
    <cellStyle name="Normal 5 2 2 3 2 2 5 2 2" xfId="37683"/>
    <cellStyle name="Normal 5 2 2 3 2 2 5 2 3" xfId="57496"/>
    <cellStyle name="Normal 5 2 2 3 2 2 5 3" xfId="37684"/>
    <cellStyle name="Normal 5 2 2 3 2 2 5 4" xfId="37685"/>
    <cellStyle name="Normal 5 2 2 3 2 2 6" xfId="37686"/>
    <cellStyle name="Normal 5 2 2 3 2 2 6 2" xfId="37687"/>
    <cellStyle name="Normal 5 2 2 3 2 2 6 3" xfId="57497"/>
    <cellStyle name="Normal 5 2 2 3 2 2 7" xfId="37688"/>
    <cellStyle name="Normal 5 2 2 3 2 2 8" xfId="37689"/>
    <cellStyle name="Normal 5 2 2 3 2 3" xfId="37690"/>
    <cellStyle name="Normal 5 2 2 3 2 3 2" xfId="37691"/>
    <cellStyle name="Normal 5 2 2 3 2 3 2 2" xfId="37692"/>
    <cellStyle name="Normal 5 2 2 3 2 3 2 2 2" xfId="37693"/>
    <cellStyle name="Normal 5 2 2 3 2 3 2 2 2 2" xfId="37694"/>
    <cellStyle name="Normal 5 2 2 3 2 3 2 2 2 3" xfId="57498"/>
    <cellStyle name="Normal 5 2 2 3 2 3 2 2 3" xfId="37695"/>
    <cellStyle name="Normal 5 2 2 3 2 3 2 2 4" xfId="37696"/>
    <cellStyle name="Normal 5 2 2 3 2 3 2 3" xfId="37697"/>
    <cellStyle name="Normal 5 2 2 3 2 3 2 3 2" xfId="37698"/>
    <cellStyle name="Normal 5 2 2 3 2 3 2 3 2 2" xfId="37699"/>
    <cellStyle name="Normal 5 2 2 3 2 3 2 3 2 3" xfId="57499"/>
    <cellStyle name="Normal 5 2 2 3 2 3 2 3 3" xfId="37700"/>
    <cellStyle name="Normal 5 2 2 3 2 3 2 3 4" xfId="37701"/>
    <cellStyle name="Normal 5 2 2 3 2 3 2 4" xfId="37702"/>
    <cellStyle name="Normal 5 2 2 3 2 3 2 4 2" xfId="37703"/>
    <cellStyle name="Normal 5 2 2 3 2 3 2 4 3" xfId="57500"/>
    <cellStyle name="Normal 5 2 2 3 2 3 2 5" xfId="37704"/>
    <cellStyle name="Normal 5 2 2 3 2 3 2 6" xfId="37705"/>
    <cellStyle name="Normal 5 2 2 3 2 3 3" xfId="37706"/>
    <cellStyle name="Normal 5 2 2 3 2 3 3 2" xfId="37707"/>
    <cellStyle name="Normal 5 2 2 3 2 3 3 2 2" xfId="37708"/>
    <cellStyle name="Normal 5 2 2 3 2 3 3 2 3" xfId="57501"/>
    <cellStyle name="Normal 5 2 2 3 2 3 3 3" xfId="37709"/>
    <cellStyle name="Normal 5 2 2 3 2 3 3 4" xfId="37710"/>
    <cellStyle name="Normal 5 2 2 3 2 3 4" xfId="37711"/>
    <cellStyle name="Normal 5 2 2 3 2 3 4 2" xfId="37712"/>
    <cellStyle name="Normal 5 2 2 3 2 3 4 2 2" xfId="37713"/>
    <cellStyle name="Normal 5 2 2 3 2 3 4 2 3" xfId="57502"/>
    <cellStyle name="Normal 5 2 2 3 2 3 4 3" xfId="37714"/>
    <cellStyle name="Normal 5 2 2 3 2 3 4 4" xfId="37715"/>
    <cellStyle name="Normal 5 2 2 3 2 3 5" xfId="37716"/>
    <cellStyle name="Normal 5 2 2 3 2 3 5 2" xfId="37717"/>
    <cellStyle name="Normal 5 2 2 3 2 3 5 3" xfId="57503"/>
    <cellStyle name="Normal 5 2 2 3 2 3 6" xfId="37718"/>
    <cellStyle name="Normal 5 2 2 3 2 3 7" xfId="37719"/>
    <cellStyle name="Normal 5 2 2 3 2 4" xfId="37720"/>
    <cellStyle name="Normal 5 2 2 3 2 4 2" xfId="37721"/>
    <cellStyle name="Normal 5 2 2 3 2 4 2 2" xfId="37722"/>
    <cellStyle name="Normal 5 2 2 3 2 4 2 2 2" xfId="37723"/>
    <cellStyle name="Normal 5 2 2 3 2 4 2 2 3" xfId="57504"/>
    <cellStyle name="Normal 5 2 2 3 2 4 2 3" xfId="37724"/>
    <cellStyle name="Normal 5 2 2 3 2 4 2 4" xfId="37725"/>
    <cellStyle name="Normal 5 2 2 3 2 4 3" xfId="37726"/>
    <cellStyle name="Normal 5 2 2 3 2 4 3 2" xfId="37727"/>
    <cellStyle name="Normal 5 2 2 3 2 4 3 2 2" xfId="37728"/>
    <cellStyle name="Normal 5 2 2 3 2 4 3 2 3" xfId="57505"/>
    <cellStyle name="Normal 5 2 2 3 2 4 3 3" xfId="37729"/>
    <cellStyle name="Normal 5 2 2 3 2 4 3 4" xfId="37730"/>
    <cellStyle name="Normal 5 2 2 3 2 4 4" xfId="37731"/>
    <cellStyle name="Normal 5 2 2 3 2 4 4 2" xfId="37732"/>
    <cellStyle name="Normal 5 2 2 3 2 4 4 3" xfId="57506"/>
    <cellStyle name="Normal 5 2 2 3 2 4 5" xfId="37733"/>
    <cellStyle name="Normal 5 2 2 3 2 4 6" xfId="37734"/>
    <cellStyle name="Normal 5 2 2 3 2 5" xfId="37735"/>
    <cellStyle name="Normal 5 2 2 3 2 5 2" xfId="37736"/>
    <cellStyle name="Normal 5 2 2 3 2 5 2 2" xfId="37737"/>
    <cellStyle name="Normal 5 2 2 3 2 5 2 2 2" xfId="37738"/>
    <cellStyle name="Normal 5 2 2 3 2 5 2 2 3" xfId="57507"/>
    <cellStyle name="Normal 5 2 2 3 2 5 2 3" xfId="37739"/>
    <cellStyle name="Normal 5 2 2 3 2 5 2 4" xfId="37740"/>
    <cellStyle name="Normal 5 2 2 3 2 5 3" xfId="37741"/>
    <cellStyle name="Normal 5 2 2 3 2 5 3 2" xfId="37742"/>
    <cellStyle name="Normal 5 2 2 3 2 5 3 3" xfId="57508"/>
    <cellStyle name="Normal 5 2 2 3 2 5 4" xfId="37743"/>
    <cellStyle name="Normal 5 2 2 3 2 5 5" xfId="37744"/>
    <cellStyle name="Normal 5 2 2 3 2 6" xfId="37745"/>
    <cellStyle name="Normal 5 2 2 3 2 6 2" xfId="37746"/>
    <cellStyle name="Normal 5 2 2 3 2 6 2 2" xfId="37747"/>
    <cellStyle name="Normal 5 2 2 3 2 6 2 3" xfId="57509"/>
    <cellStyle name="Normal 5 2 2 3 2 6 3" xfId="37748"/>
    <cellStyle name="Normal 5 2 2 3 2 6 4" xfId="37749"/>
    <cellStyle name="Normal 5 2 2 3 2 7" xfId="37750"/>
    <cellStyle name="Normal 5 2 2 3 2 7 2" xfId="37751"/>
    <cellStyle name="Normal 5 2 2 3 2 7 2 2" xfId="37752"/>
    <cellStyle name="Normal 5 2 2 3 2 7 2 3" xfId="57510"/>
    <cellStyle name="Normal 5 2 2 3 2 7 3" xfId="37753"/>
    <cellStyle name="Normal 5 2 2 3 2 7 4" xfId="37754"/>
    <cellStyle name="Normal 5 2 2 3 2 8" xfId="37755"/>
    <cellStyle name="Normal 5 2 2 3 2 8 2" xfId="37756"/>
    <cellStyle name="Normal 5 2 2 3 2 8 3" xfId="57511"/>
    <cellStyle name="Normal 5 2 2 3 2 9" xfId="37757"/>
    <cellStyle name="Normal 5 2 2 3 3" xfId="37758"/>
    <cellStyle name="Normal 5 2 2 3 3 2" xfId="37759"/>
    <cellStyle name="Normal 5 2 2 3 3 2 2" xfId="37760"/>
    <cellStyle name="Normal 5 2 2 3 3 2 2 2" xfId="37761"/>
    <cellStyle name="Normal 5 2 2 3 3 2 2 2 2" xfId="37762"/>
    <cellStyle name="Normal 5 2 2 3 3 2 2 2 2 2" xfId="37763"/>
    <cellStyle name="Normal 5 2 2 3 3 2 2 2 2 3" xfId="57512"/>
    <cellStyle name="Normal 5 2 2 3 3 2 2 2 3" xfId="37764"/>
    <cellStyle name="Normal 5 2 2 3 3 2 2 2 4" xfId="37765"/>
    <cellStyle name="Normal 5 2 2 3 3 2 2 3" xfId="37766"/>
    <cellStyle name="Normal 5 2 2 3 3 2 2 3 2" xfId="37767"/>
    <cellStyle name="Normal 5 2 2 3 3 2 2 3 2 2" xfId="37768"/>
    <cellStyle name="Normal 5 2 2 3 3 2 2 3 2 3" xfId="57513"/>
    <cellStyle name="Normal 5 2 2 3 3 2 2 3 3" xfId="37769"/>
    <cellStyle name="Normal 5 2 2 3 3 2 2 3 4" xfId="37770"/>
    <cellStyle name="Normal 5 2 2 3 3 2 2 4" xfId="37771"/>
    <cellStyle name="Normal 5 2 2 3 3 2 2 4 2" xfId="37772"/>
    <cellStyle name="Normal 5 2 2 3 3 2 2 4 3" xfId="57514"/>
    <cellStyle name="Normal 5 2 2 3 3 2 2 5" xfId="37773"/>
    <cellStyle name="Normal 5 2 2 3 3 2 2 6" xfId="37774"/>
    <cellStyle name="Normal 5 2 2 3 3 2 3" xfId="37775"/>
    <cellStyle name="Normal 5 2 2 3 3 2 3 2" xfId="37776"/>
    <cellStyle name="Normal 5 2 2 3 3 2 3 2 2" xfId="37777"/>
    <cellStyle name="Normal 5 2 2 3 3 2 3 2 3" xfId="57515"/>
    <cellStyle name="Normal 5 2 2 3 3 2 3 3" xfId="37778"/>
    <cellStyle name="Normal 5 2 2 3 3 2 3 4" xfId="37779"/>
    <cellStyle name="Normal 5 2 2 3 3 2 4" xfId="37780"/>
    <cellStyle name="Normal 5 2 2 3 3 2 4 2" xfId="37781"/>
    <cellStyle name="Normal 5 2 2 3 3 2 4 2 2" xfId="37782"/>
    <cellStyle name="Normal 5 2 2 3 3 2 4 2 3" xfId="57516"/>
    <cellStyle name="Normal 5 2 2 3 3 2 4 3" xfId="37783"/>
    <cellStyle name="Normal 5 2 2 3 3 2 4 4" xfId="37784"/>
    <cellStyle name="Normal 5 2 2 3 3 2 5" xfId="37785"/>
    <cellStyle name="Normal 5 2 2 3 3 2 5 2" xfId="37786"/>
    <cellStyle name="Normal 5 2 2 3 3 2 5 3" xfId="57517"/>
    <cellStyle name="Normal 5 2 2 3 3 2 6" xfId="37787"/>
    <cellStyle name="Normal 5 2 2 3 3 2 7" xfId="37788"/>
    <cellStyle name="Normal 5 2 2 3 3 3" xfId="37789"/>
    <cellStyle name="Normal 5 2 2 3 3 3 2" xfId="37790"/>
    <cellStyle name="Normal 5 2 2 3 3 3 2 2" xfId="37791"/>
    <cellStyle name="Normal 5 2 2 3 3 3 2 2 2" xfId="37792"/>
    <cellStyle name="Normal 5 2 2 3 3 3 2 2 3" xfId="57518"/>
    <cellStyle name="Normal 5 2 2 3 3 3 2 3" xfId="37793"/>
    <cellStyle name="Normal 5 2 2 3 3 3 2 4" xfId="37794"/>
    <cellStyle name="Normal 5 2 2 3 3 3 3" xfId="37795"/>
    <cellStyle name="Normal 5 2 2 3 3 3 3 2" xfId="37796"/>
    <cellStyle name="Normal 5 2 2 3 3 3 3 2 2" xfId="37797"/>
    <cellStyle name="Normal 5 2 2 3 3 3 3 2 3" xfId="57519"/>
    <cellStyle name="Normal 5 2 2 3 3 3 3 3" xfId="37798"/>
    <cellStyle name="Normal 5 2 2 3 3 3 3 4" xfId="37799"/>
    <cellStyle name="Normal 5 2 2 3 3 3 4" xfId="37800"/>
    <cellStyle name="Normal 5 2 2 3 3 3 4 2" xfId="37801"/>
    <cellStyle name="Normal 5 2 2 3 3 3 4 3" xfId="57520"/>
    <cellStyle name="Normal 5 2 2 3 3 3 5" xfId="37802"/>
    <cellStyle name="Normal 5 2 2 3 3 3 6" xfId="37803"/>
    <cellStyle name="Normal 5 2 2 3 3 4" xfId="37804"/>
    <cellStyle name="Normal 5 2 2 3 3 4 2" xfId="37805"/>
    <cellStyle name="Normal 5 2 2 3 3 4 2 2" xfId="37806"/>
    <cellStyle name="Normal 5 2 2 3 3 4 2 3" xfId="57521"/>
    <cellStyle name="Normal 5 2 2 3 3 4 3" xfId="37807"/>
    <cellStyle name="Normal 5 2 2 3 3 4 4" xfId="37808"/>
    <cellStyle name="Normal 5 2 2 3 3 5" xfId="37809"/>
    <cellStyle name="Normal 5 2 2 3 3 5 2" xfId="37810"/>
    <cellStyle name="Normal 5 2 2 3 3 5 2 2" xfId="37811"/>
    <cellStyle name="Normal 5 2 2 3 3 5 2 3" xfId="57522"/>
    <cellStyle name="Normal 5 2 2 3 3 5 3" xfId="37812"/>
    <cellStyle name="Normal 5 2 2 3 3 5 4" xfId="37813"/>
    <cellStyle name="Normal 5 2 2 3 3 6" xfId="37814"/>
    <cellStyle name="Normal 5 2 2 3 3 6 2" xfId="37815"/>
    <cellStyle name="Normal 5 2 2 3 3 6 3" xfId="57523"/>
    <cellStyle name="Normal 5 2 2 3 3 7" xfId="37816"/>
    <cellStyle name="Normal 5 2 2 3 3 8" xfId="37817"/>
    <cellStyle name="Normal 5 2 2 3 4" xfId="37818"/>
    <cellStyle name="Normal 5 2 2 3 4 2" xfId="37819"/>
    <cellStyle name="Normal 5 2 2 3 4 2 2" xfId="37820"/>
    <cellStyle name="Normal 5 2 2 3 4 2 2 2" xfId="37821"/>
    <cellStyle name="Normal 5 2 2 3 4 2 2 2 2" xfId="37822"/>
    <cellStyle name="Normal 5 2 2 3 4 2 2 2 3" xfId="57524"/>
    <cellStyle name="Normal 5 2 2 3 4 2 2 3" xfId="37823"/>
    <cellStyle name="Normal 5 2 2 3 4 2 2 4" xfId="37824"/>
    <cellStyle name="Normal 5 2 2 3 4 2 3" xfId="37825"/>
    <cellStyle name="Normal 5 2 2 3 4 2 3 2" xfId="37826"/>
    <cellStyle name="Normal 5 2 2 3 4 2 3 2 2" xfId="37827"/>
    <cellStyle name="Normal 5 2 2 3 4 2 3 2 3" xfId="57525"/>
    <cellStyle name="Normal 5 2 2 3 4 2 3 3" xfId="37828"/>
    <cellStyle name="Normal 5 2 2 3 4 2 3 4" xfId="37829"/>
    <cellStyle name="Normal 5 2 2 3 4 2 4" xfId="37830"/>
    <cellStyle name="Normal 5 2 2 3 4 2 4 2" xfId="37831"/>
    <cellStyle name="Normal 5 2 2 3 4 2 4 3" xfId="57526"/>
    <cellStyle name="Normal 5 2 2 3 4 2 5" xfId="37832"/>
    <cellStyle name="Normal 5 2 2 3 4 2 6" xfId="37833"/>
    <cellStyle name="Normal 5 2 2 3 4 3" xfId="37834"/>
    <cellStyle name="Normal 5 2 2 3 4 3 2" xfId="37835"/>
    <cellStyle name="Normal 5 2 2 3 4 3 2 2" xfId="37836"/>
    <cellStyle name="Normal 5 2 2 3 4 3 2 3" xfId="57527"/>
    <cellStyle name="Normal 5 2 2 3 4 3 3" xfId="37837"/>
    <cellStyle name="Normal 5 2 2 3 4 3 4" xfId="37838"/>
    <cellStyle name="Normal 5 2 2 3 4 4" xfId="37839"/>
    <cellStyle name="Normal 5 2 2 3 4 4 2" xfId="37840"/>
    <cellStyle name="Normal 5 2 2 3 4 4 2 2" xfId="37841"/>
    <cellStyle name="Normal 5 2 2 3 4 4 2 3" xfId="57528"/>
    <cellStyle name="Normal 5 2 2 3 4 4 3" xfId="37842"/>
    <cellStyle name="Normal 5 2 2 3 4 4 4" xfId="37843"/>
    <cellStyle name="Normal 5 2 2 3 4 5" xfId="37844"/>
    <cellStyle name="Normal 5 2 2 3 4 5 2" xfId="37845"/>
    <cellStyle name="Normal 5 2 2 3 4 5 3" xfId="57529"/>
    <cellStyle name="Normal 5 2 2 3 4 6" xfId="37846"/>
    <cellStyle name="Normal 5 2 2 3 4 7" xfId="37847"/>
    <cellStyle name="Normal 5 2 2 3 5" xfId="37848"/>
    <cellStyle name="Normal 5 2 2 3 5 2" xfId="37849"/>
    <cellStyle name="Normal 5 2 2 3 5 2 2" xfId="37850"/>
    <cellStyle name="Normal 5 2 2 3 5 2 2 2" xfId="37851"/>
    <cellStyle name="Normal 5 2 2 3 5 2 2 3" xfId="57530"/>
    <cellStyle name="Normal 5 2 2 3 5 2 3" xfId="37852"/>
    <cellStyle name="Normal 5 2 2 3 5 2 4" xfId="37853"/>
    <cellStyle name="Normal 5 2 2 3 5 3" xfId="37854"/>
    <cellStyle name="Normal 5 2 2 3 5 3 2" xfId="37855"/>
    <cellStyle name="Normal 5 2 2 3 5 3 2 2" xfId="37856"/>
    <cellStyle name="Normal 5 2 2 3 5 3 2 3" xfId="57531"/>
    <cellStyle name="Normal 5 2 2 3 5 3 3" xfId="37857"/>
    <cellStyle name="Normal 5 2 2 3 5 3 4" xfId="37858"/>
    <cellStyle name="Normal 5 2 2 3 5 4" xfId="37859"/>
    <cellStyle name="Normal 5 2 2 3 5 4 2" xfId="37860"/>
    <cellStyle name="Normal 5 2 2 3 5 4 3" xfId="57532"/>
    <cellStyle name="Normal 5 2 2 3 5 5" xfId="37861"/>
    <cellStyle name="Normal 5 2 2 3 5 6" xfId="37862"/>
    <cellStyle name="Normal 5 2 2 3 6" xfId="37863"/>
    <cellStyle name="Normal 5 2 2 3 6 2" xfId="37864"/>
    <cellStyle name="Normal 5 2 2 3 6 2 2" xfId="37865"/>
    <cellStyle name="Normal 5 2 2 3 6 2 2 2" xfId="37866"/>
    <cellStyle name="Normal 5 2 2 3 6 2 2 3" xfId="57533"/>
    <cellStyle name="Normal 5 2 2 3 6 2 3" xfId="37867"/>
    <cellStyle name="Normal 5 2 2 3 6 2 4" xfId="37868"/>
    <cellStyle name="Normal 5 2 2 3 6 3" xfId="37869"/>
    <cellStyle name="Normal 5 2 2 3 6 3 2" xfId="37870"/>
    <cellStyle name="Normal 5 2 2 3 6 3 3" xfId="57534"/>
    <cellStyle name="Normal 5 2 2 3 6 4" xfId="37871"/>
    <cellStyle name="Normal 5 2 2 3 6 5" xfId="37872"/>
    <cellStyle name="Normal 5 2 2 3 7" xfId="37873"/>
    <cellStyle name="Normal 5 2 2 3 7 2" xfId="37874"/>
    <cellStyle name="Normal 5 2 2 3 7 2 2" xfId="37875"/>
    <cellStyle name="Normal 5 2 2 3 7 2 3" xfId="57535"/>
    <cellStyle name="Normal 5 2 2 3 7 3" xfId="37876"/>
    <cellStyle name="Normal 5 2 2 3 7 4" xfId="37877"/>
    <cellStyle name="Normal 5 2 2 3 8" xfId="37878"/>
    <cellStyle name="Normal 5 2 2 3 8 2" xfId="37879"/>
    <cellStyle name="Normal 5 2 2 3 8 2 2" xfId="37880"/>
    <cellStyle name="Normal 5 2 2 3 8 2 3" xfId="57536"/>
    <cellStyle name="Normal 5 2 2 3 8 3" xfId="37881"/>
    <cellStyle name="Normal 5 2 2 3 8 4" xfId="37882"/>
    <cellStyle name="Normal 5 2 2 3 9" xfId="37883"/>
    <cellStyle name="Normal 5 2 2 3 9 2" xfId="37884"/>
    <cellStyle name="Normal 5 2 2 3 9 3" xfId="57537"/>
    <cellStyle name="Normal 5 2 2 4" xfId="37885"/>
    <cellStyle name="Normal 5 2 2 4 10" xfId="37886"/>
    <cellStyle name="Normal 5 2 2 4 2" xfId="37887"/>
    <cellStyle name="Normal 5 2 2 4 2 2" xfId="37888"/>
    <cellStyle name="Normal 5 2 2 4 2 2 2" xfId="37889"/>
    <cellStyle name="Normal 5 2 2 4 2 2 2 2" xfId="37890"/>
    <cellStyle name="Normal 5 2 2 4 2 2 2 2 2" xfId="37891"/>
    <cellStyle name="Normal 5 2 2 4 2 2 2 2 2 2" xfId="37892"/>
    <cellStyle name="Normal 5 2 2 4 2 2 2 2 2 3" xfId="57538"/>
    <cellStyle name="Normal 5 2 2 4 2 2 2 2 3" xfId="37893"/>
    <cellStyle name="Normal 5 2 2 4 2 2 2 2 4" xfId="37894"/>
    <cellStyle name="Normal 5 2 2 4 2 2 2 3" xfId="37895"/>
    <cellStyle name="Normal 5 2 2 4 2 2 2 3 2" xfId="37896"/>
    <cellStyle name="Normal 5 2 2 4 2 2 2 3 2 2" xfId="37897"/>
    <cellStyle name="Normal 5 2 2 4 2 2 2 3 2 3" xfId="57539"/>
    <cellStyle name="Normal 5 2 2 4 2 2 2 3 3" xfId="37898"/>
    <cellStyle name="Normal 5 2 2 4 2 2 2 3 4" xfId="37899"/>
    <cellStyle name="Normal 5 2 2 4 2 2 2 4" xfId="37900"/>
    <cellStyle name="Normal 5 2 2 4 2 2 2 4 2" xfId="37901"/>
    <cellStyle name="Normal 5 2 2 4 2 2 2 4 3" xfId="57540"/>
    <cellStyle name="Normal 5 2 2 4 2 2 2 5" xfId="37902"/>
    <cellStyle name="Normal 5 2 2 4 2 2 2 6" xfId="37903"/>
    <cellStyle name="Normal 5 2 2 4 2 2 3" xfId="37904"/>
    <cellStyle name="Normal 5 2 2 4 2 2 3 2" xfId="37905"/>
    <cellStyle name="Normal 5 2 2 4 2 2 3 2 2" xfId="37906"/>
    <cellStyle name="Normal 5 2 2 4 2 2 3 2 3" xfId="57541"/>
    <cellStyle name="Normal 5 2 2 4 2 2 3 3" xfId="37907"/>
    <cellStyle name="Normal 5 2 2 4 2 2 3 4" xfId="37908"/>
    <cellStyle name="Normal 5 2 2 4 2 2 4" xfId="37909"/>
    <cellStyle name="Normal 5 2 2 4 2 2 4 2" xfId="37910"/>
    <cellStyle name="Normal 5 2 2 4 2 2 4 2 2" xfId="37911"/>
    <cellStyle name="Normal 5 2 2 4 2 2 4 2 3" xfId="57542"/>
    <cellStyle name="Normal 5 2 2 4 2 2 4 3" xfId="37912"/>
    <cellStyle name="Normal 5 2 2 4 2 2 4 4" xfId="37913"/>
    <cellStyle name="Normal 5 2 2 4 2 2 5" xfId="37914"/>
    <cellStyle name="Normal 5 2 2 4 2 2 5 2" xfId="37915"/>
    <cellStyle name="Normal 5 2 2 4 2 2 5 3" xfId="57543"/>
    <cellStyle name="Normal 5 2 2 4 2 2 6" xfId="37916"/>
    <cellStyle name="Normal 5 2 2 4 2 2 7" xfId="37917"/>
    <cellStyle name="Normal 5 2 2 4 2 3" xfId="37918"/>
    <cellStyle name="Normal 5 2 2 4 2 3 2" xfId="37919"/>
    <cellStyle name="Normal 5 2 2 4 2 3 2 2" xfId="37920"/>
    <cellStyle name="Normal 5 2 2 4 2 3 2 2 2" xfId="37921"/>
    <cellStyle name="Normal 5 2 2 4 2 3 2 2 3" xfId="57544"/>
    <cellStyle name="Normal 5 2 2 4 2 3 2 3" xfId="37922"/>
    <cellStyle name="Normal 5 2 2 4 2 3 2 4" xfId="37923"/>
    <cellStyle name="Normal 5 2 2 4 2 3 3" xfId="37924"/>
    <cellStyle name="Normal 5 2 2 4 2 3 3 2" xfId="37925"/>
    <cellStyle name="Normal 5 2 2 4 2 3 3 2 2" xfId="37926"/>
    <cellStyle name="Normal 5 2 2 4 2 3 3 2 3" xfId="57545"/>
    <cellStyle name="Normal 5 2 2 4 2 3 3 3" xfId="37927"/>
    <cellStyle name="Normal 5 2 2 4 2 3 3 4" xfId="37928"/>
    <cellStyle name="Normal 5 2 2 4 2 3 4" xfId="37929"/>
    <cellStyle name="Normal 5 2 2 4 2 3 4 2" xfId="37930"/>
    <cellStyle name="Normal 5 2 2 4 2 3 4 3" xfId="57546"/>
    <cellStyle name="Normal 5 2 2 4 2 3 5" xfId="37931"/>
    <cellStyle name="Normal 5 2 2 4 2 3 6" xfId="37932"/>
    <cellStyle name="Normal 5 2 2 4 2 4" xfId="37933"/>
    <cellStyle name="Normal 5 2 2 4 2 4 2" xfId="37934"/>
    <cellStyle name="Normal 5 2 2 4 2 4 2 2" xfId="37935"/>
    <cellStyle name="Normal 5 2 2 4 2 4 2 3" xfId="57547"/>
    <cellStyle name="Normal 5 2 2 4 2 4 3" xfId="37936"/>
    <cellStyle name="Normal 5 2 2 4 2 4 4" xfId="37937"/>
    <cellStyle name="Normal 5 2 2 4 2 5" xfId="37938"/>
    <cellStyle name="Normal 5 2 2 4 2 5 2" xfId="37939"/>
    <cellStyle name="Normal 5 2 2 4 2 5 2 2" xfId="37940"/>
    <cellStyle name="Normal 5 2 2 4 2 5 2 3" xfId="57548"/>
    <cellStyle name="Normal 5 2 2 4 2 5 3" xfId="37941"/>
    <cellStyle name="Normal 5 2 2 4 2 5 4" xfId="37942"/>
    <cellStyle name="Normal 5 2 2 4 2 6" xfId="37943"/>
    <cellStyle name="Normal 5 2 2 4 2 6 2" xfId="37944"/>
    <cellStyle name="Normal 5 2 2 4 2 6 3" xfId="57549"/>
    <cellStyle name="Normal 5 2 2 4 2 7" xfId="37945"/>
    <cellStyle name="Normal 5 2 2 4 2 8" xfId="37946"/>
    <cellStyle name="Normal 5 2 2 4 3" xfId="37947"/>
    <cellStyle name="Normal 5 2 2 4 3 2" xfId="37948"/>
    <cellStyle name="Normal 5 2 2 4 3 2 2" xfId="37949"/>
    <cellStyle name="Normal 5 2 2 4 3 2 2 2" xfId="37950"/>
    <cellStyle name="Normal 5 2 2 4 3 2 2 2 2" xfId="37951"/>
    <cellStyle name="Normal 5 2 2 4 3 2 2 2 3" xfId="57550"/>
    <cellStyle name="Normal 5 2 2 4 3 2 2 3" xfId="37952"/>
    <cellStyle name="Normal 5 2 2 4 3 2 2 4" xfId="37953"/>
    <cellStyle name="Normal 5 2 2 4 3 2 3" xfId="37954"/>
    <cellStyle name="Normal 5 2 2 4 3 2 3 2" xfId="37955"/>
    <cellStyle name="Normal 5 2 2 4 3 2 3 2 2" xfId="37956"/>
    <cellStyle name="Normal 5 2 2 4 3 2 3 2 3" xfId="57551"/>
    <cellStyle name="Normal 5 2 2 4 3 2 3 3" xfId="37957"/>
    <cellStyle name="Normal 5 2 2 4 3 2 3 4" xfId="37958"/>
    <cellStyle name="Normal 5 2 2 4 3 2 4" xfId="37959"/>
    <cellStyle name="Normal 5 2 2 4 3 2 4 2" xfId="37960"/>
    <cellStyle name="Normal 5 2 2 4 3 2 4 3" xfId="57552"/>
    <cellStyle name="Normal 5 2 2 4 3 2 5" xfId="37961"/>
    <cellStyle name="Normal 5 2 2 4 3 2 6" xfId="37962"/>
    <cellStyle name="Normal 5 2 2 4 3 3" xfId="37963"/>
    <cellStyle name="Normal 5 2 2 4 3 3 2" xfId="37964"/>
    <cellStyle name="Normal 5 2 2 4 3 3 2 2" xfId="37965"/>
    <cellStyle name="Normal 5 2 2 4 3 3 2 3" xfId="57553"/>
    <cellStyle name="Normal 5 2 2 4 3 3 3" xfId="37966"/>
    <cellStyle name="Normal 5 2 2 4 3 3 4" xfId="37967"/>
    <cellStyle name="Normal 5 2 2 4 3 4" xfId="37968"/>
    <cellStyle name="Normal 5 2 2 4 3 4 2" xfId="37969"/>
    <cellStyle name="Normal 5 2 2 4 3 4 2 2" xfId="37970"/>
    <cellStyle name="Normal 5 2 2 4 3 4 2 3" xfId="57554"/>
    <cellStyle name="Normal 5 2 2 4 3 4 3" xfId="37971"/>
    <cellStyle name="Normal 5 2 2 4 3 4 4" xfId="37972"/>
    <cellStyle name="Normal 5 2 2 4 3 5" xfId="37973"/>
    <cellStyle name="Normal 5 2 2 4 3 5 2" xfId="37974"/>
    <cellStyle name="Normal 5 2 2 4 3 5 3" xfId="57555"/>
    <cellStyle name="Normal 5 2 2 4 3 6" xfId="37975"/>
    <cellStyle name="Normal 5 2 2 4 3 7" xfId="37976"/>
    <cellStyle name="Normal 5 2 2 4 4" xfId="37977"/>
    <cellStyle name="Normal 5 2 2 4 4 2" xfId="37978"/>
    <cellStyle name="Normal 5 2 2 4 4 2 2" xfId="37979"/>
    <cellStyle name="Normal 5 2 2 4 4 2 2 2" xfId="37980"/>
    <cellStyle name="Normal 5 2 2 4 4 2 2 3" xfId="57556"/>
    <cellStyle name="Normal 5 2 2 4 4 2 3" xfId="37981"/>
    <cellStyle name="Normal 5 2 2 4 4 2 4" xfId="37982"/>
    <cellStyle name="Normal 5 2 2 4 4 3" xfId="37983"/>
    <cellStyle name="Normal 5 2 2 4 4 3 2" xfId="37984"/>
    <cellStyle name="Normal 5 2 2 4 4 3 2 2" xfId="37985"/>
    <cellStyle name="Normal 5 2 2 4 4 3 2 3" xfId="57557"/>
    <cellStyle name="Normal 5 2 2 4 4 3 3" xfId="37986"/>
    <cellStyle name="Normal 5 2 2 4 4 3 4" xfId="37987"/>
    <cellStyle name="Normal 5 2 2 4 4 4" xfId="37988"/>
    <cellStyle name="Normal 5 2 2 4 4 4 2" xfId="37989"/>
    <cellStyle name="Normal 5 2 2 4 4 4 3" xfId="57558"/>
    <cellStyle name="Normal 5 2 2 4 4 5" xfId="37990"/>
    <cellStyle name="Normal 5 2 2 4 4 6" xfId="37991"/>
    <cellStyle name="Normal 5 2 2 4 5" xfId="37992"/>
    <cellStyle name="Normal 5 2 2 4 5 2" xfId="37993"/>
    <cellStyle name="Normal 5 2 2 4 5 2 2" xfId="37994"/>
    <cellStyle name="Normal 5 2 2 4 5 2 2 2" xfId="37995"/>
    <cellStyle name="Normal 5 2 2 4 5 2 2 3" xfId="57559"/>
    <cellStyle name="Normal 5 2 2 4 5 2 3" xfId="37996"/>
    <cellStyle name="Normal 5 2 2 4 5 2 4" xfId="37997"/>
    <cellStyle name="Normal 5 2 2 4 5 3" xfId="37998"/>
    <cellStyle name="Normal 5 2 2 4 5 3 2" xfId="37999"/>
    <cellStyle name="Normal 5 2 2 4 5 3 3" xfId="57560"/>
    <cellStyle name="Normal 5 2 2 4 5 4" xfId="38000"/>
    <cellStyle name="Normal 5 2 2 4 5 5" xfId="38001"/>
    <cellStyle name="Normal 5 2 2 4 6" xfId="38002"/>
    <cellStyle name="Normal 5 2 2 4 6 2" xfId="38003"/>
    <cellStyle name="Normal 5 2 2 4 6 2 2" xfId="38004"/>
    <cellStyle name="Normal 5 2 2 4 6 2 3" xfId="57561"/>
    <cellStyle name="Normal 5 2 2 4 6 3" xfId="38005"/>
    <cellStyle name="Normal 5 2 2 4 6 4" xfId="38006"/>
    <cellStyle name="Normal 5 2 2 4 7" xfId="38007"/>
    <cellStyle name="Normal 5 2 2 4 7 2" xfId="38008"/>
    <cellStyle name="Normal 5 2 2 4 7 2 2" xfId="38009"/>
    <cellStyle name="Normal 5 2 2 4 7 2 3" xfId="57562"/>
    <cellStyle name="Normal 5 2 2 4 7 3" xfId="38010"/>
    <cellStyle name="Normal 5 2 2 4 7 4" xfId="38011"/>
    <cellStyle name="Normal 5 2 2 4 8" xfId="38012"/>
    <cellStyle name="Normal 5 2 2 4 8 2" xfId="38013"/>
    <cellStyle name="Normal 5 2 2 4 8 3" xfId="57563"/>
    <cellStyle name="Normal 5 2 2 4 9" xfId="38014"/>
    <cellStyle name="Normal 5 2 2 5" xfId="38015"/>
    <cellStyle name="Normal 5 2 2 5 10" xfId="38016"/>
    <cellStyle name="Normal 5 2 2 5 2" xfId="38017"/>
    <cellStyle name="Normal 5 2 2 5 2 2" xfId="38018"/>
    <cellStyle name="Normal 5 2 2 5 2 2 2" xfId="38019"/>
    <cellStyle name="Normal 5 2 2 5 2 2 2 2" xfId="38020"/>
    <cellStyle name="Normal 5 2 2 5 2 2 2 2 2" xfId="38021"/>
    <cellStyle name="Normal 5 2 2 5 2 2 2 2 2 2" xfId="38022"/>
    <cellStyle name="Normal 5 2 2 5 2 2 2 2 2 3" xfId="57564"/>
    <cellStyle name="Normal 5 2 2 5 2 2 2 2 3" xfId="38023"/>
    <cellStyle name="Normal 5 2 2 5 2 2 2 2 4" xfId="38024"/>
    <cellStyle name="Normal 5 2 2 5 2 2 2 3" xfId="38025"/>
    <cellStyle name="Normal 5 2 2 5 2 2 2 3 2" xfId="38026"/>
    <cellStyle name="Normal 5 2 2 5 2 2 2 3 2 2" xfId="38027"/>
    <cellStyle name="Normal 5 2 2 5 2 2 2 3 2 3" xfId="57565"/>
    <cellStyle name="Normal 5 2 2 5 2 2 2 3 3" xfId="38028"/>
    <cellStyle name="Normal 5 2 2 5 2 2 2 3 4" xfId="38029"/>
    <cellStyle name="Normal 5 2 2 5 2 2 2 4" xfId="38030"/>
    <cellStyle name="Normal 5 2 2 5 2 2 2 4 2" xfId="38031"/>
    <cellStyle name="Normal 5 2 2 5 2 2 2 4 3" xfId="57566"/>
    <cellStyle name="Normal 5 2 2 5 2 2 2 5" xfId="38032"/>
    <cellStyle name="Normal 5 2 2 5 2 2 2 6" xfId="38033"/>
    <cellStyle name="Normal 5 2 2 5 2 2 3" xfId="38034"/>
    <cellStyle name="Normal 5 2 2 5 2 2 3 2" xfId="38035"/>
    <cellStyle name="Normal 5 2 2 5 2 2 3 2 2" xfId="38036"/>
    <cellStyle name="Normal 5 2 2 5 2 2 3 2 3" xfId="57567"/>
    <cellStyle name="Normal 5 2 2 5 2 2 3 3" xfId="38037"/>
    <cellStyle name="Normal 5 2 2 5 2 2 3 4" xfId="38038"/>
    <cellStyle name="Normal 5 2 2 5 2 2 4" xfId="38039"/>
    <cellStyle name="Normal 5 2 2 5 2 2 4 2" xfId="38040"/>
    <cellStyle name="Normal 5 2 2 5 2 2 4 2 2" xfId="38041"/>
    <cellStyle name="Normal 5 2 2 5 2 2 4 2 3" xfId="57568"/>
    <cellStyle name="Normal 5 2 2 5 2 2 4 3" xfId="38042"/>
    <cellStyle name="Normal 5 2 2 5 2 2 4 4" xfId="38043"/>
    <cellStyle name="Normal 5 2 2 5 2 2 5" xfId="38044"/>
    <cellStyle name="Normal 5 2 2 5 2 2 5 2" xfId="38045"/>
    <cellStyle name="Normal 5 2 2 5 2 2 5 3" xfId="57569"/>
    <cellStyle name="Normal 5 2 2 5 2 2 6" xfId="38046"/>
    <cellStyle name="Normal 5 2 2 5 2 2 7" xfId="38047"/>
    <cellStyle name="Normal 5 2 2 5 2 3" xfId="38048"/>
    <cellStyle name="Normal 5 2 2 5 2 3 2" xfId="38049"/>
    <cellStyle name="Normal 5 2 2 5 2 3 2 2" xfId="38050"/>
    <cellStyle name="Normal 5 2 2 5 2 3 2 2 2" xfId="38051"/>
    <cellStyle name="Normal 5 2 2 5 2 3 2 2 3" xfId="57570"/>
    <cellStyle name="Normal 5 2 2 5 2 3 2 3" xfId="38052"/>
    <cellStyle name="Normal 5 2 2 5 2 3 2 4" xfId="38053"/>
    <cellStyle name="Normal 5 2 2 5 2 3 3" xfId="38054"/>
    <cellStyle name="Normal 5 2 2 5 2 3 3 2" xfId="38055"/>
    <cellStyle name="Normal 5 2 2 5 2 3 3 2 2" xfId="38056"/>
    <cellStyle name="Normal 5 2 2 5 2 3 3 2 3" xfId="57571"/>
    <cellStyle name="Normal 5 2 2 5 2 3 3 3" xfId="38057"/>
    <cellStyle name="Normal 5 2 2 5 2 3 3 4" xfId="38058"/>
    <cellStyle name="Normal 5 2 2 5 2 3 4" xfId="38059"/>
    <cellStyle name="Normal 5 2 2 5 2 3 4 2" xfId="38060"/>
    <cellStyle name="Normal 5 2 2 5 2 3 4 3" xfId="57572"/>
    <cellStyle name="Normal 5 2 2 5 2 3 5" xfId="38061"/>
    <cellStyle name="Normal 5 2 2 5 2 3 6" xfId="38062"/>
    <cellStyle name="Normal 5 2 2 5 2 4" xfId="38063"/>
    <cellStyle name="Normal 5 2 2 5 2 4 2" xfId="38064"/>
    <cellStyle name="Normal 5 2 2 5 2 4 2 2" xfId="38065"/>
    <cellStyle name="Normal 5 2 2 5 2 4 2 3" xfId="57573"/>
    <cellStyle name="Normal 5 2 2 5 2 4 3" xfId="38066"/>
    <cellStyle name="Normal 5 2 2 5 2 4 4" xfId="38067"/>
    <cellStyle name="Normal 5 2 2 5 2 5" xfId="38068"/>
    <cellStyle name="Normal 5 2 2 5 2 5 2" xfId="38069"/>
    <cellStyle name="Normal 5 2 2 5 2 5 2 2" xfId="38070"/>
    <cellStyle name="Normal 5 2 2 5 2 5 2 3" xfId="57574"/>
    <cellStyle name="Normal 5 2 2 5 2 5 3" xfId="38071"/>
    <cellStyle name="Normal 5 2 2 5 2 5 4" xfId="38072"/>
    <cellStyle name="Normal 5 2 2 5 2 6" xfId="38073"/>
    <cellStyle name="Normal 5 2 2 5 2 6 2" xfId="38074"/>
    <cellStyle name="Normal 5 2 2 5 2 6 3" xfId="57575"/>
    <cellStyle name="Normal 5 2 2 5 2 7" xfId="38075"/>
    <cellStyle name="Normal 5 2 2 5 2 8" xfId="38076"/>
    <cellStyle name="Normal 5 2 2 5 3" xfId="38077"/>
    <cellStyle name="Normal 5 2 2 5 3 2" xfId="38078"/>
    <cellStyle name="Normal 5 2 2 5 3 2 2" xfId="38079"/>
    <cellStyle name="Normal 5 2 2 5 3 2 2 2" xfId="38080"/>
    <cellStyle name="Normal 5 2 2 5 3 2 2 2 2" xfId="38081"/>
    <cellStyle name="Normal 5 2 2 5 3 2 2 2 3" xfId="57576"/>
    <cellStyle name="Normal 5 2 2 5 3 2 2 3" xfId="38082"/>
    <cellStyle name="Normal 5 2 2 5 3 2 2 4" xfId="38083"/>
    <cellStyle name="Normal 5 2 2 5 3 2 3" xfId="38084"/>
    <cellStyle name="Normal 5 2 2 5 3 2 3 2" xfId="38085"/>
    <cellStyle name="Normal 5 2 2 5 3 2 3 2 2" xfId="38086"/>
    <cellStyle name="Normal 5 2 2 5 3 2 3 2 3" xfId="57577"/>
    <cellStyle name="Normal 5 2 2 5 3 2 3 3" xfId="38087"/>
    <cellStyle name="Normal 5 2 2 5 3 2 3 4" xfId="38088"/>
    <cellStyle name="Normal 5 2 2 5 3 2 4" xfId="38089"/>
    <cellStyle name="Normal 5 2 2 5 3 2 4 2" xfId="38090"/>
    <cellStyle name="Normal 5 2 2 5 3 2 4 3" xfId="57578"/>
    <cellStyle name="Normal 5 2 2 5 3 2 5" xfId="38091"/>
    <cellStyle name="Normal 5 2 2 5 3 2 6" xfId="38092"/>
    <cellStyle name="Normal 5 2 2 5 3 3" xfId="38093"/>
    <cellStyle name="Normal 5 2 2 5 3 3 2" xfId="38094"/>
    <cellStyle name="Normal 5 2 2 5 3 3 2 2" xfId="38095"/>
    <cellStyle name="Normal 5 2 2 5 3 3 2 3" xfId="57579"/>
    <cellStyle name="Normal 5 2 2 5 3 3 3" xfId="38096"/>
    <cellStyle name="Normal 5 2 2 5 3 3 4" xfId="38097"/>
    <cellStyle name="Normal 5 2 2 5 3 4" xfId="38098"/>
    <cellStyle name="Normal 5 2 2 5 3 4 2" xfId="38099"/>
    <cellStyle name="Normal 5 2 2 5 3 4 2 2" xfId="38100"/>
    <cellStyle name="Normal 5 2 2 5 3 4 2 3" xfId="57580"/>
    <cellStyle name="Normal 5 2 2 5 3 4 3" xfId="38101"/>
    <cellStyle name="Normal 5 2 2 5 3 4 4" xfId="38102"/>
    <cellStyle name="Normal 5 2 2 5 3 5" xfId="38103"/>
    <cellStyle name="Normal 5 2 2 5 3 5 2" xfId="38104"/>
    <cellStyle name="Normal 5 2 2 5 3 5 3" xfId="57581"/>
    <cellStyle name="Normal 5 2 2 5 3 6" xfId="38105"/>
    <cellStyle name="Normal 5 2 2 5 3 7" xfId="38106"/>
    <cellStyle name="Normal 5 2 2 5 4" xfId="38107"/>
    <cellStyle name="Normal 5 2 2 5 4 2" xfId="38108"/>
    <cellStyle name="Normal 5 2 2 5 4 2 2" xfId="38109"/>
    <cellStyle name="Normal 5 2 2 5 4 2 2 2" xfId="38110"/>
    <cellStyle name="Normal 5 2 2 5 4 2 2 3" xfId="57582"/>
    <cellStyle name="Normal 5 2 2 5 4 2 3" xfId="38111"/>
    <cellStyle name="Normal 5 2 2 5 4 2 4" xfId="38112"/>
    <cellStyle name="Normal 5 2 2 5 4 3" xfId="38113"/>
    <cellStyle name="Normal 5 2 2 5 4 3 2" xfId="38114"/>
    <cellStyle name="Normal 5 2 2 5 4 3 2 2" xfId="38115"/>
    <cellStyle name="Normal 5 2 2 5 4 3 2 3" xfId="57583"/>
    <cellStyle name="Normal 5 2 2 5 4 3 3" xfId="38116"/>
    <cellStyle name="Normal 5 2 2 5 4 3 4" xfId="38117"/>
    <cellStyle name="Normal 5 2 2 5 4 4" xfId="38118"/>
    <cellStyle name="Normal 5 2 2 5 4 4 2" xfId="38119"/>
    <cellStyle name="Normal 5 2 2 5 4 4 3" xfId="57584"/>
    <cellStyle name="Normal 5 2 2 5 4 5" xfId="38120"/>
    <cellStyle name="Normal 5 2 2 5 4 6" xfId="38121"/>
    <cellStyle name="Normal 5 2 2 5 5" xfId="38122"/>
    <cellStyle name="Normal 5 2 2 5 5 2" xfId="38123"/>
    <cellStyle name="Normal 5 2 2 5 5 2 2" xfId="38124"/>
    <cellStyle name="Normal 5 2 2 5 5 2 2 2" xfId="38125"/>
    <cellStyle name="Normal 5 2 2 5 5 2 2 3" xfId="57585"/>
    <cellStyle name="Normal 5 2 2 5 5 2 3" xfId="38126"/>
    <cellStyle name="Normal 5 2 2 5 5 2 4" xfId="38127"/>
    <cellStyle name="Normal 5 2 2 5 5 3" xfId="38128"/>
    <cellStyle name="Normal 5 2 2 5 5 3 2" xfId="38129"/>
    <cellStyle name="Normal 5 2 2 5 5 3 3" xfId="57586"/>
    <cellStyle name="Normal 5 2 2 5 5 4" xfId="38130"/>
    <cellStyle name="Normal 5 2 2 5 5 5" xfId="38131"/>
    <cellStyle name="Normal 5 2 2 5 6" xfId="38132"/>
    <cellStyle name="Normal 5 2 2 5 6 2" xfId="38133"/>
    <cellStyle name="Normal 5 2 2 5 6 2 2" xfId="38134"/>
    <cellStyle name="Normal 5 2 2 5 6 2 3" xfId="57587"/>
    <cellStyle name="Normal 5 2 2 5 6 3" xfId="38135"/>
    <cellStyle name="Normal 5 2 2 5 6 4" xfId="38136"/>
    <cellStyle name="Normal 5 2 2 5 7" xfId="38137"/>
    <cellStyle name="Normal 5 2 2 5 7 2" xfId="38138"/>
    <cellStyle name="Normal 5 2 2 5 7 2 2" xfId="38139"/>
    <cellStyle name="Normal 5 2 2 5 7 2 3" xfId="57588"/>
    <cellStyle name="Normal 5 2 2 5 7 3" xfId="38140"/>
    <cellStyle name="Normal 5 2 2 5 7 4" xfId="38141"/>
    <cellStyle name="Normal 5 2 2 5 8" xfId="38142"/>
    <cellStyle name="Normal 5 2 2 5 8 2" xfId="38143"/>
    <cellStyle name="Normal 5 2 2 5 8 3" xfId="57589"/>
    <cellStyle name="Normal 5 2 2 5 9" xfId="38144"/>
    <cellStyle name="Normal 5 2 2 6" xfId="38145"/>
    <cellStyle name="Normal 5 2 2 6 10" xfId="38146"/>
    <cellStyle name="Normal 5 2 2 6 2" xfId="38147"/>
    <cellStyle name="Normal 5 2 2 6 2 2" xfId="38148"/>
    <cellStyle name="Normal 5 2 2 6 2 2 2" xfId="38149"/>
    <cellStyle name="Normal 5 2 2 6 2 2 2 2" xfId="38150"/>
    <cellStyle name="Normal 5 2 2 6 2 2 2 2 2" xfId="38151"/>
    <cellStyle name="Normal 5 2 2 6 2 2 2 2 2 2" xfId="38152"/>
    <cellStyle name="Normal 5 2 2 6 2 2 2 2 2 3" xfId="57590"/>
    <cellStyle name="Normal 5 2 2 6 2 2 2 2 3" xfId="38153"/>
    <cellStyle name="Normal 5 2 2 6 2 2 2 2 4" xfId="38154"/>
    <cellStyle name="Normal 5 2 2 6 2 2 2 3" xfId="38155"/>
    <cellStyle name="Normal 5 2 2 6 2 2 2 3 2" xfId="38156"/>
    <cellStyle name="Normal 5 2 2 6 2 2 2 3 2 2" xfId="38157"/>
    <cellStyle name="Normal 5 2 2 6 2 2 2 3 2 3" xfId="57591"/>
    <cellStyle name="Normal 5 2 2 6 2 2 2 3 3" xfId="38158"/>
    <cellStyle name="Normal 5 2 2 6 2 2 2 3 4" xfId="38159"/>
    <cellStyle name="Normal 5 2 2 6 2 2 2 4" xfId="38160"/>
    <cellStyle name="Normal 5 2 2 6 2 2 2 4 2" xfId="38161"/>
    <cellStyle name="Normal 5 2 2 6 2 2 2 4 3" xfId="57592"/>
    <cellStyle name="Normal 5 2 2 6 2 2 2 5" xfId="38162"/>
    <cellStyle name="Normal 5 2 2 6 2 2 2 6" xfId="38163"/>
    <cellStyle name="Normal 5 2 2 6 2 2 3" xfId="38164"/>
    <cellStyle name="Normal 5 2 2 6 2 2 3 2" xfId="38165"/>
    <cellStyle name="Normal 5 2 2 6 2 2 3 2 2" xfId="38166"/>
    <cellStyle name="Normal 5 2 2 6 2 2 3 2 3" xfId="57593"/>
    <cellStyle name="Normal 5 2 2 6 2 2 3 3" xfId="38167"/>
    <cellStyle name="Normal 5 2 2 6 2 2 3 4" xfId="38168"/>
    <cellStyle name="Normal 5 2 2 6 2 2 4" xfId="38169"/>
    <cellStyle name="Normal 5 2 2 6 2 2 4 2" xfId="38170"/>
    <cellStyle name="Normal 5 2 2 6 2 2 4 2 2" xfId="38171"/>
    <cellStyle name="Normal 5 2 2 6 2 2 4 2 3" xfId="57594"/>
    <cellStyle name="Normal 5 2 2 6 2 2 4 3" xfId="38172"/>
    <cellStyle name="Normal 5 2 2 6 2 2 4 4" xfId="38173"/>
    <cellStyle name="Normal 5 2 2 6 2 2 5" xfId="38174"/>
    <cellStyle name="Normal 5 2 2 6 2 2 5 2" xfId="38175"/>
    <cellStyle name="Normal 5 2 2 6 2 2 5 3" xfId="57595"/>
    <cellStyle name="Normal 5 2 2 6 2 2 6" xfId="38176"/>
    <cellStyle name="Normal 5 2 2 6 2 2 7" xfId="38177"/>
    <cellStyle name="Normal 5 2 2 6 2 3" xfId="38178"/>
    <cellStyle name="Normal 5 2 2 6 2 3 2" xfId="38179"/>
    <cellStyle name="Normal 5 2 2 6 2 3 2 2" xfId="38180"/>
    <cellStyle name="Normal 5 2 2 6 2 3 2 2 2" xfId="38181"/>
    <cellStyle name="Normal 5 2 2 6 2 3 2 2 3" xfId="57596"/>
    <cellStyle name="Normal 5 2 2 6 2 3 2 3" xfId="38182"/>
    <cellStyle name="Normal 5 2 2 6 2 3 2 4" xfId="38183"/>
    <cellStyle name="Normal 5 2 2 6 2 3 3" xfId="38184"/>
    <cellStyle name="Normal 5 2 2 6 2 3 3 2" xfId="38185"/>
    <cellStyle name="Normal 5 2 2 6 2 3 3 2 2" xfId="38186"/>
    <cellStyle name="Normal 5 2 2 6 2 3 3 2 3" xfId="57597"/>
    <cellStyle name="Normal 5 2 2 6 2 3 3 3" xfId="38187"/>
    <cellStyle name="Normal 5 2 2 6 2 3 3 4" xfId="38188"/>
    <cellStyle name="Normal 5 2 2 6 2 3 4" xfId="38189"/>
    <cellStyle name="Normal 5 2 2 6 2 3 4 2" xfId="38190"/>
    <cellStyle name="Normal 5 2 2 6 2 3 4 3" xfId="57598"/>
    <cellStyle name="Normal 5 2 2 6 2 3 5" xfId="38191"/>
    <cellStyle name="Normal 5 2 2 6 2 3 6" xfId="38192"/>
    <cellStyle name="Normal 5 2 2 6 2 4" xfId="38193"/>
    <cellStyle name="Normal 5 2 2 6 2 4 2" xfId="38194"/>
    <cellStyle name="Normal 5 2 2 6 2 4 2 2" xfId="38195"/>
    <cellStyle name="Normal 5 2 2 6 2 4 2 3" xfId="57599"/>
    <cellStyle name="Normal 5 2 2 6 2 4 3" xfId="38196"/>
    <cellStyle name="Normal 5 2 2 6 2 4 4" xfId="38197"/>
    <cellStyle name="Normal 5 2 2 6 2 5" xfId="38198"/>
    <cellStyle name="Normal 5 2 2 6 2 5 2" xfId="38199"/>
    <cellStyle name="Normal 5 2 2 6 2 5 2 2" xfId="38200"/>
    <cellStyle name="Normal 5 2 2 6 2 5 2 3" xfId="57600"/>
    <cellStyle name="Normal 5 2 2 6 2 5 3" xfId="38201"/>
    <cellStyle name="Normal 5 2 2 6 2 5 4" xfId="38202"/>
    <cellStyle name="Normal 5 2 2 6 2 6" xfId="38203"/>
    <cellStyle name="Normal 5 2 2 6 2 6 2" xfId="38204"/>
    <cellStyle name="Normal 5 2 2 6 2 6 3" xfId="57601"/>
    <cellStyle name="Normal 5 2 2 6 2 7" xfId="38205"/>
    <cellStyle name="Normal 5 2 2 6 2 8" xfId="38206"/>
    <cellStyle name="Normal 5 2 2 6 3" xfId="38207"/>
    <cellStyle name="Normal 5 2 2 6 3 2" xfId="38208"/>
    <cellStyle name="Normal 5 2 2 6 3 2 2" xfId="38209"/>
    <cellStyle name="Normal 5 2 2 6 3 2 2 2" xfId="38210"/>
    <cellStyle name="Normal 5 2 2 6 3 2 2 2 2" xfId="38211"/>
    <cellStyle name="Normal 5 2 2 6 3 2 2 2 3" xfId="57602"/>
    <cellStyle name="Normal 5 2 2 6 3 2 2 3" xfId="38212"/>
    <cellStyle name="Normal 5 2 2 6 3 2 2 4" xfId="38213"/>
    <cellStyle name="Normal 5 2 2 6 3 2 3" xfId="38214"/>
    <cellStyle name="Normal 5 2 2 6 3 2 3 2" xfId="38215"/>
    <cellStyle name="Normal 5 2 2 6 3 2 3 2 2" xfId="38216"/>
    <cellStyle name="Normal 5 2 2 6 3 2 3 2 3" xfId="57603"/>
    <cellStyle name="Normal 5 2 2 6 3 2 3 3" xfId="38217"/>
    <cellStyle name="Normal 5 2 2 6 3 2 3 4" xfId="38218"/>
    <cellStyle name="Normal 5 2 2 6 3 2 4" xfId="38219"/>
    <cellStyle name="Normal 5 2 2 6 3 2 4 2" xfId="38220"/>
    <cellStyle name="Normal 5 2 2 6 3 2 4 3" xfId="57604"/>
    <cellStyle name="Normal 5 2 2 6 3 2 5" xfId="38221"/>
    <cellStyle name="Normal 5 2 2 6 3 2 6" xfId="38222"/>
    <cellStyle name="Normal 5 2 2 6 3 3" xfId="38223"/>
    <cellStyle name="Normal 5 2 2 6 3 3 2" xfId="38224"/>
    <cellStyle name="Normal 5 2 2 6 3 3 2 2" xfId="38225"/>
    <cellStyle name="Normal 5 2 2 6 3 3 2 3" xfId="57605"/>
    <cellStyle name="Normal 5 2 2 6 3 3 3" xfId="38226"/>
    <cellStyle name="Normal 5 2 2 6 3 3 4" xfId="38227"/>
    <cellStyle name="Normal 5 2 2 6 3 4" xfId="38228"/>
    <cellStyle name="Normal 5 2 2 6 3 4 2" xfId="38229"/>
    <cellStyle name="Normal 5 2 2 6 3 4 2 2" xfId="38230"/>
    <cellStyle name="Normal 5 2 2 6 3 4 2 3" xfId="57606"/>
    <cellStyle name="Normal 5 2 2 6 3 4 3" xfId="38231"/>
    <cellStyle name="Normal 5 2 2 6 3 4 4" xfId="38232"/>
    <cellStyle name="Normal 5 2 2 6 3 5" xfId="38233"/>
    <cellStyle name="Normal 5 2 2 6 3 5 2" xfId="38234"/>
    <cellStyle name="Normal 5 2 2 6 3 5 3" xfId="57607"/>
    <cellStyle name="Normal 5 2 2 6 3 6" xfId="38235"/>
    <cellStyle name="Normal 5 2 2 6 3 7" xfId="38236"/>
    <cellStyle name="Normal 5 2 2 6 4" xfId="38237"/>
    <cellStyle name="Normal 5 2 2 6 4 2" xfId="38238"/>
    <cellStyle name="Normal 5 2 2 6 4 2 2" xfId="38239"/>
    <cellStyle name="Normal 5 2 2 6 4 2 2 2" xfId="38240"/>
    <cellStyle name="Normal 5 2 2 6 4 2 2 3" xfId="57608"/>
    <cellStyle name="Normal 5 2 2 6 4 2 3" xfId="38241"/>
    <cellStyle name="Normal 5 2 2 6 4 2 4" xfId="38242"/>
    <cellStyle name="Normal 5 2 2 6 4 3" xfId="38243"/>
    <cellStyle name="Normal 5 2 2 6 4 3 2" xfId="38244"/>
    <cellStyle name="Normal 5 2 2 6 4 3 2 2" xfId="38245"/>
    <cellStyle name="Normal 5 2 2 6 4 3 2 3" xfId="57609"/>
    <cellStyle name="Normal 5 2 2 6 4 3 3" xfId="38246"/>
    <cellStyle name="Normal 5 2 2 6 4 3 4" xfId="38247"/>
    <cellStyle name="Normal 5 2 2 6 4 4" xfId="38248"/>
    <cellStyle name="Normal 5 2 2 6 4 4 2" xfId="38249"/>
    <cellStyle name="Normal 5 2 2 6 4 4 3" xfId="57610"/>
    <cellStyle name="Normal 5 2 2 6 4 5" xfId="38250"/>
    <cellStyle name="Normal 5 2 2 6 4 6" xfId="38251"/>
    <cellStyle name="Normal 5 2 2 6 5" xfId="38252"/>
    <cellStyle name="Normal 5 2 2 6 5 2" xfId="38253"/>
    <cellStyle name="Normal 5 2 2 6 5 2 2" xfId="38254"/>
    <cellStyle name="Normal 5 2 2 6 5 2 2 2" xfId="38255"/>
    <cellStyle name="Normal 5 2 2 6 5 2 2 3" xfId="57611"/>
    <cellStyle name="Normal 5 2 2 6 5 2 3" xfId="38256"/>
    <cellStyle name="Normal 5 2 2 6 5 2 4" xfId="38257"/>
    <cellStyle name="Normal 5 2 2 6 5 3" xfId="38258"/>
    <cellStyle name="Normal 5 2 2 6 5 3 2" xfId="38259"/>
    <cellStyle name="Normal 5 2 2 6 5 3 3" xfId="57612"/>
    <cellStyle name="Normal 5 2 2 6 5 4" xfId="38260"/>
    <cellStyle name="Normal 5 2 2 6 5 5" xfId="38261"/>
    <cellStyle name="Normal 5 2 2 6 6" xfId="38262"/>
    <cellStyle name="Normal 5 2 2 6 6 2" xfId="38263"/>
    <cellStyle name="Normal 5 2 2 6 6 2 2" xfId="38264"/>
    <cellStyle name="Normal 5 2 2 6 6 2 3" xfId="57613"/>
    <cellStyle name="Normal 5 2 2 6 6 3" xfId="38265"/>
    <cellStyle name="Normal 5 2 2 6 6 4" xfId="38266"/>
    <cellStyle name="Normal 5 2 2 6 7" xfId="38267"/>
    <cellStyle name="Normal 5 2 2 6 7 2" xfId="38268"/>
    <cellStyle name="Normal 5 2 2 6 7 2 2" xfId="38269"/>
    <cellStyle name="Normal 5 2 2 6 7 2 3" xfId="57614"/>
    <cellStyle name="Normal 5 2 2 6 7 3" xfId="38270"/>
    <cellStyle name="Normal 5 2 2 6 7 4" xfId="38271"/>
    <cellStyle name="Normal 5 2 2 6 8" xfId="38272"/>
    <cellStyle name="Normal 5 2 2 6 8 2" xfId="38273"/>
    <cellStyle name="Normal 5 2 2 6 8 3" xfId="57615"/>
    <cellStyle name="Normal 5 2 2 6 9" xfId="38274"/>
    <cellStyle name="Normal 5 2 2 7" xfId="38275"/>
    <cellStyle name="Normal 5 2 2 7 2" xfId="38276"/>
    <cellStyle name="Normal 5 2 2 7 2 2" xfId="38277"/>
    <cellStyle name="Normal 5 2 2 7 2 2 2" xfId="38278"/>
    <cellStyle name="Normal 5 2 2 7 2 2 2 2" xfId="38279"/>
    <cellStyle name="Normal 5 2 2 7 2 2 2 2 2" xfId="38280"/>
    <cellStyle name="Normal 5 2 2 7 2 2 2 2 3" xfId="57616"/>
    <cellStyle name="Normal 5 2 2 7 2 2 2 3" xfId="38281"/>
    <cellStyle name="Normal 5 2 2 7 2 2 2 4" xfId="38282"/>
    <cellStyle name="Normal 5 2 2 7 2 2 3" xfId="38283"/>
    <cellStyle name="Normal 5 2 2 7 2 2 3 2" xfId="38284"/>
    <cellStyle name="Normal 5 2 2 7 2 2 3 2 2" xfId="38285"/>
    <cellStyle name="Normal 5 2 2 7 2 2 3 2 3" xfId="57617"/>
    <cellStyle name="Normal 5 2 2 7 2 2 3 3" xfId="38286"/>
    <cellStyle name="Normal 5 2 2 7 2 2 3 4" xfId="38287"/>
    <cellStyle name="Normal 5 2 2 7 2 2 4" xfId="38288"/>
    <cellStyle name="Normal 5 2 2 7 2 2 4 2" xfId="38289"/>
    <cellStyle name="Normal 5 2 2 7 2 2 4 3" xfId="57618"/>
    <cellStyle name="Normal 5 2 2 7 2 2 5" xfId="38290"/>
    <cellStyle name="Normal 5 2 2 7 2 2 6" xfId="38291"/>
    <cellStyle name="Normal 5 2 2 7 2 3" xfId="38292"/>
    <cellStyle name="Normal 5 2 2 7 2 3 2" xfId="38293"/>
    <cellStyle name="Normal 5 2 2 7 2 3 2 2" xfId="38294"/>
    <cellStyle name="Normal 5 2 2 7 2 3 2 3" xfId="57619"/>
    <cellStyle name="Normal 5 2 2 7 2 3 3" xfId="38295"/>
    <cellStyle name="Normal 5 2 2 7 2 3 4" xfId="38296"/>
    <cellStyle name="Normal 5 2 2 7 2 4" xfId="38297"/>
    <cellStyle name="Normal 5 2 2 7 2 4 2" xfId="38298"/>
    <cellStyle name="Normal 5 2 2 7 2 4 2 2" xfId="38299"/>
    <cellStyle name="Normal 5 2 2 7 2 4 2 3" xfId="57620"/>
    <cellStyle name="Normal 5 2 2 7 2 4 3" xfId="38300"/>
    <cellStyle name="Normal 5 2 2 7 2 4 4" xfId="38301"/>
    <cellStyle name="Normal 5 2 2 7 2 5" xfId="38302"/>
    <cellStyle name="Normal 5 2 2 7 2 5 2" xfId="38303"/>
    <cellStyle name="Normal 5 2 2 7 2 5 3" xfId="57621"/>
    <cellStyle name="Normal 5 2 2 7 2 6" xfId="38304"/>
    <cellStyle name="Normal 5 2 2 7 2 7" xfId="38305"/>
    <cellStyle name="Normal 5 2 2 7 3" xfId="38306"/>
    <cellStyle name="Normal 5 2 2 7 3 2" xfId="38307"/>
    <cellStyle name="Normal 5 2 2 7 3 2 2" xfId="38308"/>
    <cellStyle name="Normal 5 2 2 7 3 2 2 2" xfId="38309"/>
    <cellStyle name="Normal 5 2 2 7 3 2 2 3" xfId="57622"/>
    <cellStyle name="Normal 5 2 2 7 3 2 3" xfId="38310"/>
    <cellStyle name="Normal 5 2 2 7 3 2 4" xfId="38311"/>
    <cellStyle name="Normal 5 2 2 7 3 3" xfId="38312"/>
    <cellStyle name="Normal 5 2 2 7 3 3 2" xfId="38313"/>
    <cellStyle name="Normal 5 2 2 7 3 3 2 2" xfId="38314"/>
    <cellStyle name="Normal 5 2 2 7 3 3 2 3" xfId="57623"/>
    <cellStyle name="Normal 5 2 2 7 3 3 3" xfId="38315"/>
    <cellStyle name="Normal 5 2 2 7 3 3 4" xfId="38316"/>
    <cellStyle name="Normal 5 2 2 7 3 4" xfId="38317"/>
    <cellStyle name="Normal 5 2 2 7 3 4 2" xfId="38318"/>
    <cellStyle name="Normal 5 2 2 7 3 4 3" xfId="57624"/>
    <cellStyle name="Normal 5 2 2 7 3 5" xfId="38319"/>
    <cellStyle name="Normal 5 2 2 7 3 6" xfId="38320"/>
    <cellStyle name="Normal 5 2 2 7 4" xfId="38321"/>
    <cellStyle name="Normal 5 2 2 7 4 2" xfId="38322"/>
    <cellStyle name="Normal 5 2 2 7 4 2 2" xfId="38323"/>
    <cellStyle name="Normal 5 2 2 7 4 2 3" xfId="57625"/>
    <cellStyle name="Normal 5 2 2 7 4 3" xfId="38324"/>
    <cellStyle name="Normal 5 2 2 7 4 4" xfId="38325"/>
    <cellStyle name="Normal 5 2 2 7 5" xfId="38326"/>
    <cellStyle name="Normal 5 2 2 7 5 2" xfId="38327"/>
    <cellStyle name="Normal 5 2 2 7 5 2 2" xfId="38328"/>
    <cellStyle name="Normal 5 2 2 7 5 2 3" xfId="57626"/>
    <cellStyle name="Normal 5 2 2 7 5 3" xfId="38329"/>
    <cellStyle name="Normal 5 2 2 7 5 4" xfId="38330"/>
    <cellStyle name="Normal 5 2 2 7 6" xfId="38331"/>
    <cellStyle name="Normal 5 2 2 7 6 2" xfId="38332"/>
    <cellStyle name="Normal 5 2 2 7 6 3" xfId="57627"/>
    <cellStyle name="Normal 5 2 2 7 7" xfId="38333"/>
    <cellStyle name="Normal 5 2 2 7 8" xfId="38334"/>
    <cellStyle name="Normal 5 2 2 8" xfId="38335"/>
    <cellStyle name="Normal 5 2 2 8 2" xfId="38336"/>
    <cellStyle name="Normal 5 2 2 8 2 2" xfId="38337"/>
    <cellStyle name="Normal 5 2 2 8 2 2 2" xfId="38338"/>
    <cellStyle name="Normal 5 2 2 8 2 2 2 2" xfId="38339"/>
    <cellStyle name="Normal 5 2 2 8 2 2 2 3" xfId="57628"/>
    <cellStyle name="Normal 5 2 2 8 2 2 3" xfId="38340"/>
    <cellStyle name="Normal 5 2 2 8 2 2 4" xfId="38341"/>
    <cellStyle name="Normal 5 2 2 8 2 3" xfId="38342"/>
    <cellStyle name="Normal 5 2 2 8 2 3 2" xfId="38343"/>
    <cellStyle name="Normal 5 2 2 8 2 3 2 2" xfId="38344"/>
    <cellStyle name="Normal 5 2 2 8 2 3 2 3" xfId="57629"/>
    <cellStyle name="Normal 5 2 2 8 2 3 3" xfId="38345"/>
    <cellStyle name="Normal 5 2 2 8 2 3 4" xfId="38346"/>
    <cellStyle name="Normal 5 2 2 8 2 4" xfId="38347"/>
    <cellStyle name="Normal 5 2 2 8 2 4 2" xfId="38348"/>
    <cellStyle name="Normal 5 2 2 8 2 4 3" xfId="57630"/>
    <cellStyle name="Normal 5 2 2 8 2 5" xfId="38349"/>
    <cellStyle name="Normal 5 2 2 8 2 6" xfId="38350"/>
    <cellStyle name="Normal 5 2 2 8 3" xfId="38351"/>
    <cellStyle name="Normal 5 2 2 8 3 2" xfId="38352"/>
    <cellStyle name="Normal 5 2 2 8 3 2 2" xfId="38353"/>
    <cellStyle name="Normal 5 2 2 8 3 2 3" xfId="57631"/>
    <cellStyle name="Normal 5 2 2 8 3 3" xfId="38354"/>
    <cellStyle name="Normal 5 2 2 8 3 4" xfId="38355"/>
    <cellStyle name="Normal 5 2 2 8 4" xfId="38356"/>
    <cellStyle name="Normal 5 2 2 8 4 2" xfId="38357"/>
    <cellStyle name="Normal 5 2 2 8 4 2 2" xfId="38358"/>
    <cellStyle name="Normal 5 2 2 8 4 2 3" xfId="57632"/>
    <cellStyle name="Normal 5 2 2 8 4 3" xfId="38359"/>
    <cellStyle name="Normal 5 2 2 8 4 4" xfId="38360"/>
    <cellStyle name="Normal 5 2 2 8 5" xfId="38361"/>
    <cellStyle name="Normal 5 2 2 8 5 2" xfId="38362"/>
    <cellStyle name="Normal 5 2 2 8 5 3" xfId="57633"/>
    <cellStyle name="Normal 5 2 2 8 6" xfId="38363"/>
    <cellStyle name="Normal 5 2 2 8 7" xfId="38364"/>
    <cellStyle name="Normal 5 2 2 9" xfId="38365"/>
    <cellStyle name="Normal 5 2 2 9 2" xfId="38366"/>
    <cellStyle name="Normal 5 2 2 9 2 2" xfId="38367"/>
    <cellStyle name="Normal 5 2 2 9 2 2 2" xfId="38368"/>
    <cellStyle name="Normal 5 2 2 9 2 2 3" xfId="57634"/>
    <cellStyle name="Normal 5 2 2 9 2 3" xfId="38369"/>
    <cellStyle name="Normal 5 2 2 9 2 4" xfId="38370"/>
    <cellStyle name="Normal 5 2 2 9 3" xfId="38371"/>
    <cellStyle name="Normal 5 2 2 9 3 2" xfId="38372"/>
    <cellStyle name="Normal 5 2 2 9 3 2 2" xfId="38373"/>
    <cellStyle name="Normal 5 2 2 9 3 2 3" xfId="57635"/>
    <cellStyle name="Normal 5 2 2 9 3 3" xfId="38374"/>
    <cellStyle name="Normal 5 2 2 9 3 4" xfId="38375"/>
    <cellStyle name="Normal 5 2 2 9 4" xfId="38376"/>
    <cellStyle name="Normal 5 2 2 9 4 2" xfId="38377"/>
    <cellStyle name="Normal 5 2 2 9 4 3" xfId="57636"/>
    <cellStyle name="Normal 5 2 2 9 5" xfId="38378"/>
    <cellStyle name="Normal 5 2 2 9 6" xfId="38379"/>
    <cellStyle name="Normal 5 2 3" xfId="38380"/>
    <cellStyle name="Normal 5 2 3 10" xfId="38381"/>
    <cellStyle name="Normal 5 2 3 11" xfId="38382"/>
    <cellStyle name="Normal 5 2 3 2" xfId="38383"/>
    <cellStyle name="Normal 5 2 3 2 10" xfId="38384"/>
    <cellStyle name="Normal 5 2 3 2 2" xfId="38385"/>
    <cellStyle name="Normal 5 2 3 2 2 2" xfId="38386"/>
    <cellStyle name="Normal 5 2 3 2 2 2 2" xfId="38387"/>
    <cellStyle name="Normal 5 2 3 2 2 2 2 2" xfId="38388"/>
    <cellStyle name="Normal 5 2 3 2 2 2 2 2 2" xfId="38389"/>
    <cellStyle name="Normal 5 2 3 2 2 2 2 2 2 2" xfId="38390"/>
    <cellStyle name="Normal 5 2 3 2 2 2 2 2 2 3" xfId="57637"/>
    <cellStyle name="Normal 5 2 3 2 2 2 2 2 3" xfId="38391"/>
    <cellStyle name="Normal 5 2 3 2 2 2 2 2 4" xfId="38392"/>
    <cellStyle name="Normal 5 2 3 2 2 2 2 3" xfId="38393"/>
    <cellStyle name="Normal 5 2 3 2 2 2 2 3 2" xfId="38394"/>
    <cellStyle name="Normal 5 2 3 2 2 2 2 3 2 2" xfId="38395"/>
    <cellStyle name="Normal 5 2 3 2 2 2 2 3 2 3" xfId="57638"/>
    <cellStyle name="Normal 5 2 3 2 2 2 2 3 3" xfId="38396"/>
    <cellStyle name="Normal 5 2 3 2 2 2 2 3 4" xfId="38397"/>
    <cellStyle name="Normal 5 2 3 2 2 2 2 4" xfId="38398"/>
    <cellStyle name="Normal 5 2 3 2 2 2 2 4 2" xfId="38399"/>
    <cellStyle name="Normal 5 2 3 2 2 2 2 4 3" xfId="57639"/>
    <cellStyle name="Normal 5 2 3 2 2 2 2 5" xfId="38400"/>
    <cellStyle name="Normal 5 2 3 2 2 2 2 6" xfId="38401"/>
    <cellStyle name="Normal 5 2 3 2 2 2 3" xfId="38402"/>
    <cellStyle name="Normal 5 2 3 2 2 2 3 2" xfId="38403"/>
    <cellStyle name="Normal 5 2 3 2 2 2 3 2 2" xfId="38404"/>
    <cellStyle name="Normal 5 2 3 2 2 2 3 2 3" xfId="57640"/>
    <cellStyle name="Normal 5 2 3 2 2 2 3 3" xfId="38405"/>
    <cellStyle name="Normal 5 2 3 2 2 2 3 4" xfId="38406"/>
    <cellStyle name="Normal 5 2 3 2 2 2 4" xfId="38407"/>
    <cellStyle name="Normal 5 2 3 2 2 2 4 2" xfId="38408"/>
    <cellStyle name="Normal 5 2 3 2 2 2 4 2 2" xfId="38409"/>
    <cellStyle name="Normal 5 2 3 2 2 2 4 2 3" xfId="57641"/>
    <cellStyle name="Normal 5 2 3 2 2 2 4 3" xfId="38410"/>
    <cellStyle name="Normal 5 2 3 2 2 2 4 4" xfId="38411"/>
    <cellStyle name="Normal 5 2 3 2 2 2 5" xfId="38412"/>
    <cellStyle name="Normal 5 2 3 2 2 2 5 2" xfId="38413"/>
    <cellStyle name="Normal 5 2 3 2 2 2 5 3" xfId="57642"/>
    <cellStyle name="Normal 5 2 3 2 2 2 6" xfId="38414"/>
    <cellStyle name="Normal 5 2 3 2 2 2 7" xfId="38415"/>
    <cellStyle name="Normal 5 2 3 2 2 3" xfId="38416"/>
    <cellStyle name="Normal 5 2 3 2 2 3 2" xfId="38417"/>
    <cellStyle name="Normal 5 2 3 2 2 3 2 2" xfId="38418"/>
    <cellStyle name="Normal 5 2 3 2 2 3 2 2 2" xfId="38419"/>
    <cellStyle name="Normal 5 2 3 2 2 3 2 2 3" xfId="57643"/>
    <cellStyle name="Normal 5 2 3 2 2 3 2 3" xfId="38420"/>
    <cellStyle name="Normal 5 2 3 2 2 3 2 4" xfId="38421"/>
    <cellStyle name="Normal 5 2 3 2 2 3 3" xfId="38422"/>
    <cellStyle name="Normal 5 2 3 2 2 3 3 2" xfId="38423"/>
    <cellStyle name="Normal 5 2 3 2 2 3 3 2 2" xfId="38424"/>
    <cellStyle name="Normal 5 2 3 2 2 3 3 2 3" xfId="57644"/>
    <cellStyle name="Normal 5 2 3 2 2 3 3 3" xfId="38425"/>
    <cellStyle name="Normal 5 2 3 2 2 3 3 4" xfId="38426"/>
    <cellStyle name="Normal 5 2 3 2 2 3 4" xfId="38427"/>
    <cellStyle name="Normal 5 2 3 2 2 3 4 2" xfId="38428"/>
    <cellStyle name="Normal 5 2 3 2 2 3 4 3" xfId="57645"/>
    <cellStyle name="Normal 5 2 3 2 2 3 5" xfId="38429"/>
    <cellStyle name="Normal 5 2 3 2 2 3 6" xfId="38430"/>
    <cellStyle name="Normal 5 2 3 2 2 4" xfId="38431"/>
    <cellStyle name="Normal 5 2 3 2 2 4 2" xfId="38432"/>
    <cellStyle name="Normal 5 2 3 2 2 4 2 2" xfId="38433"/>
    <cellStyle name="Normal 5 2 3 2 2 4 2 3" xfId="57646"/>
    <cellStyle name="Normal 5 2 3 2 2 4 3" xfId="38434"/>
    <cellStyle name="Normal 5 2 3 2 2 4 4" xfId="38435"/>
    <cellStyle name="Normal 5 2 3 2 2 5" xfId="38436"/>
    <cellStyle name="Normal 5 2 3 2 2 5 2" xfId="38437"/>
    <cellStyle name="Normal 5 2 3 2 2 5 2 2" xfId="38438"/>
    <cellStyle name="Normal 5 2 3 2 2 5 2 3" xfId="57647"/>
    <cellStyle name="Normal 5 2 3 2 2 5 3" xfId="38439"/>
    <cellStyle name="Normal 5 2 3 2 2 5 4" xfId="38440"/>
    <cellStyle name="Normal 5 2 3 2 2 6" xfId="38441"/>
    <cellStyle name="Normal 5 2 3 2 2 6 2" xfId="38442"/>
    <cellStyle name="Normal 5 2 3 2 2 6 3" xfId="57648"/>
    <cellStyle name="Normal 5 2 3 2 2 7" xfId="38443"/>
    <cellStyle name="Normal 5 2 3 2 2 8" xfId="38444"/>
    <cellStyle name="Normal 5 2 3 2 3" xfId="38445"/>
    <cellStyle name="Normal 5 2 3 2 3 2" xfId="38446"/>
    <cellStyle name="Normal 5 2 3 2 3 2 2" xfId="38447"/>
    <cellStyle name="Normal 5 2 3 2 3 2 2 2" xfId="38448"/>
    <cellStyle name="Normal 5 2 3 2 3 2 2 2 2" xfId="38449"/>
    <cellStyle name="Normal 5 2 3 2 3 2 2 2 3" xfId="57649"/>
    <cellStyle name="Normal 5 2 3 2 3 2 2 3" xfId="38450"/>
    <cellStyle name="Normal 5 2 3 2 3 2 2 4" xfId="38451"/>
    <cellStyle name="Normal 5 2 3 2 3 2 3" xfId="38452"/>
    <cellStyle name="Normal 5 2 3 2 3 2 3 2" xfId="38453"/>
    <cellStyle name="Normal 5 2 3 2 3 2 3 2 2" xfId="38454"/>
    <cellStyle name="Normal 5 2 3 2 3 2 3 2 3" xfId="57650"/>
    <cellStyle name="Normal 5 2 3 2 3 2 3 3" xfId="38455"/>
    <cellStyle name="Normal 5 2 3 2 3 2 3 4" xfId="38456"/>
    <cellStyle name="Normal 5 2 3 2 3 2 4" xfId="38457"/>
    <cellStyle name="Normal 5 2 3 2 3 2 4 2" xfId="38458"/>
    <cellStyle name="Normal 5 2 3 2 3 2 4 3" xfId="57651"/>
    <cellStyle name="Normal 5 2 3 2 3 2 5" xfId="38459"/>
    <cellStyle name="Normal 5 2 3 2 3 2 6" xfId="38460"/>
    <cellStyle name="Normal 5 2 3 2 3 3" xfId="38461"/>
    <cellStyle name="Normal 5 2 3 2 3 3 2" xfId="38462"/>
    <cellStyle name="Normal 5 2 3 2 3 3 2 2" xfId="38463"/>
    <cellStyle name="Normal 5 2 3 2 3 3 2 3" xfId="57652"/>
    <cellStyle name="Normal 5 2 3 2 3 3 3" xfId="38464"/>
    <cellStyle name="Normal 5 2 3 2 3 3 4" xfId="38465"/>
    <cellStyle name="Normal 5 2 3 2 3 4" xfId="38466"/>
    <cellStyle name="Normal 5 2 3 2 3 4 2" xfId="38467"/>
    <cellStyle name="Normal 5 2 3 2 3 4 2 2" xfId="38468"/>
    <cellStyle name="Normal 5 2 3 2 3 4 2 3" xfId="57653"/>
    <cellStyle name="Normal 5 2 3 2 3 4 3" xfId="38469"/>
    <cellStyle name="Normal 5 2 3 2 3 4 4" xfId="38470"/>
    <cellStyle name="Normal 5 2 3 2 3 5" xfId="38471"/>
    <cellStyle name="Normal 5 2 3 2 3 5 2" xfId="38472"/>
    <cellStyle name="Normal 5 2 3 2 3 5 3" xfId="57654"/>
    <cellStyle name="Normal 5 2 3 2 3 6" xfId="38473"/>
    <cellStyle name="Normal 5 2 3 2 3 7" xfId="38474"/>
    <cellStyle name="Normal 5 2 3 2 4" xfId="38475"/>
    <cellStyle name="Normal 5 2 3 2 4 2" xfId="38476"/>
    <cellStyle name="Normal 5 2 3 2 4 2 2" xfId="38477"/>
    <cellStyle name="Normal 5 2 3 2 4 2 2 2" xfId="38478"/>
    <cellStyle name="Normal 5 2 3 2 4 2 2 3" xfId="57655"/>
    <cellStyle name="Normal 5 2 3 2 4 2 3" xfId="38479"/>
    <cellStyle name="Normal 5 2 3 2 4 2 4" xfId="38480"/>
    <cellStyle name="Normal 5 2 3 2 4 3" xfId="38481"/>
    <cellStyle name="Normal 5 2 3 2 4 3 2" xfId="38482"/>
    <cellStyle name="Normal 5 2 3 2 4 3 2 2" xfId="38483"/>
    <cellStyle name="Normal 5 2 3 2 4 3 2 3" xfId="57656"/>
    <cellStyle name="Normal 5 2 3 2 4 3 3" xfId="38484"/>
    <cellStyle name="Normal 5 2 3 2 4 3 4" xfId="38485"/>
    <cellStyle name="Normal 5 2 3 2 4 4" xfId="38486"/>
    <cellStyle name="Normal 5 2 3 2 4 4 2" xfId="38487"/>
    <cellStyle name="Normal 5 2 3 2 4 4 3" xfId="57657"/>
    <cellStyle name="Normal 5 2 3 2 4 5" xfId="38488"/>
    <cellStyle name="Normal 5 2 3 2 4 6" xfId="38489"/>
    <cellStyle name="Normal 5 2 3 2 5" xfId="38490"/>
    <cellStyle name="Normal 5 2 3 2 5 2" xfId="38491"/>
    <cellStyle name="Normal 5 2 3 2 5 2 2" xfId="38492"/>
    <cellStyle name="Normal 5 2 3 2 5 2 2 2" xfId="38493"/>
    <cellStyle name="Normal 5 2 3 2 5 2 2 3" xfId="57658"/>
    <cellStyle name="Normal 5 2 3 2 5 2 3" xfId="38494"/>
    <cellStyle name="Normal 5 2 3 2 5 2 4" xfId="38495"/>
    <cellStyle name="Normal 5 2 3 2 5 3" xfId="38496"/>
    <cellStyle name="Normal 5 2 3 2 5 3 2" xfId="38497"/>
    <cellStyle name="Normal 5 2 3 2 5 3 3" xfId="57659"/>
    <cellStyle name="Normal 5 2 3 2 5 4" xfId="38498"/>
    <cellStyle name="Normal 5 2 3 2 5 5" xfId="38499"/>
    <cellStyle name="Normal 5 2 3 2 6" xfId="38500"/>
    <cellStyle name="Normal 5 2 3 2 6 2" xfId="38501"/>
    <cellStyle name="Normal 5 2 3 2 6 2 2" xfId="38502"/>
    <cellStyle name="Normal 5 2 3 2 6 2 3" xfId="57660"/>
    <cellStyle name="Normal 5 2 3 2 6 3" xfId="38503"/>
    <cellStyle name="Normal 5 2 3 2 6 4" xfId="38504"/>
    <cellStyle name="Normal 5 2 3 2 7" xfId="38505"/>
    <cellStyle name="Normal 5 2 3 2 7 2" xfId="38506"/>
    <cellStyle name="Normal 5 2 3 2 7 2 2" xfId="38507"/>
    <cellStyle name="Normal 5 2 3 2 7 2 3" xfId="57661"/>
    <cellStyle name="Normal 5 2 3 2 7 3" xfId="38508"/>
    <cellStyle name="Normal 5 2 3 2 7 4" xfId="38509"/>
    <cellStyle name="Normal 5 2 3 2 8" xfId="38510"/>
    <cellStyle name="Normal 5 2 3 2 8 2" xfId="38511"/>
    <cellStyle name="Normal 5 2 3 2 8 3" xfId="57662"/>
    <cellStyle name="Normal 5 2 3 2 9" xfId="38512"/>
    <cellStyle name="Normal 5 2 3 3" xfId="38513"/>
    <cellStyle name="Normal 5 2 3 3 2" xfId="38514"/>
    <cellStyle name="Normal 5 2 3 3 2 2" xfId="38515"/>
    <cellStyle name="Normal 5 2 3 3 2 2 2" xfId="38516"/>
    <cellStyle name="Normal 5 2 3 3 2 2 2 2" xfId="38517"/>
    <cellStyle name="Normal 5 2 3 3 2 2 2 2 2" xfId="38518"/>
    <cellStyle name="Normal 5 2 3 3 2 2 2 2 3" xfId="57663"/>
    <cellStyle name="Normal 5 2 3 3 2 2 2 3" xfId="38519"/>
    <cellStyle name="Normal 5 2 3 3 2 2 2 4" xfId="38520"/>
    <cellStyle name="Normal 5 2 3 3 2 2 3" xfId="38521"/>
    <cellStyle name="Normal 5 2 3 3 2 2 3 2" xfId="38522"/>
    <cellStyle name="Normal 5 2 3 3 2 2 3 2 2" xfId="38523"/>
    <cellStyle name="Normal 5 2 3 3 2 2 3 2 3" xfId="57664"/>
    <cellStyle name="Normal 5 2 3 3 2 2 3 3" xfId="38524"/>
    <cellStyle name="Normal 5 2 3 3 2 2 3 4" xfId="38525"/>
    <cellStyle name="Normal 5 2 3 3 2 2 4" xfId="38526"/>
    <cellStyle name="Normal 5 2 3 3 2 2 4 2" xfId="38527"/>
    <cellStyle name="Normal 5 2 3 3 2 2 4 3" xfId="57665"/>
    <cellStyle name="Normal 5 2 3 3 2 2 5" xfId="38528"/>
    <cellStyle name="Normal 5 2 3 3 2 2 6" xfId="38529"/>
    <cellStyle name="Normal 5 2 3 3 2 3" xfId="38530"/>
    <cellStyle name="Normal 5 2 3 3 2 3 2" xfId="38531"/>
    <cellStyle name="Normal 5 2 3 3 2 3 2 2" xfId="38532"/>
    <cellStyle name="Normal 5 2 3 3 2 3 2 3" xfId="57666"/>
    <cellStyle name="Normal 5 2 3 3 2 3 3" xfId="38533"/>
    <cellStyle name="Normal 5 2 3 3 2 3 4" xfId="38534"/>
    <cellStyle name="Normal 5 2 3 3 2 4" xfId="38535"/>
    <cellStyle name="Normal 5 2 3 3 2 4 2" xfId="38536"/>
    <cellStyle name="Normal 5 2 3 3 2 4 2 2" xfId="38537"/>
    <cellStyle name="Normal 5 2 3 3 2 4 2 3" xfId="57667"/>
    <cellStyle name="Normal 5 2 3 3 2 4 3" xfId="38538"/>
    <cellStyle name="Normal 5 2 3 3 2 4 4" xfId="38539"/>
    <cellStyle name="Normal 5 2 3 3 2 5" xfId="38540"/>
    <cellStyle name="Normal 5 2 3 3 2 5 2" xfId="38541"/>
    <cellStyle name="Normal 5 2 3 3 2 5 3" xfId="57668"/>
    <cellStyle name="Normal 5 2 3 3 2 6" xfId="38542"/>
    <cellStyle name="Normal 5 2 3 3 2 7" xfId="38543"/>
    <cellStyle name="Normal 5 2 3 3 3" xfId="38544"/>
    <cellStyle name="Normal 5 2 3 3 3 2" xfId="38545"/>
    <cellStyle name="Normal 5 2 3 3 3 2 2" xfId="38546"/>
    <cellStyle name="Normal 5 2 3 3 3 2 2 2" xfId="38547"/>
    <cellStyle name="Normal 5 2 3 3 3 2 2 3" xfId="57669"/>
    <cellStyle name="Normal 5 2 3 3 3 2 3" xfId="38548"/>
    <cellStyle name="Normal 5 2 3 3 3 2 4" xfId="38549"/>
    <cellStyle name="Normal 5 2 3 3 3 3" xfId="38550"/>
    <cellStyle name="Normal 5 2 3 3 3 3 2" xfId="38551"/>
    <cellStyle name="Normal 5 2 3 3 3 3 2 2" xfId="38552"/>
    <cellStyle name="Normal 5 2 3 3 3 3 2 3" xfId="57670"/>
    <cellStyle name="Normal 5 2 3 3 3 3 3" xfId="38553"/>
    <cellStyle name="Normal 5 2 3 3 3 3 4" xfId="38554"/>
    <cellStyle name="Normal 5 2 3 3 3 4" xfId="38555"/>
    <cellStyle name="Normal 5 2 3 3 3 4 2" xfId="38556"/>
    <cellStyle name="Normal 5 2 3 3 3 4 3" xfId="57671"/>
    <cellStyle name="Normal 5 2 3 3 3 5" xfId="38557"/>
    <cellStyle name="Normal 5 2 3 3 3 6" xfId="38558"/>
    <cellStyle name="Normal 5 2 3 3 4" xfId="38559"/>
    <cellStyle name="Normal 5 2 3 3 4 2" xfId="38560"/>
    <cellStyle name="Normal 5 2 3 3 4 2 2" xfId="38561"/>
    <cellStyle name="Normal 5 2 3 3 4 2 2 2" xfId="38562"/>
    <cellStyle name="Normal 5 2 3 3 4 2 2 3" xfId="57672"/>
    <cellStyle name="Normal 5 2 3 3 4 2 3" xfId="38563"/>
    <cellStyle name="Normal 5 2 3 3 4 2 4" xfId="38564"/>
    <cellStyle name="Normal 5 2 3 3 4 3" xfId="38565"/>
    <cellStyle name="Normal 5 2 3 3 4 3 2" xfId="38566"/>
    <cellStyle name="Normal 5 2 3 3 4 3 3" xfId="57673"/>
    <cellStyle name="Normal 5 2 3 3 4 4" xfId="38567"/>
    <cellStyle name="Normal 5 2 3 3 4 5" xfId="38568"/>
    <cellStyle name="Normal 5 2 3 3 5" xfId="38569"/>
    <cellStyle name="Normal 5 2 3 3 5 2" xfId="38570"/>
    <cellStyle name="Normal 5 2 3 3 5 2 2" xfId="38571"/>
    <cellStyle name="Normal 5 2 3 3 5 2 3" xfId="57674"/>
    <cellStyle name="Normal 5 2 3 3 5 3" xfId="38572"/>
    <cellStyle name="Normal 5 2 3 3 5 4" xfId="38573"/>
    <cellStyle name="Normal 5 2 3 3 6" xfId="38574"/>
    <cellStyle name="Normal 5 2 3 3 6 2" xfId="38575"/>
    <cellStyle name="Normal 5 2 3 3 6 2 2" xfId="38576"/>
    <cellStyle name="Normal 5 2 3 3 6 2 3" xfId="57675"/>
    <cellStyle name="Normal 5 2 3 3 6 3" xfId="38577"/>
    <cellStyle name="Normal 5 2 3 3 6 4" xfId="38578"/>
    <cellStyle name="Normal 5 2 3 3 7" xfId="38579"/>
    <cellStyle name="Normal 5 2 3 3 7 2" xfId="38580"/>
    <cellStyle name="Normal 5 2 3 3 7 3" xfId="57676"/>
    <cellStyle name="Normal 5 2 3 3 8" xfId="38581"/>
    <cellStyle name="Normal 5 2 3 3 9" xfId="38582"/>
    <cellStyle name="Normal 5 2 3 4" xfId="38583"/>
    <cellStyle name="Normal 5 2 3 4 2" xfId="38584"/>
    <cellStyle name="Normal 5 2 3 4 2 2" xfId="38585"/>
    <cellStyle name="Normal 5 2 3 4 2 2 2" xfId="38586"/>
    <cellStyle name="Normal 5 2 3 4 2 2 2 2" xfId="38587"/>
    <cellStyle name="Normal 5 2 3 4 2 2 2 3" xfId="57677"/>
    <cellStyle name="Normal 5 2 3 4 2 2 3" xfId="38588"/>
    <cellStyle name="Normal 5 2 3 4 2 2 4" xfId="38589"/>
    <cellStyle name="Normal 5 2 3 4 2 3" xfId="38590"/>
    <cellStyle name="Normal 5 2 3 4 2 3 2" xfId="38591"/>
    <cellStyle name="Normal 5 2 3 4 2 3 2 2" xfId="38592"/>
    <cellStyle name="Normal 5 2 3 4 2 3 2 3" xfId="57678"/>
    <cellStyle name="Normal 5 2 3 4 2 3 3" xfId="38593"/>
    <cellStyle name="Normal 5 2 3 4 2 3 4" xfId="38594"/>
    <cellStyle name="Normal 5 2 3 4 2 4" xfId="38595"/>
    <cellStyle name="Normal 5 2 3 4 2 4 2" xfId="38596"/>
    <cellStyle name="Normal 5 2 3 4 2 4 3" xfId="57679"/>
    <cellStyle name="Normal 5 2 3 4 2 5" xfId="38597"/>
    <cellStyle name="Normal 5 2 3 4 2 6" xfId="38598"/>
    <cellStyle name="Normal 5 2 3 4 3" xfId="38599"/>
    <cellStyle name="Normal 5 2 3 4 3 2" xfId="38600"/>
    <cellStyle name="Normal 5 2 3 4 3 2 2" xfId="38601"/>
    <cellStyle name="Normal 5 2 3 4 3 2 3" xfId="57680"/>
    <cellStyle name="Normal 5 2 3 4 3 3" xfId="38602"/>
    <cellStyle name="Normal 5 2 3 4 3 4" xfId="38603"/>
    <cellStyle name="Normal 5 2 3 4 4" xfId="38604"/>
    <cellStyle name="Normal 5 2 3 4 4 2" xfId="38605"/>
    <cellStyle name="Normal 5 2 3 4 4 2 2" xfId="38606"/>
    <cellStyle name="Normal 5 2 3 4 4 2 3" xfId="57681"/>
    <cellStyle name="Normal 5 2 3 4 4 3" xfId="38607"/>
    <cellStyle name="Normal 5 2 3 4 4 4" xfId="38608"/>
    <cellStyle name="Normal 5 2 3 4 5" xfId="38609"/>
    <cellStyle name="Normal 5 2 3 4 5 2" xfId="38610"/>
    <cellStyle name="Normal 5 2 3 4 5 3" xfId="57682"/>
    <cellStyle name="Normal 5 2 3 4 6" xfId="38611"/>
    <cellStyle name="Normal 5 2 3 4 7" xfId="38612"/>
    <cellStyle name="Normal 5 2 3 5" xfId="38613"/>
    <cellStyle name="Normal 5 2 3 5 2" xfId="38614"/>
    <cellStyle name="Normal 5 2 3 5 2 2" xfId="38615"/>
    <cellStyle name="Normal 5 2 3 5 2 2 2" xfId="38616"/>
    <cellStyle name="Normal 5 2 3 5 2 2 3" xfId="57683"/>
    <cellStyle name="Normal 5 2 3 5 2 3" xfId="38617"/>
    <cellStyle name="Normal 5 2 3 5 2 4" xfId="38618"/>
    <cellStyle name="Normal 5 2 3 5 3" xfId="38619"/>
    <cellStyle name="Normal 5 2 3 5 3 2" xfId="38620"/>
    <cellStyle name="Normal 5 2 3 5 3 2 2" xfId="38621"/>
    <cellStyle name="Normal 5 2 3 5 3 2 3" xfId="57684"/>
    <cellStyle name="Normal 5 2 3 5 3 3" xfId="38622"/>
    <cellStyle name="Normal 5 2 3 5 3 4" xfId="38623"/>
    <cellStyle name="Normal 5 2 3 5 4" xfId="38624"/>
    <cellStyle name="Normal 5 2 3 5 4 2" xfId="38625"/>
    <cellStyle name="Normal 5 2 3 5 4 3" xfId="57685"/>
    <cellStyle name="Normal 5 2 3 5 5" xfId="38626"/>
    <cellStyle name="Normal 5 2 3 5 6" xfId="38627"/>
    <cellStyle name="Normal 5 2 3 6" xfId="38628"/>
    <cellStyle name="Normal 5 2 3 6 2" xfId="38629"/>
    <cellStyle name="Normal 5 2 3 6 2 2" xfId="38630"/>
    <cellStyle name="Normal 5 2 3 6 2 2 2" xfId="38631"/>
    <cellStyle name="Normal 5 2 3 6 2 2 3" xfId="57686"/>
    <cellStyle name="Normal 5 2 3 6 2 3" xfId="38632"/>
    <cellStyle name="Normal 5 2 3 6 2 4" xfId="38633"/>
    <cellStyle name="Normal 5 2 3 6 3" xfId="38634"/>
    <cellStyle name="Normal 5 2 3 6 3 2" xfId="38635"/>
    <cellStyle name="Normal 5 2 3 6 3 3" xfId="57687"/>
    <cellStyle name="Normal 5 2 3 6 4" xfId="38636"/>
    <cellStyle name="Normal 5 2 3 6 5" xfId="38637"/>
    <cellStyle name="Normal 5 2 3 7" xfId="38638"/>
    <cellStyle name="Normal 5 2 3 7 2" xfId="38639"/>
    <cellStyle name="Normal 5 2 3 7 2 2" xfId="38640"/>
    <cellStyle name="Normal 5 2 3 7 2 3" xfId="57688"/>
    <cellStyle name="Normal 5 2 3 7 3" xfId="38641"/>
    <cellStyle name="Normal 5 2 3 7 4" xfId="38642"/>
    <cellStyle name="Normal 5 2 3 8" xfId="38643"/>
    <cellStyle name="Normal 5 2 3 8 2" xfId="38644"/>
    <cellStyle name="Normal 5 2 3 8 2 2" xfId="38645"/>
    <cellStyle name="Normal 5 2 3 8 2 3" xfId="57689"/>
    <cellStyle name="Normal 5 2 3 8 3" xfId="38646"/>
    <cellStyle name="Normal 5 2 3 8 4" xfId="38647"/>
    <cellStyle name="Normal 5 2 3 9" xfId="38648"/>
    <cellStyle name="Normal 5 2 3 9 2" xfId="38649"/>
    <cellStyle name="Normal 5 2 3 9 3" xfId="57690"/>
    <cellStyle name="Normal 5 2 4" xfId="38650"/>
    <cellStyle name="Normal 5 2 4 10" xfId="38651"/>
    <cellStyle name="Normal 5 2 4 11" xfId="38652"/>
    <cellStyle name="Normal 5 2 4 2" xfId="38653"/>
    <cellStyle name="Normal 5 2 4 2 10" xfId="38654"/>
    <cellStyle name="Normal 5 2 4 2 2" xfId="38655"/>
    <cellStyle name="Normal 5 2 4 2 2 2" xfId="38656"/>
    <cellStyle name="Normal 5 2 4 2 2 2 2" xfId="38657"/>
    <cellStyle name="Normal 5 2 4 2 2 2 2 2" xfId="38658"/>
    <cellStyle name="Normal 5 2 4 2 2 2 2 2 2" xfId="38659"/>
    <cellStyle name="Normal 5 2 4 2 2 2 2 2 2 2" xfId="38660"/>
    <cellStyle name="Normal 5 2 4 2 2 2 2 2 2 3" xfId="57691"/>
    <cellStyle name="Normal 5 2 4 2 2 2 2 2 3" xfId="38661"/>
    <cellStyle name="Normal 5 2 4 2 2 2 2 2 4" xfId="38662"/>
    <cellStyle name="Normal 5 2 4 2 2 2 2 3" xfId="38663"/>
    <cellStyle name="Normal 5 2 4 2 2 2 2 3 2" xfId="38664"/>
    <cellStyle name="Normal 5 2 4 2 2 2 2 3 2 2" xfId="38665"/>
    <cellStyle name="Normal 5 2 4 2 2 2 2 3 2 3" xfId="57692"/>
    <cellStyle name="Normal 5 2 4 2 2 2 2 3 3" xfId="38666"/>
    <cellStyle name="Normal 5 2 4 2 2 2 2 3 4" xfId="38667"/>
    <cellStyle name="Normal 5 2 4 2 2 2 2 4" xfId="38668"/>
    <cellStyle name="Normal 5 2 4 2 2 2 2 4 2" xfId="38669"/>
    <cellStyle name="Normal 5 2 4 2 2 2 2 4 3" xfId="57693"/>
    <cellStyle name="Normal 5 2 4 2 2 2 2 5" xfId="38670"/>
    <cellStyle name="Normal 5 2 4 2 2 2 2 6" xfId="38671"/>
    <cellStyle name="Normal 5 2 4 2 2 2 3" xfId="38672"/>
    <cellStyle name="Normal 5 2 4 2 2 2 3 2" xfId="38673"/>
    <cellStyle name="Normal 5 2 4 2 2 2 3 2 2" xfId="38674"/>
    <cellStyle name="Normal 5 2 4 2 2 2 3 2 3" xfId="57694"/>
    <cellStyle name="Normal 5 2 4 2 2 2 3 3" xfId="38675"/>
    <cellStyle name="Normal 5 2 4 2 2 2 3 4" xfId="38676"/>
    <cellStyle name="Normal 5 2 4 2 2 2 4" xfId="38677"/>
    <cellStyle name="Normal 5 2 4 2 2 2 4 2" xfId="38678"/>
    <cellStyle name="Normal 5 2 4 2 2 2 4 2 2" xfId="38679"/>
    <cellStyle name="Normal 5 2 4 2 2 2 4 2 3" xfId="57695"/>
    <cellStyle name="Normal 5 2 4 2 2 2 4 3" xfId="38680"/>
    <cellStyle name="Normal 5 2 4 2 2 2 4 4" xfId="38681"/>
    <cellStyle name="Normal 5 2 4 2 2 2 5" xfId="38682"/>
    <cellStyle name="Normal 5 2 4 2 2 2 5 2" xfId="38683"/>
    <cellStyle name="Normal 5 2 4 2 2 2 5 3" xfId="57696"/>
    <cellStyle name="Normal 5 2 4 2 2 2 6" xfId="38684"/>
    <cellStyle name="Normal 5 2 4 2 2 2 7" xfId="38685"/>
    <cellStyle name="Normal 5 2 4 2 2 3" xfId="38686"/>
    <cellStyle name="Normal 5 2 4 2 2 3 2" xfId="38687"/>
    <cellStyle name="Normal 5 2 4 2 2 3 2 2" xfId="38688"/>
    <cellStyle name="Normal 5 2 4 2 2 3 2 2 2" xfId="38689"/>
    <cellStyle name="Normal 5 2 4 2 2 3 2 2 3" xfId="57697"/>
    <cellStyle name="Normal 5 2 4 2 2 3 2 3" xfId="38690"/>
    <cellStyle name="Normal 5 2 4 2 2 3 2 4" xfId="38691"/>
    <cellStyle name="Normal 5 2 4 2 2 3 3" xfId="38692"/>
    <cellStyle name="Normal 5 2 4 2 2 3 3 2" xfId="38693"/>
    <cellStyle name="Normal 5 2 4 2 2 3 3 2 2" xfId="38694"/>
    <cellStyle name="Normal 5 2 4 2 2 3 3 2 3" xfId="57698"/>
    <cellStyle name="Normal 5 2 4 2 2 3 3 3" xfId="38695"/>
    <cellStyle name="Normal 5 2 4 2 2 3 3 4" xfId="38696"/>
    <cellStyle name="Normal 5 2 4 2 2 3 4" xfId="38697"/>
    <cellStyle name="Normal 5 2 4 2 2 3 4 2" xfId="38698"/>
    <cellStyle name="Normal 5 2 4 2 2 3 4 3" xfId="57699"/>
    <cellStyle name="Normal 5 2 4 2 2 3 5" xfId="38699"/>
    <cellStyle name="Normal 5 2 4 2 2 3 6" xfId="38700"/>
    <cellStyle name="Normal 5 2 4 2 2 4" xfId="38701"/>
    <cellStyle name="Normal 5 2 4 2 2 4 2" xfId="38702"/>
    <cellStyle name="Normal 5 2 4 2 2 4 2 2" xfId="38703"/>
    <cellStyle name="Normal 5 2 4 2 2 4 2 3" xfId="57700"/>
    <cellStyle name="Normal 5 2 4 2 2 4 3" xfId="38704"/>
    <cellStyle name="Normal 5 2 4 2 2 4 4" xfId="38705"/>
    <cellStyle name="Normal 5 2 4 2 2 5" xfId="38706"/>
    <cellStyle name="Normal 5 2 4 2 2 5 2" xfId="38707"/>
    <cellStyle name="Normal 5 2 4 2 2 5 2 2" xfId="38708"/>
    <cellStyle name="Normal 5 2 4 2 2 5 2 3" xfId="57701"/>
    <cellStyle name="Normal 5 2 4 2 2 5 3" xfId="38709"/>
    <cellStyle name="Normal 5 2 4 2 2 5 4" xfId="38710"/>
    <cellStyle name="Normal 5 2 4 2 2 6" xfId="38711"/>
    <cellStyle name="Normal 5 2 4 2 2 6 2" xfId="38712"/>
    <cellStyle name="Normal 5 2 4 2 2 6 3" xfId="57702"/>
    <cellStyle name="Normal 5 2 4 2 2 7" xfId="38713"/>
    <cellStyle name="Normal 5 2 4 2 2 8" xfId="38714"/>
    <cellStyle name="Normal 5 2 4 2 3" xfId="38715"/>
    <cellStyle name="Normal 5 2 4 2 3 2" xfId="38716"/>
    <cellStyle name="Normal 5 2 4 2 3 2 2" xfId="38717"/>
    <cellStyle name="Normal 5 2 4 2 3 2 2 2" xfId="38718"/>
    <cellStyle name="Normal 5 2 4 2 3 2 2 2 2" xfId="38719"/>
    <cellStyle name="Normal 5 2 4 2 3 2 2 2 3" xfId="57703"/>
    <cellStyle name="Normal 5 2 4 2 3 2 2 3" xfId="38720"/>
    <cellStyle name="Normal 5 2 4 2 3 2 2 4" xfId="38721"/>
    <cellStyle name="Normal 5 2 4 2 3 2 3" xfId="38722"/>
    <cellStyle name="Normal 5 2 4 2 3 2 3 2" xfId="38723"/>
    <cellStyle name="Normal 5 2 4 2 3 2 3 2 2" xfId="38724"/>
    <cellStyle name="Normal 5 2 4 2 3 2 3 2 3" xfId="57704"/>
    <cellStyle name="Normal 5 2 4 2 3 2 3 3" xfId="38725"/>
    <cellStyle name="Normal 5 2 4 2 3 2 3 4" xfId="38726"/>
    <cellStyle name="Normal 5 2 4 2 3 2 4" xfId="38727"/>
    <cellStyle name="Normal 5 2 4 2 3 2 4 2" xfId="38728"/>
    <cellStyle name="Normal 5 2 4 2 3 2 4 3" xfId="57705"/>
    <cellStyle name="Normal 5 2 4 2 3 2 5" xfId="38729"/>
    <cellStyle name="Normal 5 2 4 2 3 2 6" xfId="38730"/>
    <cellStyle name="Normal 5 2 4 2 3 3" xfId="38731"/>
    <cellStyle name="Normal 5 2 4 2 3 3 2" xfId="38732"/>
    <cellStyle name="Normal 5 2 4 2 3 3 2 2" xfId="38733"/>
    <cellStyle name="Normal 5 2 4 2 3 3 2 3" xfId="57706"/>
    <cellStyle name="Normal 5 2 4 2 3 3 3" xfId="38734"/>
    <cellStyle name="Normal 5 2 4 2 3 3 4" xfId="38735"/>
    <cellStyle name="Normal 5 2 4 2 3 4" xfId="38736"/>
    <cellStyle name="Normal 5 2 4 2 3 4 2" xfId="38737"/>
    <cellStyle name="Normal 5 2 4 2 3 4 2 2" xfId="38738"/>
    <cellStyle name="Normal 5 2 4 2 3 4 2 3" xfId="57707"/>
    <cellStyle name="Normal 5 2 4 2 3 4 3" xfId="38739"/>
    <cellStyle name="Normal 5 2 4 2 3 4 4" xfId="38740"/>
    <cellStyle name="Normal 5 2 4 2 3 5" xfId="38741"/>
    <cellStyle name="Normal 5 2 4 2 3 5 2" xfId="38742"/>
    <cellStyle name="Normal 5 2 4 2 3 5 3" xfId="57708"/>
    <cellStyle name="Normal 5 2 4 2 3 6" xfId="38743"/>
    <cellStyle name="Normal 5 2 4 2 3 7" xfId="38744"/>
    <cellStyle name="Normal 5 2 4 2 4" xfId="38745"/>
    <cellStyle name="Normal 5 2 4 2 4 2" xfId="38746"/>
    <cellStyle name="Normal 5 2 4 2 4 2 2" xfId="38747"/>
    <cellStyle name="Normal 5 2 4 2 4 2 2 2" xfId="38748"/>
    <cellStyle name="Normal 5 2 4 2 4 2 2 3" xfId="57709"/>
    <cellStyle name="Normal 5 2 4 2 4 2 3" xfId="38749"/>
    <cellStyle name="Normal 5 2 4 2 4 2 4" xfId="38750"/>
    <cellStyle name="Normal 5 2 4 2 4 3" xfId="38751"/>
    <cellStyle name="Normal 5 2 4 2 4 3 2" xfId="38752"/>
    <cellStyle name="Normal 5 2 4 2 4 3 2 2" xfId="38753"/>
    <cellStyle name="Normal 5 2 4 2 4 3 2 3" xfId="57710"/>
    <cellStyle name="Normal 5 2 4 2 4 3 3" xfId="38754"/>
    <cellStyle name="Normal 5 2 4 2 4 3 4" xfId="38755"/>
    <cellStyle name="Normal 5 2 4 2 4 4" xfId="38756"/>
    <cellStyle name="Normal 5 2 4 2 4 4 2" xfId="38757"/>
    <cellStyle name="Normal 5 2 4 2 4 4 3" xfId="57711"/>
    <cellStyle name="Normal 5 2 4 2 4 5" xfId="38758"/>
    <cellStyle name="Normal 5 2 4 2 4 6" xfId="38759"/>
    <cellStyle name="Normal 5 2 4 2 5" xfId="38760"/>
    <cellStyle name="Normal 5 2 4 2 5 2" xfId="38761"/>
    <cellStyle name="Normal 5 2 4 2 5 2 2" xfId="38762"/>
    <cellStyle name="Normal 5 2 4 2 5 2 2 2" xfId="38763"/>
    <cellStyle name="Normal 5 2 4 2 5 2 2 3" xfId="57712"/>
    <cellStyle name="Normal 5 2 4 2 5 2 3" xfId="38764"/>
    <cellStyle name="Normal 5 2 4 2 5 2 4" xfId="38765"/>
    <cellStyle name="Normal 5 2 4 2 5 3" xfId="38766"/>
    <cellStyle name="Normal 5 2 4 2 5 3 2" xfId="38767"/>
    <cellStyle name="Normal 5 2 4 2 5 3 3" xfId="57713"/>
    <cellStyle name="Normal 5 2 4 2 5 4" xfId="38768"/>
    <cellStyle name="Normal 5 2 4 2 5 5" xfId="38769"/>
    <cellStyle name="Normal 5 2 4 2 6" xfId="38770"/>
    <cellStyle name="Normal 5 2 4 2 6 2" xfId="38771"/>
    <cellStyle name="Normal 5 2 4 2 6 2 2" xfId="38772"/>
    <cellStyle name="Normal 5 2 4 2 6 2 3" xfId="57714"/>
    <cellStyle name="Normal 5 2 4 2 6 3" xfId="38773"/>
    <cellStyle name="Normal 5 2 4 2 6 4" xfId="38774"/>
    <cellStyle name="Normal 5 2 4 2 7" xfId="38775"/>
    <cellStyle name="Normal 5 2 4 2 7 2" xfId="38776"/>
    <cellStyle name="Normal 5 2 4 2 7 2 2" xfId="38777"/>
    <cellStyle name="Normal 5 2 4 2 7 2 3" xfId="57715"/>
    <cellStyle name="Normal 5 2 4 2 7 3" xfId="38778"/>
    <cellStyle name="Normal 5 2 4 2 7 4" xfId="38779"/>
    <cellStyle name="Normal 5 2 4 2 8" xfId="38780"/>
    <cellStyle name="Normal 5 2 4 2 8 2" xfId="38781"/>
    <cellStyle name="Normal 5 2 4 2 8 3" xfId="57716"/>
    <cellStyle name="Normal 5 2 4 2 9" xfId="38782"/>
    <cellStyle name="Normal 5 2 4 3" xfId="38783"/>
    <cellStyle name="Normal 5 2 4 3 2" xfId="38784"/>
    <cellStyle name="Normal 5 2 4 3 2 2" xfId="38785"/>
    <cellStyle name="Normal 5 2 4 3 2 2 2" xfId="38786"/>
    <cellStyle name="Normal 5 2 4 3 2 2 2 2" xfId="38787"/>
    <cellStyle name="Normal 5 2 4 3 2 2 2 2 2" xfId="38788"/>
    <cellStyle name="Normal 5 2 4 3 2 2 2 2 3" xfId="57717"/>
    <cellStyle name="Normal 5 2 4 3 2 2 2 3" xfId="38789"/>
    <cellStyle name="Normal 5 2 4 3 2 2 2 4" xfId="38790"/>
    <cellStyle name="Normal 5 2 4 3 2 2 3" xfId="38791"/>
    <cellStyle name="Normal 5 2 4 3 2 2 3 2" xfId="38792"/>
    <cellStyle name="Normal 5 2 4 3 2 2 3 2 2" xfId="38793"/>
    <cellStyle name="Normal 5 2 4 3 2 2 3 2 3" xfId="57718"/>
    <cellStyle name="Normal 5 2 4 3 2 2 3 3" xfId="38794"/>
    <cellStyle name="Normal 5 2 4 3 2 2 3 4" xfId="38795"/>
    <cellStyle name="Normal 5 2 4 3 2 2 4" xfId="38796"/>
    <cellStyle name="Normal 5 2 4 3 2 2 4 2" xfId="38797"/>
    <cellStyle name="Normal 5 2 4 3 2 2 4 3" xfId="57719"/>
    <cellStyle name="Normal 5 2 4 3 2 2 5" xfId="38798"/>
    <cellStyle name="Normal 5 2 4 3 2 2 6" xfId="38799"/>
    <cellStyle name="Normal 5 2 4 3 2 3" xfId="38800"/>
    <cellStyle name="Normal 5 2 4 3 2 3 2" xfId="38801"/>
    <cellStyle name="Normal 5 2 4 3 2 3 2 2" xfId="38802"/>
    <cellStyle name="Normal 5 2 4 3 2 3 2 3" xfId="57720"/>
    <cellStyle name="Normal 5 2 4 3 2 3 3" xfId="38803"/>
    <cellStyle name="Normal 5 2 4 3 2 3 4" xfId="38804"/>
    <cellStyle name="Normal 5 2 4 3 2 4" xfId="38805"/>
    <cellStyle name="Normal 5 2 4 3 2 4 2" xfId="38806"/>
    <cellStyle name="Normal 5 2 4 3 2 4 2 2" xfId="38807"/>
    <cellStyle name="Normal 5 2 4 3 2 4 2 3" xfId="57721"/>
    <cellStyle name="Normal 5 2 4 3 2 4 3" xfId="38808"/>
    <cellStyle name="Normal 5 2 4 3 2 4 4" xfId="38809"/>
    <cellStyle name="Normal 5 2 4 3 2 5" xfId="38810"/>
    <cellStyle name="Normal 5 2 4 3 2 5 2" xfId="38811"/>
    <cellStyle name="Normal 5 2 4 3 2 5 3" xfId="57722"/>
    <cellStyle name="Normal 5 2 4 3 2 6" xfId="38812"/>
    <cellStyle name="Normal 5 2 4 3 2 7" xfId="38813"/>
    <cellStyle name="Normal 5 2 4 3 3" xfId="38814"/>
    <cellStyle name="Normal 5 2 4 3 3 2" xfId="38815"/>
    <cellStyle name="Normal 5 2 4 3 3 2 2" xfId="38816"/>
    <cellStyle name="Normal 5 2 4 3 3 2 2 2" xfId="38817"/>
    <cellStyle name="Normal 5 2 4 3 3 2 2 3" xfId="57723"/>
    <cellStyle name="Normal 5 2 4 3 3 2 3" xfId="38818"/>
    <cellStyle name="Normal 5 2 4 3 3 2 4" xfId="38819"/>
    <cellStyle name="Normal 5 2 4 3 3 3" xfId="38820"/>
    <cellStyle name="Normal 5 2 4 3 3 3 2" xfId="38821"/>
    <cellStyle name="Normal 5 2 4 3 3 3 2 2" xfId="38822"/>
    <cellStyle name="Normal 5 2 4 3 3 3 2 3" xfId="57724"/>
    <cellStyle name="Normal 5 2 4 3 3 3 3" xfId="38823"/>
    <cellStyle name="Normal 5 2 4 3 3 3 4" xfId="38824"/>
    <cellStyle name="Normal 5 2 4 3 3 4" xfId="38825"/>
    <cellStyle name="Normal 5 2 4 3 3 4 2" xfId="38826"/>
    <cellStyle name="Normal 5 2 4 3 3 4 3" xfId="57725"/>
    <cellStyle name="Normal 5 2 4 3 3 5" xfId="38827"/>
    <cellStyle name="Normal 5 2 4 3 3 6" xfId="38828"/>
    <cellStyle name="Normal 5 2 4 3 4" xfId="38829"/>
    <cellStyle name="Normal 5 2 4 3 4 2" xfId="38830"/>
    <cellStyle name="Normal 5 2 4 3 4 2 2" xfId="38831"/>
    <cellStyle name="Normal 5 2 4 3 4 2 2 2" xfId="38832"/>
    <cellStyle name="Normal 5 2 4 3 4 2 2 3" xfId="57726"/>
    <cellStyle name="Normal 5 2 4 3 4 2 3" xfId="38833"/>
    <cellStyle name="Normal 5 2 4 3 4 2 4" xfId="38834"/>
    <cellStyle name="Normal 5 2 4 3 4 3" xfId="38835"/>
    <cellStyle name="Normal 5 2 4 3 4 3 2" xfId="38836"/>
    <cellStyle name="Normal 5 2 4 3 4 3 3" xfId="57727"/>
    <cellStyle name="Normal 5 2 4 3 4 4" xfId="38837"/>
    <cellStyle name="Normal 5 2 4 3 4 5" xfId="38838"/>
    <cellStyle name="Normal 5 2 4 3 5" xfId="38839"/>
    <cellStyle name="Normal 5 2 4 3 5 2" xfId="38840"/>
    <cellStyle name="Normal 5 2 4 3 5 2 2" xfId="38841"/>
    <cellStyle name="Normal 5 2 4 3 5 2 3" xfId="57728"/>
    <cellStyle name="Normal 5 2 4 3 5 3" xfId="38842"/>
    <cellStyle name="Normal 5 2 4 3 5 4" xfId="38843"/>
    <cellStyle name="Normal 5 2 4 3 6" xfId="38844"/>
    <cellStyle name="Normal 5 2 4 3 6 2" xfId="38845"/>
    <cellStyle name="Normal 5 2 4 3 6 2 2" xfId="38846"/>
    <cellStyle name="Normal 5 2 4 3 6 2 3" xfId="57729"/>
    <cellStyle name="Normal 5 2 4 3 6 3" xfId="38847"/>
    <cellStyle name="Normal 5 2 4 3 6 4" xfId="38848"/>
    <cellStyle name="Normal 5 2 4 3 7" xfId="38849"/>
    <cellStyle name="Normal 5 2 4 3 7 2" xfId="38850"/>
    <cellStyle name="Normal 5 2 4 3 7 3" xfId="57730"/>
    <cellStyle name="Normal 5 2 4 3 8" xfId="38851"/>
    <cellStyle name="Normal 5 2 4 3 9" xfId="38852"/>
    <cellStyle name="Normal 5 2 4 4" xfId="38853"/>
    <cellStyle name="Normal 5 2 4 4 2" xfId="38854"/>
    <cellStyle name="Normal 5 2 4 4 2 2" xfId="38855"/>
    <cellStyle name="Normal 5 2 4 4 2 2 2" xfId="38856"/>
    <cellStyle name="Normal 5 2 4 4 2 2 2 2" xfId="38857"/>
    <cellStyle name="Normal 5 2 4 4 2 2 2 3" xfId="57731"/>
    <cellStyle name="Normal 5 2 4 4 2 2 3" xfId="38858"/>
    <cellStyle name="Normal 5 2 4 4 2 2 4" xfId="38859"/>
    <cellStyle name="Normal 5 2 4 4 2 3" xfId="38860"/>
    <cellStyle name="Normal 5 2 4 4 2 3 2" xfId="38861"/>
    <cellStyle name="Normal 5 2 4 4 2 3 2 2" xfId="38862"/>
    <cellStyle name="Normal 5 2 4 4 2 3 2 3" xfId="57732"/>
    <cellStyle name="Normal 5 2 4 4 2 3 3" xfId="38863"/>
    <cellStyle name="Normal 5 2 4 4 2 3 4" xfId="38864"/>
    <cellStyle name="Normal 5 2 4 4 2 4" xfId="38865"/>
    <cellStyle name="Normal 5 2 4 4 2 4 2" xfId="38866"/>
    <cellStyle name="Normal 5 2 4 4 2 4 3" xfId="57733"/>
    <cellStyle name="Normal 5 2 4 4 2 5" xfId="38867"/>
    <cellStyle name="Normal 5 2 4 4 2 6" xfId="38868"/>
    <cellStyle name="Normal 5 2 4 4 3" xfId="38869"/>
    <cellStyle name="Normal 5 2 4 4 3 2" xfId="38870"/>
    <cellStyle name="Normal 5 2 4 4 3 2 2" xfId="38871"/>
    <cellStyle name="Normal 5 2 4 4 3 2 3" xfId="57734"/>
    <cellStyle name="Normal 5 2 4 4 3 3" xfId="38872"/>
    <cellStyle name="Normal 5 2 4 4 3 4" xfId="38873"/>
    <cellStyle name="Normal 5 2 4 4 4" xfId="38874"/>
    <cellStyle name="Normal 5 2 4 4 4 2" xfId="38875"/>
    <cellStyle name="Normal 5 2 4 4 4 2 2" xfId="38876"/>
    <cellStyle name="Normal 5 2 4 4 4 2 3" xfId="57735"/>
    <cellStyle name="Normal 5 2 4 4 4 3" xfId="38877"/>
    <cellStyle name="Normal 5 2 4 4 4 4" xfId="38878"/>
    <cellStyle name="Normal 5 2 4 4 5" xfId="38879"/>
    <cellStyle name="Normal 5 2 4 4 5 2" xfId="38880"/>
    <cellStyle name="Normal 5 2 4 4 5 3" xfId="57736"/>
    <cellStyle name="Normal 5 2 4 4 6" xfId="38881"/>
    <cellStyle name="Normal 5 2 4 4 7" xfId="38882"/>
    <cellStyle name="Normal 5 2 4 5" xfId="38883"/>
    <cellStyle name="Normal 5 2 4 5 2" xfId="38884"/>
    <cellStyle name="Normal 5 2 4 5 2 2" xfId="38885"/>
    <cellStyle name="Normal 5 2 4 5 2 2 2" xfId="38886"/>
    <cellStyle name="Normal 5 2 4 5 2 2 3" xfId="57737"/>
    <cellStyle name="Normal 5 2 4 5 2 3" xfId="38887"/>
    <cellStyle name="Normal 5 2 4 5 2 4" xfId="38888"/>
    <cellStyle name="Normal 5 2 4 5 3" xfId="38889"/>
    <cellStyle name="Normal 5 2 4 5 3 2" xfId="38890"/>
    <cellStyle name="Normal 5 2 4 5 3 2 2" xfId="38891"/>
    <cellStyle name="Normal 5 2 4 5 3 2 3" xfId="57738"/>
    <cellStyle name="Normal 5 2 4 5 3 3" xfId="38892"/>
    <cellStyle name="Normal 5 2 4 5 3 4" xfId="38893"/>
    <cellStyle name="Normal 5 2 4 5 4" xfId="38894"/>
    <cellStyle name="Normal 5 2 4 5 4 2" xfId="38895"/>
    <cellStyle name="Normal 5 2 4 5 4 3" xfId="57739"/>
    <cellStyle name="Normal 5 2 4 5 5" xfId="38896"/>
    <cellStyle name="Normal 5 2 4 5 6" xfId="38897"/>
    <cellStyle name="Normal 5 2 4 6" xfId="38898"/>
    <cellStyle name="Normal 5 2 4 6 2" xfId="38899"/>
    <cellStyle name="Normal 5 2 4 6 2 2" xfId="38900"/>
    <cellStyle name="Normal 5 2 4 6 2 2 2" xfId="38901"/>
    <cellStyle name="Normal 5 2 4 6 2 2 3" xfId="57740"/>
    <cellStyle name="Normal 5 2 4 6 2 3" xfId="38902"/>
    <cellStyle name="Normal 5 2 4 6 2 4" xfId="38903"/>
    <cellStyle name="Normal 5 2 4 6 3" xfId="38904"/>
    <cellStyle name="Normal 5 2 4 6 3 2" xfId="38905"/>
    <cellStyle name="Normal 5 2 4 6 3 3" xfId="57741"/>
    <cellStyle name="Normal 5 2 4 6 4" xfId="38906"/>
    <cellStyle name="Normal 5 2 4 6 5" xfId="38907"/>
    <cellStyle name="Normal 5 2 4 7" xfId="38908"/>
    <cellStyle name="Normal 5 2 4 7 2" xfId="38909"/>
    <cellStyle name="Normal 5 2 4 7 2 2" xfId="38910"/>
    <cellStyle name="Normal 5 2 4 7 2 3" xfId="57742"/>
    <cellStyle name="Normal 5 2 4 7 3" xfId="38911"/>
    <cellStyle name="Normal 5 2 4 7 4" xfId="38912"/>
    <cellStyle name="Normal 5 2 4 8" xfId="38913"/>
    <cellStyle name="Normal 5 2 4 8 2" xfId="38914"/>
    <cellStyle name="Normal 5 2 4 8 2 2" xfId="38915"/>
    <cellStyle name="Normal 5 2 4 8 2 3" xfId="57743"/>
    <cellStyle name="Normal 5 2 4 8 3" xfId="38916"/>
    <cellStyle name="Normal 5 2 4 8 4" xfId="38917"/>
    <cellStyle name="Normal 5 2 4 9" xfId="38918"/>
    <cellStyle name="Normal 5 2 4 9 2" xfId="38919"/>
    <cellStyle name="Normal 5 2 4 9 3" xfId="57744"/>
    <cellStyle name="Normal 5 2 5" xfId="38920"/>
    <cellStyle name="Normal 5 2 5 10" xfId="38921"/>
    <cellStyle name="Normal 5 2 5 2" xfId="38922"/>
    <cellStyle name="Normal 5 2 5 2 2" xfId="38923"/>
    <cellStyle name="Normal 5 2 5 2 2 2" xfId="38924"/>
    <cellStyle name="Normal 5 2 5 2 2 2 2" xfId="38925"/>
    <cellStyle name="Normal 5 2 5 2 2 2 2 2" xfId="38926"/>
    <cellStyle name="Normal 5 2 5 2 2 2 2 2 2" xfId="38927"/>
    <cellStyle name="Normal 5 2 5 2 2 2 2 2 3" xfId="57745"/>
    <cellStyle name="Normal 5 2 5 2 2 2 2 3" xfId="38928"/>
    <cellStyle name="Normal 5 2 5 2 2 2 2 4" xfId="38929"/>
    <cellStyle name="Normal 5 2 5 2 2 2 3" xfId="38930"/>
    <cellStyle name="Normal 5 2 5 2 2 2 3 2" xfId="38931"/>
    <cellStyle name="Normal 5 2 5 2 2 2 3 2 2" xfId="38932"/>
    <cellStyle name="Normal 5 2 5 2 2 2 3 2 3" xfId="57746"/>
    <cellStyle name="Normal 5 2 5 2 2 2 3 3" xfId="38933"/>
    <cellStyle name="Normal 5 2 5 2 2 2 3 4" xfId="38934"/>
    <cellStyle name="Normal 5 2 5 2 2 2 4" xfId="38935"/>
    <cellStyle name="Normal 5 2 5 2 2 2 4 2" xfId="38936"/>
    <cellStyle name="Normal 5 2 5 2 2 2 4 3" xfId="57747"/>
    <cellStyle name="Normal 5 2 5 2 2 2 5" xfId="38937"/>
    <cellStyle name="Normal 5 2 5 2 2 2 6" xfId="38938"/>
    <cellStyle name="Normal 5 2 5 2 2 3" xfId="38939"/>
    <cellStyle name="Normal 5 2 5 2 2 3 2" xfId="38940"/>
    <cellStyle name="Normal 5 2 5 2 2 3 2 2" xfId="38941"/>
    <cellStyle name="Normal 5 2 5 2 2 3 2 3" xfId="57748"/>
    <cellStyle name="Normal 5 2 5 2 2 3 3" xfId="38942"/>
    <cellStyle name="Normal 5 2 5 2 2 3 4" xfId="38943"/>
    <cellStyle name="Normal 5 2 5 2 2 4" xfId="38944"/>
    <cellStyle name="Normal 5 2 5 2 2 4 2" xfId="38945"/>
    <cellStyle name="Normal 5 2 5 2 2 4 2 2" xfId="38946"/>
    <cellStyle name="Normal 5 2 5 2 2 4 2 3" xfId="57749"/>
    <cellStyle name="Normal 5 2 5 2 2 4 3" xfId="38947"/>
    <cellStyle name="Normal 5 2 5 2 2 4 4" xfId="38948"/>
    <cellStyle name="Normal 5 2 5 2 2 5" xfId="38949"/>
    <cellStyle name="Normal 5 2 5 2 2 5 2" xfId="38950"/>
    <cellStyle name="Normal 5 2 5 2 2 5 3" xfId="57750"/>
    <cellStyle name="Normal 5 2 5 2 2 6" xfId="38951"/>
    <cellStyle name="Normal 5 2 5 2 2 7" xfId="38952"/>
    <cellStyle name="Normal 5 2 5 2 3" xfId="38953"/>
    <cellStyle name="Normal 5 2 5 2 3 2" xfId="38954"/>
    <cellStyle name="Normal 5 2 5 2 3 2 2" xfId="38955"/>
    <cellStyle name="Normal 5 2 5 2 3 2 2 2" xfId="38956"/>
    <cellStyle name="Normal 5 2 5 2 3 2 2 3" xfId="57751"/>
    <cellStyle name="Normal 5 2 5 2 3 2 3" xfId="38957"/>
    <cellStyle name="Normal 5 2 5 2 3 2 4" xfId="38958"/>
    <cellStyle name="Normal 5 2 5 2 3 3" xfId="38959"/>
    <cellStyle name="Normal 5 2 5 2 3 3 2" xfId="38960"/>
    <cellStyle name="Normal 5 2 5 2 3 3 2 2" xfId="38961"/>
    <cellStyle name="Normal 5 2 5 2 3 3 2 3" xfId="57752"/>
    <cellStyle name="Normal 5 2 5 2 3 3 3" xfId="38962"/>
    <cellStyle name="Normal 5 2 5 2 3 3 4" xfId="38963"/>
    <cellStyle name="Normal 5 2 5 2 3 4" xfId="38964"/>
    <cellStyle name="Normal 5 2 5 2 3 4 2" xfId="38965"/>
    <cellStyle name="Normal 5 2 5 2 3 4 3" xfId="57753"/>
    <cellStyle name="Normal 5 2 5 2 3 5" xfId="38966"/>
    <cellStyle name="Normal 5 2 5 2 3 6" xfId="38967"/>
    <cellStyle name="Normal 5 2 5 2 4" xfId="38968"/>
    <cellStyle name="Normal 5 2 5 2 4 2" xfId="38969"/>
    <cellStyle name="Normal 5 2 5 2 4 2 2" xfId="38970"/>
    <cellStyle name="Normal 5 2 5 2 4 2 3" xfId="57754"/>
    <cellStyle name="Normal 5 2 5 2 4 3" xfId="38971"/>
    <cellStyle name="Normal 5 2 5 2 4 4" xfId="38972"/>
    <cellStyle name="Normal 5 2 5 2 5" xfId="38973"/>
    <cellStyle name="Normal 5 2 5 2 5 2" xfId="38974"/>
    <cellStyle name="Normal 5 2 5 2 5 2 2" xfId="38975"/>
    <cellStyle name="Normal 5 2 5 2 5 2 3" xfId="57755"/>
    <cellStyle name="Normal 5 2 5 2 5 3" xfId="38976"/>
    <cellStyle name="Normal 5 2 5 2 5 4" xfId="38977"/>
    <cellStyle name="Normal 5 2 5 2 6" xfId="38978"/>
    <cellStyle name="Normal 5 2 5 2 6 2" xfId="38979"/>
    <cellStyle name="Normal 5 2 5 2 6 3" xfId="57756"/>
    <cellStyle name="Normal 5 2 5 2 7" xfId="38980"/>
    <cellStyle name="Normal 5 2 5 2 8" xfId="38981"/>
    <cellStyle name="Normal 5 2 5 3" xfId="38982"/>
    <cellStyle name="Normal 5 2 5 3 2" xfId="38983"/>
    <cellStyle name="Normal 5 2 5 3 2 2" xfId="38984"/>
    <cellStyle name="Normal 5 2 5 3 2 2 2" xfId="38985"/>
    <cellStyle name="Normal 5 2 5 3 2 2 2 2" xfId="38986"/>
    <cellStyle name="Normal 5 2 5 3 2 2 2 3" xfId="57757"/>
    <cellStyle name="Normal 5 2 5 3 2 2 3" xfId="38987"/>
    <cellStyle name="Normal 5 2 5 3 2 2 4" xfId="38988"/>
    <cellStyle name="Normal 5 2 5 3 2 3" xfId="38989"/>
    <cellStyle name="Normal 5 2 5 3 2 3 2" xfId="38990"/>
    <cellStyle name="Normal 5 2 5 3 2 3 2 2" xfId="38991"/>
    <cellStyle name="Normal 5 2 5 3 2 3 2 3" xfId="57758"/>
    <cellStyle name="Normal 5 2 5 3 2 3 3" xfId="38992"/>
    <cellStyle name="Normal 5 2 5 3 2 3 4" xfId="38993"/>
    <cellStyle name="Normal 5 2 5 3 2 4" xfId="38994"/>
    <cellStyle name="Normal 5 2 5 3 2 4 2" xfId="38995"/>
    <cellStyle name="Normal 5 2 5 3 2 4 3" xfId="57759"/>
    <cellStyle name="Normal 5 2 5 3 2 5" xfId="38996"/>
    <cellStyle name="Normal 5 2 5 3 2 6" xfId="38997"/>
    <cellStyle name="Normal 5 2 5 3 3" xfId="38998"/>
    <cellStyle name="Normal 5 2 5 3 3 2" xfId="38999"/>
    <cellStyle name="Normal 5 2 5 3 3 2 2" xfId="39000"/>
    <cellStyle name="Normal 5 2 5 3 3 2 3" xfId="57760"/>
    <cellStyle name="Normal 5 2 5 3 3 3" xfId="39001"/>
    <cellStyle name="Normal 5 2 5 3 3 4" xfId="39002"/>
    <cellStyle name="Normal 5 2 5 3 4" xfId="39003"/>
    <cellStyle name="Normal 5 2 5 3 4 2" xfId="39004"/>
    <cellStyle name="Normal 5 2 5 3 4 2 2" xfId="39005"/>
    <cellStyle name="Normal 5 2 5 3 4 2 3" xfId="57761"/>
    <cellStyle name="Normal 5 2 5 3 4 3" xfId="39006"/>
    <cellStyle name="Normal 5 2 5 3 4 4" xfId="39007"/>
    <cellStyle name="Normal 5 2 5 3 5" xfId="39008"/>
    <cellStyle name="Normal 5 2 5 3 5 2" xfId="39009"/>
    <cellStyle name="Normal 5 2 5 3 5 3" xfId="57762"/>
    <cellStyle name="Normal 5 2 5 3 6" xfId="39010"/>
    <cellStyle name="Normal 5 2 5 3 7" xfId="39011"/>
    <cellStyle name="Normal 5 2 5 4" xfId="39012"/>
    <cellStyle name="Normal 5 2 5 4 2" xfId="39013"/>
    <cellStyle name="Normal 5 2 5 4 2 2" xfId="39014"/>
    <cellStyle name="Normal 5 2 5 4 2 2 2" xfId="39015"/>
    <cellStyle name="Normal 5 2 5 4 2 2 3" xfId="57763"/>
    <cellStyle name="Normal 5 2 5 4 2 3" xfId="39016"/>
    <cellStyle name="Normal 5 2 5 4 2 4" xfId="39017"/>
    <cellStyle name="Normal 5 2 5 4 3" xfId="39018"/>
    <cellStyle name="Normal 5 2 5 4 3 2" xfId="39019"/>
    <cellStyle name="Normal 5 2 5 4 3 2 2" xfId="39020"/>
    <cellStyle name="Normal 5 2 5 4 3 2 3" xfId="57764"/>
    <cellStyle name="Normal 5 2 5 4 3 3" xfId="39021"/>
    <cellStyle name="Normal 5 2 5 4 3 4" xfId="39022"/>
    <cellStyle name="Normal 5 2 5 4 4" xfId="39023"/>
    <cellStyle name="Normal 5 2 5 4 4 2" xfId="39024"/>
    <cellStyle name="Normal 5 2 5 4 4 3" xfId="57765"/>
    <cellStyle name="Normal 5 2 5 4 5" xfId="39025"/>
    <cellStyle name="Normal 5 2 5 4 6" xfId="39026"/>
    <cellStyle name="Normal 5 2 5 5" xfId="39027"/>
    <cellStyle name="Normal 5 2 5 5 2" xfId="39028"/>
    <cellStyle name="Normal 5 2 5 5 2 2" xfId="39029"/>
    <cellStyle name="Normal 5 2 5 5 2 2 2" xfId="39030"/>
    <cellStyle name="Normal 5 2 5 5 2 2 3" xfId="57766"/>
    <cellStyle name="Normal 5 2 5 5 2 3" xfId="39031"/>
    <cellStyle name="Normal 5 2 5 5 2 4" xfId="39032"/>
    <cellStyle name="Normal 5 2 5 5 3" xfId="39033"/>
    <cellStyle name="Normal 5 2 5 5 3 2" xfId="39034"/>
    <cellStyle name="Normal 5 2 5 5 3 3" xfId="57767"/>
    <cellStyle name="Normal 5 2 5 5 4" xfId="39035"/>
    <cellStyle name="Normal 5 2 5 5 5" xfId="39036"/>
    <cellStyle name="Normal 5 2 5 6" xfId="39037"/>
    <cellStyle name="Normal 5 2 5 6 2" xfId="39038"/>
    <cellStyle name="Normal 5 2 5 6 2 2" xfId="39039"/>
    <cellStyle name="Normal 5 2 5 6 2 3" xfId="57768"/>
    <cellStyle name="Normal 5 2 5 6 3" xfId="39040"/>
    <cellStyle name="Normal 5 2 5 6 4" xfId="39041"/>
    <cellStyle name="Normal 5 2 5 7" xfId="39042"/>
    <cellStyle name="Normal 5 2 5 7 2" xfId="39043"/>
    <cellStyle name="Normal 5 2 5 7 2 2" xfId="39044"/>
    <cellStyle name="Normal 5 2 5 7 2 3" xfId="57769"/>
    <cellStyle name="Normal 5 2 5 7 3" xfId="39045"/>
    <cellStyle name="Normal 5 2 5 7 4" xfId="39046"/>
    <cellStyle name="Normal 5 2 5 8" xfId="39047"/>
    <cellStyle name="Normal 5 2 5 8 2" xfId="39048"/>
    <cellStyle name="Normal 5 2 5 8 3" xfId="57770"/>
    <cellStyle name="Normal 5 2 5 9" xfId="39049"/>
    <cellStyle name="Normal 5 2 6" xfId="39050"/>
    <cellStyle name="Normal 5 2 6 10" xfId="39051"/>
    <cellStyle name="Normal 5 2 6 2" xfId="39052"/>
    <cellStyle name="Normal 5 2 6 2 2" xfId="39053"/>
    <cellStyle name="Normal 5 2 6 2 2 2" xfId="39054"/>
    <cellStyle name="Normal 5 2 6 2 2 2 2" xfId="39055"/>
    <cellStyle name="Normal 5 2 6 2 2 2 2 2" xfId="39056"/>
    <cellStyle name="Normal 5 2 6 2 2 2 2 2 2" xfId="39057"/>
    <cellStyle name="Normal 5 2 6 2 2 2 2 2 3" xfId="57771"/>
    <cellStyle name="Normal 5 2 6 2 2 2 2 3" xfId="39058"/>
    <cellStyle name="Normal 5 2 6 2 2 2 2 4" xfId="39059"/>
    <cellStyle name="Normal 5 2 6 2 2 2 3" xfId="39060"/>
    <cellStyle name="Normal 5 2 6 2 2 2 3 2" xfId="39061"/>
    <cellStyle name="Normal 5 2 6 2 2 2 3 2 2" xfId="39062"/>
    <cellStyle name="Normal 5 2 6 2 2 2 3 2 3" xfId="57772"/>
    <cellStyle name="Normal 5 2 6 2 2 2 3 3" xfId="39063"/>
    <cellStyle name="Normal 5 2 6 2 2 2 3 4" xfId="39064"/>
    <cellStyle name="Normal 5 2 6 2 2 2 4" xfId="39065"/>
    <cellStyle name="Normal 5 2 6 2 2 2 4 2" xfId="39066"/>
    <cellStyle name="Normal 5 2 6 2 2 2 4 3" xfId="57773"/>
    <cellStyle name="Normal 5 2 6 2 2 2 5" xfId="39067"/>
    <cellStyle name="Normal 5 2 6 2 2 2 6" xfId="39068"/>
    <cellStyle name="Normal 5 2 6 2 2 3" xfId="39069"/>
    <cellStyle name="Normal 5 2 6 2 2 3 2" xfId="39070"/>
    <cellStyle name="Normal 5 2 6 2 2 3 2 2" xfId="39071"/>
    <cellStyle name="Normal 5 2 6 2 2 3 2 3" xfId="57774"/>
    <cellStyle name="Normal 5 2 6 2 2 3 3" xfId="39072"/>
    <cellStyle name="Normal 5 2 6 2 2 3 4" xfId="39073"/>
    <cellStyle name="Normal 5 2 6 2 2 4" xfId="39074"/>
    <cellStyle name="Normal 5 2 6 2 2 4 2" xfId="39075"/>
    <cellStyle name="Normal 5 2 6 2 2 4 2 2" xfId="39076"/>
    <cellStyle name="Normal 5 2 6 2 2 4 2 3" xfId="57775"/>
    <cellStyle name="Normal 5 2 6 2 2 4 3" xfId="39077"/>
    <cellStyle name="Normal 5 2 6 2 2 4 4" xfId="39078"/>
    <cellStyle name="Normal 5 2 6 2 2 5" xfId="39079"/>
    <cellStyle name="Normal 5 2 6 2 2 5 2" xfId="39080"/>
    <cellStyle name="Normal 5 2 6 2 2 5 3" xfId="57776"/>
    <cellStyle name="Normal 5 2 6 2 2 6" xfId="39081"/>
    <cellStyle name="Normal 5 2 6 2 2 7" xfId="39082"/>
    <cellStyle name="Normal 5 2 6 2 3" xfId="39083"/>
    <cellStyle name="Normal 5 2 6 2 3 2" xfId="39084"/>
    <cellStyle name="Normal 5 2 6 2 3 2 2" xfId="39085"/>
    <cellStyle name="Normal 5 2 6 2 3 2 2 2" xfId="39086"/>
    <cellStyle name="Normal 5 2 6 2 3 2 2 3" xfId="57777"/>
    <cellStyle name="Normal 5 2 6 2 3 2 3" xfId="39087"/>
    <cellStyle name="Normal 5 2 6 2 3 2 4" xfId="39088"/>
    <cellStyle name="Normal 5 2 6 2 3 3" xfId="39089"/>
    <cellStyle name="Normal 5 2 6 2 3 3 2" xfId="39090"/>
    <cellStyle name="Normal 5 2 6 2 3 3 2 2" xfId="39091"/>
    <cellStyle name="Normal 5 2 6 2 3 3 2 3" xfId="57778"/>
    <cellStyle name="Normal 5 2 6 2 3 3 3" xfId="39092"/>
    <cellStyle name="Normal 5 2 6 2 3 3 4" xfId="39093"/>
    <cellStyle name="Normal 5 2 6 2 3 4" xfId="39094"/>
    <cellStyle name="Normal 5 2 6 2 3 4 2" xfId="39095"/>
    <cellStyle name="Normal 5 2 6 2 3 4 3" xfId="57779"/>
    <cellStyle name="Normal 5 2 6 2 3 5" xfId="39096"/>
    <cellStyle name="Normal 5 2 6 2 3 6" xfId="39097"/>
    <cellStyle name="Normal 5 2 6 2 4" xfId="39098"/>
    <cellStyle name="Normal 5 2 6 2 4 2" xfId="39099"/>
    <cellStyle name="Normal 5 2 6 2 4 2 2" xfId="39100"/>
    <cellStyle name="Normal 5 2 6 2 4 2 3" xfId="57780"/>
    <cellStyle name="Normal 5 2 6 2 4 3" xfId="39101"/>
    <cellStyle name="Normal 5 2 6 2 4 4" xfId="39102"/>
    <cellStyle name="Normal 5 2 6 2 5" xfId="39103"/>
    <cellStyle name="Normal 5 2 6 2 5 2" xfId="39104"/>
    <cellStyle name="Normal 5 2 6 2 5 2 2" xfId="39105"/>
    <cellStyle name="Normal 5 2 6 2 5 2 3" xfId="57781"/>
    <cellStyle name="Normal 5 2 6 2 5 3" xfId="39106"/>
    <cellStyle name="Normal 5 2 6 2 5 4" xfId="39107"/>
    <cellStyle name="Normal 5 2 6 2 6" xfId="39108"/>
    <cellStyle name="Normal 5 2 6 2 6 2" xfId="39109"/>
    <cellStyle name="Normal 5 2 6 2 6 3" xfId="57782"/>
    <cellStyle name="Normal 5 2 6 2 7" xfId="39110"/>
    <cellStyle name="Normal 5 2 6 2 8" xfId="39111"/>
    <cellStyle name="Normal 5 2 6 3" xfId="39112"/>
    <cellStyle name="Normal 5 2 6 3 2" xfId="39113"/>
    <cellStyle name="Normal 5 2 6 3 2 2" xfId="39114"/>
    <cellStyle name="Normal 5 2 6 3 2 2 2" xfId="39115"/>
    <cellStyle name="Normal 5 2 6 3 2 2 2 2" xfId="39116"/>
    <cellStyle name="Normal 5 2 6 3 2 2 2 3" xfId="57783"/>
    <cellStyle name="Normal 5 2 6 3 2 2 3" xfId="39117"/>
    <cellStyle name="Normal 5 2 6 3 2 2 4" xfId="39118"/>
    <cellStyle name="Normal 5 2 6 3 2 3" xfId="39119"/>
    <cellStyle name="Normal 5 2 6 3 2 3 2" xfId="39120"/>
    <cellStyle name="Normal 5 2 6 3 2 3 2 2" xfId="39121"/>
    <cellStyle name="Normal 5 2 6 3 2 3 2 3" xfId="57784"/>
    <cellStyle name="Normal 5 2 6 3 2 3 3" xfId="39122"/>
    <cellStyle name="Normal 5 2 6 3 2 3 4" xfId="39123"/>
    <cellStyle name="Normal 5 2 6 3 2 4" xfId="39124"/>
    <cellStyle name="Normal 5 2 6 3 2 4 2" xfId="39125"/>
    <cellStyle name="Normal 5 2 6 3 2 4 3" xfId="57785"/>
    <cellStyle name="Normal 5 2 6 3 2 5" xfId="39126"/>
    <cellStyle name="Normal 5 2 6 3 2 6" xfId="39127"/>
    <cellStyle name="Normal 5 2 6 3 3" xfId="39128"/>
    <cellStyle name="Normal 5 2 6 3 3 2" xfId="39129"/>
    <cellStyle name="Normal 5 2 6 3 3 2 2" xfId="39130"/>
    <cellStyle name="Normal 5 2 6 3 3 2 3" xfId="57786"/>
    <cellStyle name="Normal 5 2 6 3 3 3" xfId="39131"/>
    <cellStyle name="Normal 5 2 6 3 3 4" xfId="39132"/>
    <cellStyle name="Normal 5 2 6 3 4" xfId="39133"/>
    <cellStyle name="Normal 5 2 6 3 4 2" xfId="39134"/>
    <cellStyle name="Normal 5 2 6 3 4 2 2" xfId="39135"/>
    <cellStyle name="Normal 5 2 6 3 4 2 3" xfId="57787"/>
    <cellStyle name="Normal 5 2 6 3 4 3" xfId="39136"/>
    <cellStyle name="Normal 5 2 6 3 4 4" xfId="39137"/>
    <cellStyle name="Normal 5 2 6 3 5" xfId="39138"/>
    <cellStyle name="Normal 5 2 6 3 5 2" xfId="39139"/>
    <cellStyle name="Normal 5 2 6 3 5 3" xfId="57788"/>
    <cellStyle name="Normal 5 2 6 3 6" xfId="39140"/>
    <cellStyle name="Normal 5 2 6 3 7" xfId="39141"/>
    <cellStyle name="Normal 5 2 6 4" xfId="39142"/>
    <cellStyle name="Normal 5 2 6 4 2" xfId="39143"/>
    <cellStyle name="Normal 5 2 6 4 2 2" xfId="39144"/>
    <cellStyle name="Normal 5 2 6 4 2 2 2" xfId="39145"/>
    <cellStyle name="Normal 5 2 6 4 2 2 3" xfId="57789"/>
    <cellStyle name="Normal 5 2 6 4 2 3" xfId="39146"/>
    <cellStyle name="Normal 5 2 6 4 2 4" xfId="39147"/>
    <cellStyle name="Normal 5 2 6 4 3" xfId="39148"/>
    <cellStyle name="Normal 5 2 6 4 3 2" xfId="39149"/>
    <cellStyle name="Normal 5 2 6 4 3 2 2" xfId="39150"/>
    <cellStyle name="Normal 5 2 6 4 3 2 3" xfId="57790"/>
    <cellStyle name="Normal 5 2 6 4 3 3" xfId="39151"/>
    <cellStyle name="Normal 5 2 6 4 3 4" xfId="39152"/>
    <cellStyle name="Normal 5 2 6 4 4" xfId="39153"/>
    <cellStyle name="Normal 5 2 6 4 4 2" xfId="39154"/>
    <cellStyle name="Normal 5 2 6 4 4 3" xfId="57791"/>
    <cellStyle name="Normal 5 2 6 4 5" xfId="39155"/>
    <cellStyle name="Normal 5 2 6 4 6" xfId="39156"/>
    <cellStyle name="Normal 5 2 6 5" xfId="39157"/>
    <cellStyle name="Normal 5 2 6 5 2" xfId="39158"/>
    <cellStyle name="Normal 5 2 6 5 2 2" xfId="39159"/>
    <cellStyle name="Normal 5 2 6 5 2 2 2" xfId="39160"/>
    <cellStyle name="Normal 5 2 6 5 2 2 3" xfId="57792"/>
    <cellStyle name="Normal 5 2 6 5 2 3" xfId="39161"/>
    <cellStyle name="Normal 5 2 6 5 2 4" xfId="39162"/>
    <cellStyle name="Normal 5 2 6 5 3" xfId="39163"/>
    <cellStyle name="Normal 5 2 6 5 3 2" xfId="39164"/>
    <cellStyle name="Normal 5 2 6 5 3 3" xfId="57793"/>
    <cellStyle name="Normal 5 2 6 5 4" xfId="39165"/>
    <cellStyle name="Normal 5 2 6 5 5" xfId="39166"/>
    <cellStyle name="Normal 5 2 6 6" xfId="39167"/>
    <cellStyle name="Normal 5 2 6 6 2" xfId="39168"/>
    <cellStyle name="Normal 5 2 6 6 2 2" xfId="39169"/>
    <cellStyle name="Normal 5 2 6 6 2 3" xfId="57794"/>
    <cellStyle name="Normal 5 2 6 6 3" xfId="39170"/>
    <cellStyle name="Normal 5 2 6 6 4" xfId="39171"/>
    <cellStyle name="Normal 5 2 6 7" xfId="39172"/>
    <cellStyle name="Normal 5 2 6 7 2" xfId="39173"/>
    <cellStyle name="Normal 5 2 6 7 2 2" xfId="39174"/>
    <cellStyle name="Normal 5 2 6 7 2 3" xfId="57795"/>
    <cellStyle name="Normal 5 2 6 7 3" xfId="39175"/>
    <cellStyle name="Normal 5 2 6 7 4" xfId="39176"/>
    <cellStyle name="Normal 5 2 6 8" xfId="39177"/>
    <cellStyle name="Normal 5 2 6 8 2" xfId="39178"/>
    <cellStyle name="Normal 5 2 6 8 3" xfId="57796"/>
    <cellStyle name="Normal 5 2 6 9" xfId="39179"/>
    <cellStyle name="Normal 5 2 7" xfId="39180"/>
    <cellStyle name="Normal 5 2 7 10" xfId="39181"/>
    <cellStyle name="Normal 5 2 7 2" xfId="39182"/>
    <cellStyle name="Normal 5 2 7 2 2" xfId="39183"/>
    <cellStyle name="Normal 5 2 7 2 2 2" xfId="39184"/>
    <cellStyle name="Normal 5 2 7 2 2 2 2" xfId="39185"/>
    <cellStyle name="Normal 5 2 7 2 2 2 2 2" xfId="39186"/>
    <cellStyle name="Normal 5 2 7 2 2 2 2 2 2" xfId="39187"/>
    <cellStyle name="Normal 5 2 7 2 2 2 2 2 3" xfId="57797"/>
    <cellStyle name="Normal 5 2 7 2 2 2 2 3" xfId="39188"/>
    <cellStyle name="Normal 5 2 7 2 2 2 2 4" xfId="39189"/>
    <cellStyle name="Normal 5 2 7 2 2 2 3" xfId="39190"/>
    <cellStyle name="Normal 5 2 7 2 2 2 3 2" xfId="39191"/>
    <cellStyle name="Normal 5 2 7 2 2 2 3 2 2" xfId="39192"/>
    <cellStyle name="Normal 5 2 7 2 2 2 3 2 3" xfId="57798"/>
    <cellStyle name="Normal 5 2 7 2 2 2 3 3" xfId="39193"/>
    <cellStyle name="Normal 5 2 7 2 2 2 3 4" xfId="39194"/>
    <cellStyle name="Normal 5 2 7 2 2 2 4" xfId="39195"/>
    <cellStyle name="Normal 5 2 7 2 2 2 4 2" xfId="39196"/>
    <cellStyle name="Normal 5 2 7 2 2 2 4 3" xfId="57799"/>
    <cellStyle name="Normal 5 2 7 2 2 2 5" xfId="39197"/>
    <cellStyle name="Normal 5 2 7 2 2 2 6" xfId="39198"/>
    <cellStyle name="Normal 5 2 7 2 2 3" xfId="39199"/>
    <cellStyle name="Normal 5 2 7 2 2 3 2" xfId="39200"/>
    <cellStyle name="Normal 5 2 7 2 2 3 2 2" xfId="39201"/>
    <cellStyle name="Normal 5 2 7 2 2 3 2 3" xfId="57800"/>
    <cellStyle name="Normal 5 2 7 2 2 3 3" xfId="39202"/>
    <cellStyle name="Normal 5 2 7 2 2 3 4" xfId="39203"/>
    <cellStyle name="Normal 5 2 7 2 2 4" xfId="39204"/>
    <cellStyle name="Normal 5 2 7 2 2 4 2" xfId="39205"/>
    <cellStyle name="Normal 5 2 7 2 2 4 2 2" xfId="39206"/>
    <cellStyle name="Normal 5 2 7 2 2 4 2 3" xfId="57801"/>
    <cellStyle name="Normal 5 2 7 2 2 4 3" xfId="39207"/>
    <cellStyle name="Normal 5 2 7 2 2 4 4" xfId="39208"/>
    <cellStyle name="Normal 5 2 7 2 2 5" xfId="39209"/>
    <cellStyle name="Normal 5 2 7 2 2 5 2" xfId="39210"/>
    <cellStyle name="Normal 5 2 7 2 2 5 3" xfId="57802"/>
    <cellStyle name="Normal 5 2 7 2 2 6" xfId="39211"/>
    <cellStyle name="Normal 5 2 7 2 2 7" xfId="39212"/>
    <cellStyle name="Normal 5 2 7 2 3" xfId="39213"/>
    <cellStyle name="Normal 5 2 7 2 3 2" xfId="39214"/>
    <cellStyle name="Normal 5 2 7 2 3 2 2" xfId="39215"/>
    <cellStyle name="Normal 5 2 7 2 3 2 2 2" xfId="39216"/>
    <cellStyle name="Normal 5 2 7 2 3 2 2 3" xfId="57803"/>
    <cellStyle name="Normal 5 2 7 2 3 2 3" xfId="39217"/>
    <cellStyle name="Normal 5 2 7 2 3 2 4" xfId="39218"/>
    <cellStyle name="Normal 5 2 7 2 3 3" xfId="39219"/>
    <cellStyle name="Normal 5 2 7 2 3 3 2" xfId="39220"/>
    <cellStyle name="Normal 5 2 7 2 3 3 2 2" xfId="39221"/>
    <cellStyle name="Normal 5 2 7 2 3 3 2 3" xfId="57804"/>
    <cellStyle name="Normal 5 2 7 2 3 3 3" xfId="39222"/>
    <cellStyle name="Normal 5 2 7 2 3 3 4" xfId="39223"/>
    <cellStyle name="Normal 5 2 7 2 3 4" xfId="39224"/>
    <cellStyle name="Normal 5 2 7 2 3 4 2" xfId="39225"/>
    <cellStyle name="Normal 5 2 7 2 3 4 3" xfId="57805"/>
    <cellStyle name="Normal 5 2 7 2 3 5" xfId="39226"/>
    <cellStyle name="Normal 5 2 7 2 3 6" xfId="39227"/>
    <cellStyle name="Normal 5 2 7 2 4" xfId="39228"/>
    <cellStyle name="Normal 5 2 7 2 4 2" xfId="39229"/>
    <cellStyle name="Normal 5 2 7 2 4 2 2" xfId="39230"/>
    <cellStyle name="Normal 5 2 7 2 4 2 3" xfId="57806"/>
    <cellStyle name="Normal 5 2 7 2 4 3" xfId="39231"/>
    <cellStyle name="Normal 5 2 7 2 4 4" xfId="39232"/>
    <cellStyle name="Normal 5 2 7 2 5" xfId="39233"/>
    <cellStyle name="Normal 5 2 7 2 5 2" xfId="39234"/>
    <cellStyle name="Normal 5 2 7 2 5 2 2" xfId="39235"/>
    <cellStyle name="Normal 5 2 7 2 5 2 3" xfId="57807"/>
    <cellStyle name="Normal 5 2 7 2 5 3" xfId="39236"/>
    <cellStyle name="Normal 5 2 7 2 5 4" xfId="39237"/>
    <cellStyle name="Normal 5 2 7 2 6" xfId="39238"/>
    <cellStyle name="Normal 5 2 7 2 6 2" xfId="39239"/>
    <cellStyle name="Normal 5 2 7 2 6 3" xfId="57808"/>
    <cellStyle name="Normal 5 2 7 2 7" xfId="39240"/>
    <cellStyle name="Normal 5 2 7 2 8" xfId="39241"/>
    <cellStyle name="Normal 5 2 7 3" xfId="39242"/>
    <cellStyle name="Normal 5 2 7 3 2" xfId="39243"/>
    <cellStyle name="Normal 5 2 7 3 2 2" xfId="39244"/>
    <cellStyle name="Normal 5 2 7 3 2 2 2" xfId="39245"/>
    <cellStyle name="Normal 5 2 7 3 2 2 2 2" xfId="39246"/>
    <cellStyle name="Normal 5 2 7 3 2 2 2 3" xfId="57809"/>
    <cellStyle name="Normal 5 2 7 3 2 2 3" xfId="39247"/>
    <cellStyle name="Normal 5 2 7 3 2 2 4" xfId="39248"/>
    <cellStyle name="Normal 5 2 7 3 2 3" xfId="39249"/>
    <cellStyle name="Normal 5 2 7 3 2 3 2" xfId="39250"/>
    <cellStyle name="Normal 5 2 7 3 2 3 2 2" xfId="39251"/>
    <cellStyle name="Normal 5 2 7 3 2 3 2 3" xfId="57810"/>
    <cellStyle name="Normal 5 2 7 3 2 3 3" xfId="39252"/>
    <cellStyle name="Normal 5 2 7 3 2 3 4" xfId="39253"/>
    <cellStyle name="Normal 5 2 7 3 2 4" xfId="39254"/>
    <cellStyle name="Normal 5 2 7 3 2 4 2" xfId="39255"/>
    <cellStyle name="Normal 5 2 7 3 2 4 3" xfId="57811"/>
    <cellStyle name="Normal 5 2 7 3 2 5" xfId="39256"/>
    <cellStyle name="Normal 5 2 7 3 2 6" xfId="39257"/>
    <cellStyle name="Normal 5 2 7 3 3" xfId="39258"/>
    <cellStyle name="Normal 5 2 7 3 3 2" xfId="39259"/>
    <cellStyle name="Normal 5 2 7 3 3 2 2" xfId="39260"/>
    <cellStyle name="Normal 5 2 7 3 3 2 3" xfId="57812"/>
    <cellStyle name="Normal 5 2 7 3 3 3" xfId="39261"/>
    <cellStyle name="Normal 5 2 7 3 3 4" xfId="39262"/>
    <cellStyle name="Normal 5 2 7 3 4" xfId="39263"/>
    <cellStyle name="Normal 5 2 7 3 4 2" xfId="39264"/>
    <cellStyle name="Normal 5 2 7 3 4 2 2" xfId="39265"/>
    <cellStyle name="Normal 5 2 7 3 4 2 3" xfId="57813"/>
    <cellStyle name="Normal 5 2 7 3 4 3" xfId="39266"/>
    <cellStyle name="Normal 5 2 7 3 4 4" xfId="39267"/>
    <cellStyle name="Normal 5 2 7 3 5" xfId="39268"/>
    <cellStyle name="Normal 5 2 7 3 5 2" xfId="39269"/>
    <cellStyle name="Normal 5 2 7 3 5 3" xfId="57814"/>
    <cellStyle name="Normal 5 2 7 3 6" xfId="39270"/>
    <cellStyle name="Normal 5 2 7 3 7" xfId="39271"/>
    <cellStyle name="Normal 5 2 7 4" xfId="39272"/>
    <cellStyle name="Normal 5 2 7 4 2" xfId="39273"/>
    <cellStyle name="Normal 5 2 7 4 2 2" xfId="39274"/>
    <cellStyle name="Normal 5 2 7 4 2 2 2" xfId="39275"/>
    <cellStyle name="Normal 5 2 7 4 2 2 3" xfId="57815"/>
    <cellStyle name="Normal 5 2 7 4 2 3" xfId="39276"/>
    <cellStyle name="Normal 5 2 7 4 2 4" xfId="39277"/>
    <cellStyle name="Normal 5 2 7 4 3" xfId="39278"/>
    <cellStyle name="Normal 5 2 7 4 3 2" xfId="39279"/>
    <cellStyle name="Normal 5 2 7 4 3 2 2" xfId="39280"/>
    <cellStyle name="Normal 5 2 7 4 3 2 3" xfId="57816"/>
    <cellStyle name="Normal 5 2 7 4 3 3" xfId="39281"/>
    <cellStyle name="Normal 5 2 7 4 3 4" xfId="39282"/>
    <cellStyle name="Normal 5 2 7 4 4" xfId="39283"/>
    <cellStyle name="Normal 5 2 7 4 4 2" xfId="39284"/>
    <cellStyle name="Normal 5 2 7 4 4 3" xfId="57817"/>
    <cellStyle name="Normal 5 2 7 4 5" xfId="39285"/>
    <cellStyle name="Normal 5 2 7 4 6" xfId="39286"/>
    <cellStyle name="Normal 5 2 7 5" xfId="39287"/>
    <cellStyle name="Normal 5 2 7 5 2" xfId="39288"/>
    <cellStyle name="Normal 5 2 7 5 2 2" xfId="39289"/>
    <cellStyle name="Normal 5 2 7 5 2 2 2" xfId="39290"/>
    <cellStyle name="Normal 5 2 7 5 2 2 3" xfId="57818"/>
    <cellStyle name="Normal 5 2 7 5 2 3" xfId="39291"/>
    <cellStyle name="Normal 5 2 7 5 2 4" xfId="39292"/>
    <cellStyle name="Normal 5 2 7 5 3" xfId="39293"/>
    <cellStyle name="Normal 5 2 7 5 3 2" xfId="39294"/>
    <cellStyle name="Normal 5 2 7 5 3 3" xfId="57819"/>
    <cellStyle name="Normal 5 2 7 5 4" xfId="39295"/>
    <cellStyle name="Normal 5 2 7 5 5" xfId="39296"/>
    <cellStyle name="Normal 5 2 7 6" xfId="39297"/>
    <cellStyle name="Normal 5 2 7 6 2" xfId="39298"/>
    <cellStyle name="Normal 5 2 7 6 2 2" xfId="39299"/>
    <cellStyle name="Normal 5 2 7 6 2 3" xfId="57820"/>
    <cellStyle name="Normal 5 2 7 6 3" xfId="39300"/>
    <cellStyle name="Normal 5 2 7 6 4" xfId="39301"/>
    <cellStyle name="Normal 5 2 7 7" xfId="39302"/>
    <cellStyle name="Normal 5 2 7 7 2" xfId="39303"/>
    <cellStyle name="Normal 5 2 7 7 2 2" xfId="39304"/>
    <cellStyle name="Normal 5 2 7 7 2 3" xfId="57821"/>
    <cellStyle name="Normal 5 2 7 7 3" xfId="39305"/>
    <cellStyle name="Normal 5 2 7 7 4" xfId="39306"/>
    <cellStyle name="Normal 5 2 7 8" xfId="39307"/>
    <cellStyle name="Normal 5 2 7 8 2" xfId="39308"/>
    <cellStyle name="Normal 5 2 7 8 3" xfId="57822"/>
    <cellStyle name="Normal 5 2 7 9" xfId="39309"/>
    <cellStyle name="Normal 5 2 8" xfId="39310"/>
    <cellStyle name="Normal 5 2 8 2" xfId="39311"/>
    <cellStyle name="Normal 5 2 8 2 2" xfId="39312"/>
    <cellStyle name="Normal 5 2 8 2 2 2" xfId="39313"/>
    <cellStyle name="Normal 5 2 8 2 2 2 2" xfId="39314"/>
    <cellStyle name="Normal 5 2 8 2 2 2 2 2" xfId="39315"/>
    <cellStyle name="Normal 5 2 8 2 2 2 2 3" xfId="57823"/>
    <cellStyle name="Normal 5 2 8 2 2 2 3" xfId="39316"/>
    <cellStyle name="Normal 5 2 8 2 2 2 4" xfId="39317"/>
    <cellStyle name="Normal 5 2 8 2 2 3" xfId="39318"/>
    <cellStyle name="Normal 5 2 8 2 2 3 2" xfId="39319"/>
    <cellStyle name="Normal 5 2 8 2 2 3 2 2" xfId="39320"/>
    <cellStyle name="Normal 5 2 8 2 2 3 2 3" xfId="57824"/>
    <cellStyle name="Normal 5 2 8 2 2 3 3" xfId="39321"/>
    <cellStyle name="Normal 5 2 8 2 2 3 4" xfId="39322"/>
    <cellStyle name="Normal 5 2 8 2 2 4" xfId="39323"/>
    <cellStyle name="Normal 5 2 8 2 2 4 2" xfId="39324"/>
    <cellStyle name="Normal 5 2 8 2 2 4 3" xfId="57825"/>
    <cellStyle name="Normal 5 2 8 2 2 5" xfId="39325"/>
    <cellStyle name="Normal 5 2 8 2 2 6" xfId="39326"/>
    <cellStyle name="Normal 5 2 8 2 3" xfId="39327"/>
    <cellStyle name="Normal 5 2 8 2 3 2" xfId="39328"/>
    <cellStyle name="Normal 5 2 8 2 3 2 2" xfId="39329"/>
    <cellStyle name="Normal 5 2 8 2 3 2 3" xfId="57826"/>
    <cellStyle name="Normal 5 2 8 2 3 3" xfId="39330"/>
    <cellStyle name="Normal 5 2 8 2 3 4" xfId="39331"/>
    <cellStyle name="Normal 5 2 8 2 4" xfId="39332"/>
    <cellStyle name="Normal 5 2 8 2 4 2" xfId="39333"/>
    <cellStyle name="Normal 5 2 8 2 4 2 2" xfId="39334"/>
    <cellStyle name="Normal 5 2 8 2 4 2 3" xfId="57827"/>
    <cellStyle name="Normal 5 2 8 2 4 3" xfId="39335"/>
    <cellStyle name="Normal 5 2 8 2 4 4" xfId="39336"/>
    <cellStyle name="Normal 5 2 8 2 5" xfId="39337"/>
    <cellStyle name="Normal 5 2 8 2 5 2" xfId="39338"/>
    <cellStyle name="Normal 5 2 8 2 5 3" xfId="57828"/>
    <cellStyle name="Normal 5 2 8 2 6" xfId="39339"/>
    <cellStyle name="Normal 5 2 8 2 7" xfId="39340"/>
    <cellStyle name="Normal 5 2 8 3" xfId="39341"/>
    <cellStyle name="Normal 5 2 8 3 2" xfId="39342"/>
    <cellStyle name="Normal 5 2 8 3 2 2" xfId="39343"/>
    <cellStyle name="Normal 5 2 8 3 2 2 2" xfId="39344"/>
    <cellStyle name="Normal 5 2 8 3 2 2 3" xfId="57829"/>
    <cellStyle name="Normal 5 2 8 3 2 3" xfId="39345"/>
    <cellStyle name="Normal 5 2 8 3 2 4" xfId="39346"/>
    <cellStyle name="Normal 5 2 8 3 3" xfId="39347"/>
    <cellStyle name="Normal 5 2 8 3 3 2" xfId="39348"/>
    <cellStyle name="Normal 5 2 8 3 3 2 2" xfId="39349"/>
    <cellStyle name="Normal 5 2 8 3 3 2 3" xfId="57830"/>
    <cellStyle name="Normal 5 2 8 3 3 3" xfId="39350"/>
    <cellStyle name="Normal 5 2 8 3 3 4" xfId="39351"/>
    <cellStyle name="Normal 5 2 8 3 4" xfId="39352"/>
    <cellStyle name="Normal 5 2 8 3 4 2" xfId="39353"/>
    <cellStyle name="Normal 5 2 8 3 4 3" xfId="57831"/>
    <cellStyle name="Normal 5 2 8 3 5" xfId="39354"/>
    <cellStyle name="Normal 5 2 8 3 6" xfId="39355"/>
    <cellStyle name="Normal 5 2 8 4" xfId="39356"/>
    <cellStyle name="Normal 5 2 8 4 2" xfId="39357"/>
    <cellStyle name="Normal 5 2 8 4 2 2" xfId="39358"/>
    <cellStyle name="Normal 5 2 8 4 2 3" xfId="57832"/>
    <cellStyle name="Normal 5 2 8 4 3" xfId="39359"/>
    <cellStyle name="Normal 5 2 8 4 4" xfId="39360"/>
    <cellStyle name="Normal 5 2 8 5" xfId="39361"/>
    <cellStyle name="Normal 5 2 8 5 2" xfId="39362"/>
    <cellStyle name="Normal 5 2 8 5 2 2" xfId="39363"/>
    <cellStyle name="Normal 5 2 8 5 2 3" xfId="57833"/>
    <cellStyle name="Normal 5 2 8 5 3" xfId="39364"/>
    <cellStyle name="Normal 5 2 8 5 4" xfId="39365"/>
    <cellStyle name="Normal 5 2 8 6" xfId="39366"/>
    <cellStyle name="Normal 5 2 8 6 2" xfId="39367"/>
    <cellStyle name="Normal 5 2 8 6 3" xfId="57834"/>
    <cellStyle name="Normal 5 2 8 7" xfId="39368"/>
    <cellStyle name="Normal 5 2 8 8" xfId="39369"/>
    <cellStyle name="Normal 5 2 9" xfId="39370"/>
    <cellStyle name="Normal 5 2 9 2" xfId="39371"/>
    <cellStyle name="Normal 5 2 9 2 2" xfId="39372"/>
    <cellStyle name="Normal 5 2 9 2 2 2" xfId="39373"/>
    <cellStyle name="Normal 5 2 9 2 2 2 2" xfId="39374"/>
    <cellStyle name="Normal 5 2 9 2 2 2 3" xfId="57835"/>
    <cellStyle name="Normal 5 2 9 2 2 3" xfId="39375"/>
    <cellStyle name="Normal 5 2 9 2 2 4" xfId="39376"/>
    <cellStyle name="Normal 5 2 9 2 3" xfId="39377"/>
    <cellStyle name="Normal 5 2 9 2 3 2" xfId="39378"/>
    <cellStyle name="Normal 5 2 9 2 3 2 2" xfId="39379"/>
    <cellStyle name="Normal 5 2 9 2 3 2 3" xfId="57836"/>
    <cellStyle name="Normal 5 2 9 2 3 3" xfId="39380"/>
    <cellStyle name="Normal 5 2 9 2 3 4" xfId="39381"/>
    <cellStyle name="Normal 5 2 9 2 4" xfId="39382"/>
    <cellStyle name="Normal 5 2 9 2 4 2" xfId="39383"/>
    <cellStyle name="Normal 5 2 9 2 4 3" xfId="57837"/>
    <cellStyle name="Normal 5 2 9 2 5" xfId="39384"/>
    <cellStyle name="Normal 5 2 9 2 6" xfId="39385"/>
    <cellStyle name="Normal 5 2 9 3" xfId="39386"/>
    <cellStyle name="Normal 5 2 9 3 2" xfId="39387"/>
    <cellStyle name="Normal 5 2 9 3 2 2" xfId="39388"/>
    <cellStyle name="Normal 5 2 9 3 2 3" xfId="57838"/>
    <cellStyle name="Normal 5 2 9 3 3" xfId="39389"/>
    <cellStyle name="Normal 5 2 9 3 4" xfId="39390"/>
    <cellStyle name="Normal 5 2 9 4" xfId="39391"/>
    <cellStyle name="Normal 5 2 9 4 2" xfId="39392"/>
    <cellStyle name="Normal 5 2 9 4 2 2" xfId="39393"/>
    <cellStyle name="Normal 5 2 9 4 2 3" xfId="57839"/>
    <cellStyle name="Normal 5 2 9 4 3" xfId="39394"/>
    <cellStyle name="Normal 5 2 9 4 4" xfId="39395"/>
    <cellStyle name="Normal 5 2 9 5" xfId="39396"/>
    <cellStyle name="Normal 5 2 9 5 2" xfId="39397"/>
    <cellStyle name="Normal 5 2 9 5 3" xfId="57840"/>
    <cellStyle name="Normal 5 2 9 6" xfId="39398"/>
    <cellStyle name="Normal 5 2 9 7" xfId="39399"/>
    <cellStyle name="Normal 5 20" xfId="60164"/>
    <cellStyle name="Normal 5 3" xfId="39400"/>
    <cellStyle name="Normal 5 3 10" xfId="39401"/>
    <cellStyle name="Normal 5 3 10 2" xfId="39402"/>
    <cellStyle name="Normal 5 3 10 2 2" xfId="39403"/>
    <cellStyle name="Normal 5 3 10 2 2 2" xfId="39404"/>
    <cellStyle name="Normal 5 3 10 2 2 3" xfId="57841"/>
    <cellStyle name="Normal 5 3 10 2 3" xfId="39405"/>
    <cellStyle name="Normal 5 3 10 2 4" xfId="39406"/>
    <cellStyle name="Normal 5 3 10 3" xfId="39407"/>
    <cellStyle name="Normal 5 3 10 3 2" xfId="39408"/>
    <cellStyle name="Normal 5 3 10 3 2 2" xfId="39409"/>
    <cellStyle name="Normal 5 3 10 3 2 3" xfId="57842"/>
    <cellStyle name="Normal 5 3 10 3 3" xfId="39410"/>
    <cellStyle name="Normal 5 3 10 3 4" xfId="39411"/>
    <cellStyle name="Normal 5 3 10 4" xfId="39412"/>
    <cellStyle name="Normal 5 3 10 4 2" xfId="39413"/>
    <cellStyle name="Normal 5 3 10 4 3" xfId="57843"/>
    <cellStyle name="Normal 5 3 10 5" xfId="39414"/>
    <cellStyle name="Normal 5 3 10 6" xfId="39415"/>
    <cellStyle name="Normal 5 3 11" xfId="39416"/>
    <cellStyle name="Normal 5 3 11 2" xfId="39417"/>
    <cellStyle name="Normal 5 3 11 2 2" xfId="39418"/>
    <cellStyle name="Normal 5 3 11 2 2 2" xfId="39419"/>
    <cellStyle name="Normal 5 3 11 2 2 3" xfId="57844"/>
    <cellStyle name="Normal 5 3 11 2 3" xfId="39420"/>
    <cellStyle name="Normal 5 3 11 2 4" xfId="39421"/>
    <cellStyle name="Normal 5 3 11 3" xfId="39422"/>
    <cellStyle name="Normal 5 3 11 3 2" xfId="39423"/>
    <cellStyle name="Normal 5 3 11 3 3" xfId="57845"/>
    <cellStyle name="Normal 5 3 11 4" xfId="39424"/>
    <cellStyle name="Normal 5 3 11 5" xfId="39425"/>
    <cellStyle name="Normal 5 3 12" xfId="39426"/>
    <cellStyle name="Normal 5 3 12 2" xfId="39427"/>
    <cellStyle name="Normal 5 3 12 2 2" xfId="39428"/>
    <cellStyle name="Normal 5 3 12 2 3" xfId="57846"/>
    <cellStyle name="Normal 5 3 12 3" xfId="39429"/>
    <cellStyle name="Normal 5 3 12 4" xfId="39430"/>
    <cellStyle name="Normal 5 3 13" xfId="39431"/>
    <cellStyle name="Normal 5 3 13 2" xfId="39432"/>
    <cellStyle name="Normal 5 3 13 2 2" xfId="39433"/>
    <cellStyle name="Normal 5 3 13 2 3" xfId="57847"/>
    <cellStyle name="Normal 5 3 13 3" xfId="39434"/>
    <cellStyle name="Normal 5 3 13 4" xfId="39435"/>
    <cellStyle name="Normal 5 3 14" xfId="39436"/>
    <cellStyle name="Normal 5 3 14 2" xfId="39437"/>
    <cellStyle name="Normal 5 3 14 3" xfId="57848"/>
    <cellStyle name="Normal 5 3 15" xfId="39438"/>
    <cellStyle name="Normal 5 3 16" xfId="39439"/>
    <cellStyle name="Normal 5 3 2" xfId="39440"/>
    <cellStyle name="Normal 5 3 2 10" xfId="39441"/>
    <cellStyle name="Normal 5 3 2 10 2" xfId="39442"/>
    <cellStyle name="Normal 5 3 2 10 2 2" xfId="39443"/>
    <cellStyle name="Normal 5 3 2 10 2 2 2" xfId="39444"/>
    <cellStyle name="Normal 5 3 2 10 2 2 3" xfId="57849"/>
    <cellStyle name="Normal 5 3 2 10 2 3" xfId="39445"/>
    <cellStyle name="Normal 5 3 2 10 2 4" xfId="39446"/>
    <cellStyle name="Normal 5 3 2 10 3" xfId="39447"/>
    <cellStyle name="Normal 5 3 2 10 3 2" xfId="39448"/>
    <cellStyle name="Normal 5 3 2 10 3 3" xfId="57850"/>
    <cellStyle name="Normal 5 3 2 10 4" xfId="39449"/>
    <cellStyle name="Normal 5 3 2 10 5" xfId="39450"/>
    <cellStyle name="Normal 5 3 2 11" xfId="39451"/>
    <cellStyle name="Normal 5 3 2 11 2" xfId="39452"/>
    <cellStyle name="Normal 5 3 2 11 2 2" xfId="39453"/>
    <cellStyle name="Normal 5 3 2 11 2 3" xfId="57851"/>
    <cellStyle name="Normal 5 3 2 11 3" xfId="39454"/>
    <cellStyle name="Normal 5 3 2 11 4" xfId="39455"/>
    <cellStyle name="Normal 5 3 2 12" xfId="39456"/>
    <cellStyle name="Normal 5 3 2 12 2" xfId="39457"/>
    <cellStyle name="Normal 5 3 2 12 2 2" xfId="39458"/>
    <cellStyle name="Normal 5 3 2 12 2 3" xfId="57852"/>
    <cellStyle name="Normal 5 3 2 12 3" xfId="39459"/>
    <cellStyle name="Normal 5 3 2 12 4" xfId="39460"/>
    <cellStyle name="Normal 5 3 2 13" xfId="39461"/>
    <cellStyle name="Normal 5 3 2 13 2" xfId="39462"/>
    <cellStyle name="Normal 5 3 2 13 3" xfId="57853"/>
    <cellStyle name="Normal 5 3 2 14" xfId="39463"/>
    <cellStyle name="Normal 5 3 2 15" xfId="39464"/>
    <cellStyle name="Normal 5 3 2 2" xfId="39465"/>
    <cellStyle name="Normal 5 3 2 2 10" xfId="39466"/>
    <cellStyle name="Normal 5 3 2 2 11" xfId="39467"/>
    <cellStyle name="Normal 5 3 2 2 2" xfId="39468"/>
    <cellStyle name="Normal 5 3 2 2 2 10" xfId="39469"/>
    <cellStyle name="Normal 5 3 2 2 2 2" xfId="39470"/>
    <cellStyle name="Normal 5 3 2 2 2 2 2" xfId="39471"/>
    <cellStyle name="Normal 5 3 2 2 2 2 2 2" xfId="39472"/>
    <cellStyle name="Normal 5 3 2 2 2 2 2 2 2" xfId="39473"/>
    <cellStyle name="Normal 5 3 2 2 2 2 2 2 2 2" xfId="39474"/>
    <cellStyle name="Normal 5 3 2 2 2 2 2 2 2 2 2" xfId="39475"/>
    <cellStyle name="Normal 5 3 2 2 2 2 2 2 2 2 3" xfId="57854"/>
    <cellStyle name="Normal 5 3 2 2 2 2 2 2 2 3" xfId="39476"/>
    <cellStyle name="Normal 5 3 2 2 2 2 2 2 2 4" xfId="39477"/>
    <cellStyle name="Normal 5 3 2 2 2 2 2 2 3" xfId="39478"/>
    <cellStyle name="Normal 5 3 2 2 2 2 2 2 3 2" xfId="39479"/>
    <cellStyle name="Normal 5 3 2 2 2 2 2 2 3 2 2" xfId="39480"/>
    <cellStyle name="Normal 5 3 2 2 2 2 2 2 3 2 3" xfId="57855"/>
    <cellStyle name="Normal 5 3 2 2 2 2 2 2 3 3" xfId="39481"/>
    <cellStyle name="Normal 5 3 2 2 2 2 2 2 3 4" xfId="39482"/>
    <cellStyle name="Normal 5 3 2 2 2 2 2 2 4" xfId="39483"/>
    <cellStyle name="Normal 5 3 2 2 2 2 2 2 4 2" xfId="39484"/>
    <cellStyle name="Normal 5 3 2 2 2 2 2 2 4 3" xfId="57856"/>
    <cellStyle name="Normal 5 3 2 2 2 2 2 2 5" xfId="39485"/>
    <cellStyle name="Normal 5 3 2 2 2 2 2 2 6" xfId="39486"/>
    <cellStyle name="Normal 5 3 2 2 2 2 2 3" xfId="39487"/>
    <cellStyle name="Normal 5 3 2 2 2 2 2 3 2" xfId="39488"/>
    <cellStyle name="Normal 5 3 2 2 2 2 2 3 2 2" xfId="39489"/>
    <cellStyle name="Normal 5 3 2 2 2 2 2 3 2 3" xfId="57857"/>
    <cellStyle name="Normal 5 3 2 2 2 2 2 3 3" xfId="39490"/>
    <cellStyle name="Normal 5 3 2 2 2 2 2 3 4" xfId="39491"/>
    <cellStyle name="Normal 5 3 2 2 2 2 2 4" xfId="39492"/>
    <cellStyle name="Normal 5 3 2 2 2 2 2 4 2" xfId="39493"/>
    <cellStyle name="Normal 5 3 2 2 2 2 2 4 2 2" xfId="39494"/>
    <cellStyle name="Normal 5 3 2 2 2 2 2 4 2 3" xfId="57858"/>
    <cellStyle name="Normal 5 3 2 2 2 2 2 4 3" xfId="39495"/>
    <cellStyle name="Normal 5 3 2 2 2 2 2 4 4" xfId="39496"/>
    <cellStyle name="Normal 5 3 2 2 2 2 2 5" xfId="39497"/>
    <cellStyle name="Normal 5 3 2 2 2 2 2 5 2" xfId="39498"/>
    <cellStyle name="Normal 5 3 2 2 2 2 2 5 3" xfId="57859"/>
    <cellStyle name="Normal 5 3 2 2 2 2 2 6" xfId="39499"/>
    <cellStyle name="Normal 5 3 2 2 2 2 2 7" xfId="39500"/>
    <cellStyle name="Normal 5 3 2 2 2 2 3" xfId="39501"/>
    <cellStyle name="Normal 5 3 2 2 2 2 3 2" xfId="39502"/>
    <cellStyle name="Normal 5 3 2 2 2 2 3 2 2" xfId="39503"/>
    <cellStyle name="Normal 5 3 2 2 2 2 3 2 2 2" xfId="39504"/>
    <cellStyle name="Normal 5 3 2 2 2 2 3 2 2 3" xfId="57860"/>
    <cellStyle name="Normal 5 3 2 2 2 2 3 2 3" xfId="39505"/>
    <cellStyle name="Normal 5 3 2 2 2 2 3 2 4" xfId="39506"/>
    <cellStyle name="Normal 5 3 2 2 2 2 3 3" xfId="39507"/>
    <cellStyle name="Normal 5 3 2 2 2 2 3 3 2" xfId="39508"/>
    <cellStyle name="Normal 5 3 2 2 2 2 3 3 2 2" xfId="39509"/>
    <cellStyle name="Normal 5 3 2 2 2 2 3 3 2 3" xfId="57861"/>
    <cellStyle name="Normal 5 3 2 2 2 2 3 3 3" xfId="39510"/>
    <cellStyle name="Normal 5 3 2 2 2 2 3 3 4" xfId="39511"/>
    <cellStyle name="Normal 5 3 2 2 2 2 3 4" xfId="39512"/>
    <cellStyle name="Normal 5 3 2 2 2 2 3 4 2" xfId="39513"/>
    <cellStyle name="Normal 5 3 2 2 2 2 3 4 3" xfId="57862"/>
    <cellStyle name="Normal 5 3 2 2 2 2 3 5" xfId="39514"/>
    <cellStyle name="Normal 5 3 2 2 2 2 3 6" xfId="39515"/>
    <cellStyle name="Normal 5 3 2 2 2 2 4" xfId="39516"/>
    <cellStyle name="Normal 5 3 2 2 2 2 4 2" xfId="39517"/>
    <cellStyle name="Normal 5 3 2 2 2 2 4 2 2" xfId="39518"/>
    <cellStyle name="Normal 5 3 2 2 2 2 4 2 3" xfId="57863"/>
    <cellStyle name="Normal 5 3 2 2 2 2 4 3" xfId="39519"/>
    <cellStyle name="Normal 5 3 2 2 2 2 4 4" xfId="39520"/>
    <cellStyle name="Normal 5 3 2 2 2 2 5" xfId="39521"/>
    <cellStyle name="Normal 5 3 2 2 2 2 5 2" xfId="39522"/>
    <cellStyle name="Normal 5 3 2 2 2 2 5 2 2" xfId="39523"/>
    <cellStyle name="Normal 5 3 2 2 2 2 5 2 3" xfId="57864"/>
    <cellStyle name="Normal 5 3 2 2 2 2 5 3" xfId="39524"/>
    <cellStyle name="Normal 5 3 2 2 2 2 5 4" xfId="39525"/>
    <cellStyle name="Normal 5 3 2 2 2 2 6" xfId="39526"/>
    <cellStyle name="Normal 5 3 2 2 2 2 6 2" xfId="39527"/>
    <cellStyle name="Normal 5 3 2 2 2 2 6 3" xfId="57865"/>
    <cellStyle name="Normal 5 3 2 2 2 2 7" xfId="39528"/>
    <cellStyle name="Normal 5 3 2 2 2 2 8" xfId="39529"/>
    <cellStyle name="Normal 5 3 2 2 2 3" xfId="39530"/>
    <cellStyle name="Normal 5 3 2 2 2 3 2" xfId="39531"/>
    <cellStyle name="Normal 5 3 2 2 2 3 2 2" xfId="39532"/>
    <cellStyle name="Normal 5 3 2 2 2 3 2 2 2" xfId="39533"/>
    <cellStyle name="Normal 5 3 2 2 2 3 2 2 2 2" xfId="39534"/>
    <cellStyle name="Normal 5 3 2 2 2 3 2 2 2 3" xfId="57866"/>
    <cellStyle name="Normal 5 3 2 2 2 3 2 2 3" xfId="39535"/>
    <cellStyle name="Normal 5 3 2 2 2 3 2 2 4" xfId="39536"/>
    <cellStyle name="Normal 5 3 2 2 2 3 2 3" xfId="39537"/>
    <cellStyle name="Normal 5 3 2 2 2 3 2 3 2" xfId="39538"/>
    <cellStyle name="Normal 5 3 2 2 2 3 2 3 2 2" xfId="39539"/>
    <cellStyle name="Normal 5 3 2 2 2 3 2 3 2 3" xfId="57867"/>
    <cellStyle name="Normal 5 3 2 2 2 3 2 3 3" xfId="39540"/>
    <cellStyle name="Normal 5 3 2 2 2 3 2 3 4" xfId="39541"/>
    <cellStyle name="Normal 5 3 2 2 2 3 2 4" xfId="39542"/>
    <cellStyle name="Normal 5 3 2 2 2 3 2 4 2" xfId="39543"/>
    <cellStyle name="Normal 5 3 2 2 2 3 2 4 3" xfId="57868"/>
    <cellStyle name="Normal 5 3 2 2 2 3 2 5" xfId="39544"/>
    <cellStyle name="Normal 5 3 2 2 2 3 2 6" xfId="39545"/>
    <cellStyle name="Normal 5 3 2 2 2 3 3" xfId="39546"/>
    <cellStyle name="Normal 5 3 2 2 2 3 3 2" xfId="39547"/>
    <cellStyle name="Normal 5 3 2 2 2 3 3 2 2" xfId="39548"/>
    <cellStyle name="Normal 5 3 2 2 2 3 3 2 3" xfId="57869"/>
    <cellStyle name="Normal 5 3 2 2 2 3 3 3" xfId="39549"/>
    <cellStyle name="Normal 5 3 2 2 2 3 3 4" xfId="39550"/>
    <cellStyle name="Normal 5 3 2 2 2 3 4" xfId="39551"/>
    <cellStyle name="Normal 5 3 2 2 2 3 4 2" xfId="39552"/>
    <cellStyle name="Normal 5 3 2 2 2 3 4 2 2" xfId="39553"/>
    <cellStyle name="Normal 5 3 2 2 2 3 4 2 3" xfId="57870"/>
    <cellStyle name="Normal 5 3 2 2 2 3 4 3" xfId="39554"/>
    <cellStyle name="Normal 5 3 2 2 2 3 4 4" xfId="39555"/>
    <cellStyle name="Normal 5 3 2 2 2 3 5" xfId="39556"/>
    <cellStyle name="Normal 5 3 2 2 2 3 5 2" xfId="39557"/>
    <cellStyle name="Normal 5 3 2 2 2 3 5 3" xfId="57871"/>
    <cellStyle name="Normal 5 3 2 2 2 3 6" xfId="39558"/>
    <cellStyle name="Normal 5 3 2 2 2 3 7" xfId="39559"/>
    <cellStyle name="Normal 5 3 2 2 2 4" xfId="39560"/>
    <cellStyle name="Normal 5 3 2 2 2 4 2" xfId="39561"/>
    <cellStyle name="Normal 5 3 2 2 2 4 2 2" xfId="39562"/>
    <cellStyle name="Normal 5 3 2 2 2 4 2 2 2" xfId="39563"/>
    <cellStyle name="Normal 5 3 2 2 2 4 2 2 3" xfId="57872"/>
    <cellStyle name="Normal 5 3 2 2 2 4 2 3" xfId="39564"/>
    <cellStyle name="Normal 5 3 2 2 2 4 2 4" xfId="39565"/>
    <cellStyle name="Normal 5 3 2 2 2 4 3" xfId="39566"/>
    <cellStyle name="Normal 5 3 2 2 2 4 3 2" xfId="39567"/>
    <cellStyle name="Normal 5 3 2 2 2 4 3 2 2" xfId="39568"/>
    <cellStyle name="Normal 5 3 2 2 2 4 3 2 3" xfId="57873"/>
    <cellStyle name="Normal 5 3 2 2 2 4 3 3" xfId="39569"/>
    <cellStyle name="Normal 5 3 2 2 2 4 3 4" xfId="39570"/>
    <cellStyle name="Normal 5 3 2 2 2 4 4" xfId="39571"/>
    <cellStyle name="Normal 5 3 2 2 2 4 4 2" xfId="39572"/>
    <cellStyle name="Normal 5 3 2 2 2 4 4 3" xfId="57874"/>
    <cellStyle name="Normal 5 3 2 2 2 4 5" xfId="39573"/>
    <cellStyle name="Normal 5 3 2 2 2 4 6" xfId="39574"/>
    <cellStyle name="Normal 5 3 2 2 2 5" xfId="39575"/>
    <cellStyle name="Normal 5 3 2 2 2 5 2" xfId="39576"/>
    <cellStyle name="Normal 5 3 2 2 2 5 2 2" xfId="39577"/>
    <cellStyle name="Normal 5 3 2 2 2 5 2 2 2" xfId="39578"/>
    <cellStyle name="Normal 5 3 2 2 2 5 2 2 3" xfId="57875"/>
    <cellStyle name="Normal 5 3 2 2 2 5 2 3" xfId="39579"/>
    <cellStyle name="Normal 5 3 2 2 2 5 2 4" xfId="39580"/>
    <cellStyle name="Normal 5 3 2 2 2 5 3" xfId="39581"/>
    <cellStyle name="Normal 5 3 2 2 2 5 3 2" xfId="39582"/>
    <cellStyle name="Normal 5 3 2 2 2 5 3 3" xfId="57876"/>
    <cellStyle name="Normal 5 3 2 2 2 5 4" xfId="39583"/>
    <cellStyle name="Normal 5 3 2 2 2 5 5" xfId="39584"/>
    <cellStyle name="Normal 5 3 2 2 2 6" xfId="39585"/>
    <cellStyle name="Normal 5 3 2 2 2 6 2" xfId="39586"/>
    <cellStyle name="Normal 5 3 2 2 2 6 2 2" xfId="39587"/>
    <cellStyle name="Normal 5 3 2 2 2 6 2 3" xfId="57877"/>
    <cellStyle name="Normal 5 3 2 2 2 6 3" xfId="39588"/>
    <cellStyle name="Normal 5 3 2 2 2 6 4" xfId="39589"/>
    <cellStyle name="Normal 5 3 2 2 2 7" xfId="39590"/>
    <cellStyle name="Normal 5 3 2 2 2 7 2" xfId="39591"/>
    <cellStyle name="Normal 5 3 2 2 2 7 2 2" xfId="39592"/>
    <cellStyle name="Normal 5 3 2 2 2 7 2 3" xfId="57878"/>
    <cellStyle name="Normal 5 3 2 2 2 7 3" xfId="39593"/>
    <cellStyle name="Normal 5 3 2 2 2 7 4" xfId="39594"/>
    <cellStyle name="Normal 5 3 2 2 2 8" xfId="39595"/>
    <cellStyle name="Normal 5 3 2 2 2 8 2" xfId="39596"/>
    <cellStyle name="Normal 5 3 2 2 2 8 3" xfId="57879"/>
    <cellStyle name="Normal 5 3 2 2 2 9" xfId="39597"/>
    <cellStyle name="Normal 5 3 2 2 3" xfId="39598"/>
    <cellStyle name="Normal 5 3 2 2 3 2" xfId="39599"/>
    <cellStyle name="Normal 5 3 2 2 3 2 2" xfId="39600"/>
    <cellStyle name="Normal 5 3 2 2 3 2 2 2" xfId="39601"/>
    <cellStyle name="Normal 5 3 2 2 3 2 2 2 2" xfId="39602"/>
    <cellStyle name="Normal 5 3 2 2 3 2 2 2 2 2" xfId="39603"/>
    <cellStyle name="Normal 5 3 2 2 3 2 2 2 2 3" xfId="57880"/>
    <cellStyle name="Normal 5 3 2 2 3 2 2 2 3" xfId="39604"/>
    <cellStyle name="Normal 5 3 2 2 3 2 2 2 4" xfId="39605"/>
    <cellStyle name="Normal 5 3 2 2 3 2 2 3" xfId="39606"/>
    <cellStyle name="Normal 5 3 2 2 3 2 2 3 2" xfId="39607"/>
    <cellStyle name="Normal 5 3 2 2 3 2 2 3 2 2" xfId="39608"/>
    <cellStyle name="Normal 5 3 2 2 3 2 2 3 2 3" xfId="57881"/>
    <cellStyle name="Normal 5 3 2 2 3 2 2 3 3" xfId="39609"/>
    <cellStyle name="Normal 5 3 2 2 3 2 2 3 4" xfId="39610"/>
    <cellStyle name="Normal 5 3 2 2 3 2 2 4" xfId="39611"/>
    <cellStyle name="Normal 5 3 2 2 3 2 2 4 2" xfId="39612"/>
    <cellStyle name="Normal 5 3 2 2 3 2 2 4 3" xfId="57882"/>
    <cellStyle name="Normal 5 3 2 2 3 2 2 5" xfId="39613"/>
    <cellStyle name="Normal 5 3 2 2 3 2 2 6" xfId="39614"/>
    <cellStyle name="Normal 5 3 2 2 3 2 3" xfId="39615"/>
    <cellStyle name="Normal 5 3 2 2 3 2 3 2" xfId="39616"/>
    <cellStyle name="Normal 5 3 2 2 3 2 3 2 2" xfId="39617"/>
    <cellStyle name="Normal 5 3 2 2 3 2 3 2 3" xfId="57883"/>
    <cellStyle name="Normal 5 3 2 2 3 2 3 3" xfId="39618"/>
    <cellStyle name="Normal 5 3 2 2 3 2 3 4" xfId="39619"/>
    <cellStyle name="Normal 5 3 2 2 3 2 4" xfId="39620"/>
    <cellStyle name="Normal 5 3 2 2 3 2 4 2" xfId="39621"/>
    <cellStyle name="Normal 5 3 2 2 3 2 4 2 2" xfId="39622"/>
    <cellStyle name="Normal 5 3 2 2 3 2 4 2 3" xfId="57884"/>
    <cellStyle name="Normal 5 3 2 2 3 2 4 3" xfId="39623"/>
    <cellStyle name="Normal 5 3 2 2 3 2 4 4" xfId="39624"/>
    <cellStyle name="Normal 5 3 2 2 3 2 5" xfId="39625"/>
    <cellStyle name="Normal 5 3 2 2 3 2 5 2" xfId="39626"/>
    <cellStyle name="Normal 5 3 2 2 3 2 5 3" xfId="57885"/>
    <cellStyle name="Normal 5 3 2 2 3 2 6" xfId="39627"/>
    <cellStyle name="Normal 5 3 2 2 3 2 7" xfId="39628"/>
    <cellStyle name="Normal 5 3 2 2 3 3" xfId="39629"/>
    <cellStyle name="Normal 5 3 2 2 3 3 2" xfId="39630"/>
    <cellStyle name="Normal 5 3 2 2 3 3 2 2" xfId="39631"/>
    <cellStyle name="Normal 5 3 2 2 3 3 2 2 2" xfId="39632"/>
    <cellStyle name="Normal 5 3 2 2 3 3 2 2 3" xfId="57886"/>
    <cellStyle name="Normal 5 3 2 2 3 3 2 3" xfId="39633"/>
    <cellStyle name="Normal 5 3 2 2 3 3 2 4" xfId="39634"/>
    <cellStyle name="Normal 5 3 2 2 3 3 3" xfId="39635"/>
    <cellStyle name="Normal 5 3 2 2 3 3 3 2" xfId="39636"/>
    <cellStyle name="Normal 5 3 2 2 3 3 3 2 2" xfId="39637"/>
    <cellStyle name="Normal 5 3 2 2 3 3 3 2 3" xfId="57887"/>
    <cellStyle name="Normal 5 3 2 2 3 3 3 3" xfId="39638"/>
    <cellStyle name="Normal 5 3 2 2 3 3 3 4" xfId="39639"/>
    <cellStyle name="Normal 5 3 2 2 3 3 4" xfId="39640"/>
    <cellStyle name="Normal 5 3 2 2 3 3 4 2" xfId="39641"/>
    <cellStyle name="Normal 5 3 2 2 3 3 4 3" xfId="57888"/>
    <cellStyle name="Normal 5 3 2 2 3 3 5" xfId="39642"/>
    <cellStyle name="Normal 5 3 2 2 3 3 6" xfId="39643"/>
    <cellStyle name="Normal 5 3 2 2 3 4" xfId="39644"/>
    <cellStyle name="Normal 5 3 2 2 3 4 2" xfId="39645"/>
    <cellStyle name="Normal 5 3 2 2 3 4 2 2" xfId="39646"/>
    <cellStyle name="Normal 5 3 2 2 3 4 2 2 2" xfId="39647"/>
    <cellStyle name="Normal 5 3 2 2 3 4 2 2 3" xfId="57889"/>
    <cellStyle name="Normal 5 3 2 2 3 4 2 3" xfId="39648"/>
    <cellStyle name="Normal 5 3 2 2 3 4 2 4" xfId="39649"/>
    <cellStyle name="Normal 5 3 2 2 3 4 3" xfId="39650"/>
    <cellStyle name="Normal 5 3 2 2 3 4 3 2" xfId="39651"/>
    <cellStyle name="Normal 5 3 2 2 3 4 3 3" xfId="57890"/>
    <cellStyle name="Normal 5 3 2 2 3 4 4" xfId="39652"/>
    <cellStyle name="Normal 5 3 2 2 3 4 5" xfId="39653"/>
    <cellStyle name="Normal 5 3 2 2 3 5" xfId="39654"/>
    <cellStyle name="Normal 5 3 2 2 3 5 2" xfId="39655"/>
    <cellStyle name="Normal 5 3 2 2 3 5 2 2" xfId="39656"/>
    <cellStyle name="Normal 5 3 2 2 3 5 2 3" xfId="57891"/>
    <cellStyle name="Normal 5 3 2 2 3 5 3" xfId="39657"/>
    <cellStyle name="Normal 5 3 2 2 3 5 4" xfId="39658"/>
    <cellStyle name="Normal 5 3 2 2 3 6" xfId="39659"/>
    <cellStyle name="Normal 5 3 2 2 3 6 2" xfId="39660"/>
    <cellStyle name="Normal 5 3 2 2 3 6 2 2" xfId="39661"/>
    <cellStyle name="Normal 5 3 2 2 3 6 2 3" xfId="57892"/>
    <cellStyle name="Normal 5 3 2 2 3 6 3" xfId="39662"/>
    <cellStyle name="Normal 5 3 2 2 3 6 4" xfId="39663"/>
    <cellStyle name="Normal 5 3 2 2 3 7" xfId="39664"/>
    <cellStyle name="Normal 5 3 2 2 3 7 2" xfId="39665"/>
    <cellStyle name="Normal 5 3 2 2 3 7 3" xfId="57893"/>
    <cellStyle name="Normal 5 3 2 2 3 8" xfId="39666"/>
    <cellStyle name="Normal 5 3 2 2 3 9" xfId="39667"/>
    <cellStyle name="Normal 5 3 2 2 4" xfId="39668"/>
    <cellStyle name="Normal 5 3 2 2 4 2" xfId="39669"/>
    <cellStyle name="Normal 5 3 2 2 4 2 2" xfId="39670"/>
    <cellStyle name="Normal 5 3 2 2 4 2 2 2" xfId="39671"/>
    <cellStyle name="Normal 5 3 2 2 4 2 2 2 2" xfId="39672"/>
    <cellStyle name="Normal 5 3 2 2 4 2 2 2 3" xfId="57894"/>
    <cellStyle name="Normal 5 3 2 2 4 2 2 3" xfId="39673"/>
    <cellStyle name="Normal 5 3 2 2 4 2 2 4" xfId="39674"/>
    <cellStyle name="Normal 5 3 2 2 4 2 3" xfId="39675"/>
    <cellStyle name="Normal 5 3 2 2 4 2 3 2" xfId="39676"/>
    <cellStyle name="Normal 5 3 2 2 4 2 3 2 2" xfId="39677"/>
    <cellStyle name="Normal 5 3 2 2 4 2 3 2 3" xfId="57895"/>
    <cellStyle name="Normal 5 3 2 2 4 2 3 3" xfId="39678"/>
    <cellStyle name="Normal 5 3 2 2 4 2 3 4" xfId="39679"/>
    <cellStyle name="Normal 5 3 2 2 4 2 4" xfId="39680"/>
    <cellStyle name="Normal 5 3 2 2 4 2 4 2" xfId="39681"/>
    <cellStyle name="Normal 5 3 2 2 4 2 4 3" xfId="57896"/>
    <cellStyle name="Normal 5 3 2 2 4 2 5" xfId="39682"/>
    <cellStyle name="Normal 5 3 2 2 4 2 6" xfId="39683"/>
    <cellStyle name="Normal 5 3 2 2 4 3" xfId="39684"/>
    <cellStyle name="Normal 5 3 2 2 4 3 2" xfId="39685"/>
    <cellStyle name="Normal 5 3 2 2 4 3 2 2" xfId="39686"/>
    <cellStyle name="Normal 5 3 2 2 4 3 2 3" xfId="57897"/>
    <cellStyle name="Normal 5 3 2 2 4 3 3" xfId="39687"/>
    <cellStyle name="Normal 5 3 2 2 4 3 4" xfId="39688"/>
    <cellStyle name="Normal 5 3 2 2 4 4" xfId="39689"/>
    <cellStyle name="Normal 5 3 2 2 4 4 2" xfId="39690"/>
    <cellStyle name="Normal 5 3 2 2 4 4 2 2" xfId="39691"/>
    <cellStyle name="Normal 5 3 2 2 4 4 2 3" xfId="57898"/>
    <cellStyle name="Normal 5 3 2 2 4 4 3" xfId="39692"/>
    <cellStyle name="Normal 5 3 2 2 4 4 4" xfId="39693"/>
    <cellStyle name="Normal 5 3 2 2 4 5" xfId="39694"/>
    <cellStyle name="Normal 5 3 2 2 4 5 2" xfId="39695"/>
    <cellStyle name="Normal 5 3 2 2 4 5 3" xfId="57899"/>
    <cellStyle name="Normal 5 3 2 2 4 6" xfId="39696"/>
    <cellStyle name="Normal 5 3 2 2 4 7" xfId="39697"/>
    <cellStyle name="Normal 5 3 2 2 5" xfId="39698"/>
    <cellStyle name="Normal 5 3 2 2 5 2" xfId="39699"/>
    <cellStyle name="Normal 5 3 2 2 5 2 2" xfId="39700"/>
    <cellStyle name="Normal 5 3 2 2 5 2 2 2" xfId="39701"/>
    <cellStyle name="Normal 5 3 2 2 5 2 2 3" xfId="57900"/>
    <cellStyle name="Normal 5 3 2 2 5 2 3" xfId="39702"/>
    <cellStyle name="Normal 5 3 2 2 5 2 4" xfId="39703"/>
    <cellStyle name="Normal 5 3 2 2 5 3" xfId="39704"/>
    <cellStyle name="Normal 5 3 2 2 5 3 2" xfId="39705"/>
    <cellStyle name="Normal 5 3 2 2 5 3 2 2" xfId="39706"/>
    <cellStyle name="Normal 5 3 2 2 5 3 2 3" xfId="57901"/>
    <cellStyle name="Normal 5 3 2 2 5 3 3" xfId="39707"/>
    <cellStyle name="Normal 5 3 2 2 5 3 4" xfId="39708"/>
    <cellStyle name="Normal 5 3 2 2 5 4" xfId="39709"/>
    <cellStyle name="Normal 5 3 2 2 5 4 2" xfId="39710"/>
    <cellStyle name="Normal 5 3 2 2 5 4 3" xfId="57902"/>
    <cellStyle name="Normal 5 3 2 2 5 5" xfId="39711"/>
    <cellStyle name="Normal 5 3 2 2 5 6" xfId="39712"/>
    <cellStyle name="Normal 5 3 2 2 6" xfId="39713"/>
    <cellStyle name="Normal 5 3 2 2 6 2" xfId="39714"/>
    <cellStyle name="Normal 5 3 2 2 6 2 2" xfId="39715"/>
    <cellStyle name="Normal 5 3 2 2 6 2 2 2" xfId="39716"/>
    <cellStyle name="Normal 5 3 2 2 6 2 2 3" xfId="57903"/>
    <cellStyle name="Normal 5 3 2 2 6 2 3" xfId="39717"/>
    <cellStyle name="Normal 5 3 2 2 6 2 4" xfId="39718"/>
    <cellStyle name="Normal 5 3 2 2 6 3" xfId="39719"/>
    <cellStyle name="Normal 5 3 2 2 6 3 2" xfId="39720"/>
    <cellStyle name="Normal 5 3 2 2 6 3 3" xfId="57904"/>
    <cellStyle name="Normal 5 3 2 2 6 4" xfId="39721"/>
    <cellStyle name="Normal 5 3 2 2 6 5" xfId="39722"/>
    <cellStyle name="Normal 5 3 2 2 7" xfId="39723"/>
    <cellStyle name="Normal 5 3 2 2 7 2" xfId="39724"/>
    <cellStyle name="Normal 5 3 2 2 7 2 2" xfId="39725"/>
    <cellStyle name="Normal 5 3 2 2 7 2 3" xfId="57905"/>
    <cellStyle name="Normal 5 3 2 2 7 3" xfId="39726"/>
    <cellStyle name="Normal 5 3 2 2 7 4" xfId="39727"/>
    <cellStyle name="Normal 5 3 2 2 8" xfId="39728"/>
    <cellStyle name="Normal 5 3 2 2 8 2" xfId="39729"/>
    <cellStyle name="Normal 5 3 2 2 8 2 2" xfId="39730"/>
    <cellStyle name="Normal 5 3 2 2 8 2 3" xfId="57906"/>
    <cellStyle name="Normal 5 3 2 2 8 3" xfId="39731"/>
    <cellStyle name="Normal 5 3 2 2 8 4" xfId="39732"/>
    <cellStyle name="Normal 5 3 2 2 9" xfId="39733"/>
    <cellStyle name="Normal 5 3 2 2 9 2" xfId="39734"/>
    <cellStyle name="Normal 5 3 2 2 9 3" xfId="57907"/>
    <cellStyle name="Normal 5 3 2 3" xfId="39735"/>
    <cellStyle name="Normal 5 3 2 3 10" xfId="39736"/>
    <cellStyle name="Normal 5 3 2 3 11" xfId="39737"/>
    <cellStyle name="Normal 5 3 2 3 2" xfId="39738"/>
    <cellStyle name="Normal 5 3 2 3 2 10" xfId="39739"/>
    <cellStyle name="Normal 5 3 2 3 2 2" xfId="39740"/>
    <cellStyle name="Normal 5 3 2 3 2 2 2" xfId="39741"/>
    <cellStyle name="Normal 5 3 2 3 2 2 2 2" xfId="39742"/>
    <cellStyle name="Normal 5 3 2 3 2 2 2 2 2" xfId="39743"/>
    <cellStyle name="Normal 5 3 2 3 2 2 2 2 2 2" xfId="39744"/>
    <cellStyle name="Normal 5 3 2 3 2 2 2 2 2 2 2" xfId="39745"/>
    <cellStyle name="Normal 5 3 2 3 2 2 2 2 2 2 3" xfId="57908"/>
    <cellStyle name="Normal 5 3 2 3 2 2 2 2 2 3" xfId="39746"/>
    <cellStyle name="Normal 5 3 2 3 2 2 2 2 2 4" xfId="39747"/>
    <cellStyle name="Normal 5 3 2 3 2 2 2 2 3" xfId="39748"/>
    <cellStyle name="Normal 5 3 2 3 2 2 2 2 3 2" xfId="39749"/>
    <cellStyle name="Normal 5 3 2 3 2 2 2 2 3 2 2" xfId="39750"/>
    <cellStyle name="Normal 5 3 2 3 2 2 2 2 3 2 3" xfId="57909"/>
    <cellStyle name="Normal 5 3 2 3 2 2 2 2 3 3" xfId="39751"/>
    <cellStyle name="Normal 5 3 2 3 2 2 2 2 3 4" xfId="39752"/>
    <cellStyle name="Normal 5 3 2 3 2 2 2 2 4" xfId="39753"/>
    <cellStyle name="Normal 5 3 2 3 2 2 2 2 4 2" xfId="39754"/>
    <cellStyle name="Normal 5 3 2 3 2 2 2 2 4 3" xfId="57910"/>
    <cellStyle name="Normal 5 3 2 3 2 2 2 2 5" xfId="39755"/>
    <cellStyle name="Normal 5 3 2 3 2 2 2 2 6" xfId="39756"/>
    <cellStyle name="Normal 5 3 2 3 2 2 2 3" xfId="39757"/>
    <cellStyle name="Normal 5 3 2 3 2 2 2 3 2" xfId="39758"/>
    <cellStyle name="Normal 5 3 2 3 2 2 2 3 2 2" xfId="39759"/>
    <cellStyle name="Normal 5 3 2 3 2 2 2 3 2 3" xfId="57911"/>
    <cellStyle name="Normal 5 3 2 3 2 2 2 3 3" xfId="39760"/>
    <cellStyle name="Normal 5 3 2 3 2 2 2 3 4" xfId="39761"/>
    <cellStyle name="Normal 5 3 2 3 2 2 2 4" xfId="39762"/>
    <cellStyle name="Normal 5 3 2 3 2 2 2 4 2" xfId="39763"/>
    <cellStyle name="Normal 5 3 2 3 2 2 2 4 2 2" xfId="39764"/>
    <cellStyle name="Normal 5 3 2 3 2 2 2 4 2 3" xfId="57912"/>
    <cellStyle name="Normal 5 3 2 3 2 2 2 4 3" xfId="39765"/>
    <cellStyle name="Normal 5 3 2 3 2 2 2 4 4" xfId="39766"/>
    <cellStyle name="Normal 5 3 2 3 2 2 2 5" xfId="39767"/>
    <cellStyle name="Normal 5 3 2 3 2 2 2 5 2" xfId="39768"/>
    <cellStyle name="Normal 5 3 2 3 2 2 2 5 3" xfId="57913"/>
    <cellStyle name="Normal 5 3 2 3 2 2 2 6" xfId="39769"/>
    <cellStyle name="Normal 5 3 2 3 2 2 2 7" xfId="39770"/>
    <cellStyle name="Normal 5 3 2 3 2 2 3" xfId="39771"/>
    <cellStyle name="Normal 5 3 2 3 2 2 3 2" xfId="39772"/>
    <cellStyle name="Normal 5 3 2 3 2 2 3 2 2" xfId="39773"/>
    <cellStyle name="Normal 5 3 2 3 2 2 3 2 2 2" xfId="39774"/>
    <cellStyle name="Normal 5 3 2 3 2 2 3 2 2 3" xfId="57914"/>
    <cellStyle name="Normal 5 3 2 3 2 2 3 2 3" xfId="39775"/>
    <cellStyle name="Normal 5 3 2 3 2 2 3 2 4" xfId="39776"/>
    <cellStyle name="Normal 5 3 2 3 2 2 3 3" xfId="39777"/>
    <cellStyle name="Normal 5 3 2 3 2 2 3 3 2" xfId="39778"/>
    <cellStyle name="Normal 5 3 2 3 2 2 3 3 2 2" xfId="39779"/>
    <cellStyle name="Normal 5 3 2 3 2 2 3 3 2 3" xfId="57915"/>
    <cellStyle name="Normal 5 3 2 3 2 2 3 3 3" xfId="39780"/>
    <cellStyle name="Normal 5 3 2 3 2 2 3 3 4" xfId="39781"/>
    <cellStyle name="Normal 5 3 2 3 2 2 3 4" xfId="39782"/>
    <cellStyle name="Normal 5 3 2 3 2 2 3 4 2" xfId="39783"/>
    <cellStyle name="Normal 5 3 2 3 2 2 3 4 3" xfId="57916"/>
    <cellStyle name="Normal 5 3 2 3 2 2 3 5" xfId="39784"/>
    <cellStyle name="Normal 5 3 2 3 2 2 3 6" xfId="39785"/>
    <cellStyle name="Normal 5 3 2 3 2 2 4" xfId="39786"/>
    <cellStyle name="Normal 5 3 2 3 2 2 4 2" xfId="39787"/>
    <cellStyle name="Normal 5 3 2 3 2 2 4 2 2" xfId="39788"/>
    <cellStyle name="Normal 5 3 2 3 2 2 4 2 3" xfId="57917"/>
    <cellStyle name="Normal 5 3 2 3 2 2 4 3" xfId="39789"/>
    <cellStyle name="Normal 5 3 2 3 2 2 4 4" xfId="39790"/>
    <cellStyle name="Normal 5 3 2 3 2 2 5" xfId="39791"/>
    <cellStyle name="Normal 5 3 2 3 2 2 5 2" xfId="39792"/>
    <cellStyle name="Normal 5 3 2 3 2 2 5 2 2" xfId="39793"/>
    <cellStyle name="Normal 5 3 2 3 2 2 5 2 3" xfId="57918"/>
    <cellStyle name="Normal 5 3 2 3 2 2 5 3" xfId="39794"/>
    <cellStyle name="Normal 5 3 2 3 2 2 5 4" xfId="39795"/>
    <cellStyle name="Normal 5 3 2 3 2 2 6" xfId="39796"/>
    <cellStyle name="Normal 5 3 2 3 2 2 6 2" xfId="39797"/>
    <cellStyle name="Normal 5 3 2 3 2 2 6 3" xfId="57919"/>
    <cellStyle name="Normal 5 3 2 3 2 2 7" xfId="39798"/>
    <cellStyle name="Normal 5 3 2 3 2 2 8" xfId="39799"/>
    <cellStyle name="Normal 5 3 2 3 2 3" xfId="39800"/>
    <cellStyle name="Normal 5 3 2 3 2 3 2" xfId="39801"/>
    <cellStyle name="Normal 5 3 2 3 2 3 2 2" xfId="39802"/>
    <cellStyle name="Normal 5 3 2 3 2 3 2 2 2" xfId="39803"/>
    <cellStyle name="Normal 5 3 2 3 2 3 2 2 2 2" xfId="39804"/>
    <cellStyle name="Normal 5 3 2 3 2 3 2 2 2 3" xfId="57920"/>
    <cellStyle name="Normal 5 3 2 3 2 3 2 2 3" xfId="39805"/>
    <cellStyle name="Normal 5 3 2 3 2 3 2 2 4" xfId="39806"/>
    <cellStyle name="Normal 5 3 2 3 2 3 2 3" xfId="39807"/>
    <cellStyle name="Normal 5 3 2 3 2 3 2 3 2" xfId="39808"/>
    <cellStyle name="Normal 5 3 2 3 2 3 2 3 2 2" xfId="39809"/>
    <cellStyle name="Normal 5 3 2 3 2 3 2 3 2 3" xfId="57921"/>
    <cellStyle name="Normal 5 3 2 3 2 3 2 3 3" xfId="39810"/>
    <cellStyle name="Normal 5 3 2 3 2 3 2 3 4" xfId="39811"/>
    <cellStyle name="Normal 5 3 2 3 2 3 2 4" xfId="39812"/>
    <cellStyle name="Normal 5 3 2 3 2 3 2 4 2" xfId="39813"/>
    <cellStyle name="Normal 5 3 2 3 2 3 2 4 3" xfId="57922"/>
    <cellStyle name="Normal 5 3 2 3 2 3 2 5" xfId="39814"/>
    <cellStyle name="Normal 5 3 2 3 2 3 2 6" xfId="39815"/>
    <cellStyle name="Normal 5 3 2 3 2 3 3" xfId="39816"/>
    <cellStyle name="Normal 5 3 2 3 2 3 3 2" xfId="39817"/>
    <cellStyle name="Normal 5 3 2 3 2 3 3 2 2" xfId="39818"/>
    <cellStyle name="Normal 5 3 2 3 2 3 3 2 3" xfId="57923"/>
    <cellStyle name="Normal 5 3 2 3 2 3 3 3" xfId="39819"/>
    <cellStyle name="Normal 5 3 2 3 2 3 3 4" xfId="39820"/>
    <cellStyle name="Normal 5 3 2 3 2 3 4" xfId="39821"/>
    <cellStyle name="Normal 5 3 2 3 2 3 4 2" xfId="39822"/>
    <cellStyle name="Normal 5 3 2 3 2 3 4 2 2" xfId="39823"/>
    <cellStyle name="Normal 5 3 2 3 2 3 4 2 3" xfId="57924"/>
    <cellStyle name="Normal 5 3 2 3 2 3 4 3" xfId="39824"/>
    <cellStyle name="Normal 5 3 2 3 2 3 4 4" xfId="39825"/>
    <cellStyle name="Normal 5 3 2 3 2 3 5" xfId="39826"/>
    <cellStyle name="Normal 5 3 2 3 2 3 5 2" xfId="39827"/>
    <cellStyle name="Normal 5 3 2 3 2 3 5 3" xfId="57925"/>
    <cellStyle name="Normal 5 3 2 3 2 3 6" xfId="39828"/>
    <cellStyle name="Normal 5 3 2 3 2 3 7" xfId="39829"/>
    <cellStyle name="Normal 5 3 2 3 2 4" xfId="39830"/>
    <cellStyle name="Normal 5 3 2 3 2 4 2" xfId="39831"/>
    <cellStyle name="Normal 5 3 2 3 2 4 2 2" xfId="39832"/>
    <cellStyle name="Normal 5 3 2 3 2 4 2 2 2" xfId="39833"/>
    <cellStyle name="Normal 5 3 2 3 2 4 2 2 3" xfId="57926"/>
    <cellStyle name="Normal 5 3 2 3 2 4 2 3" xfId="39834"/>
    <cellStyle name="Normal 5 3 2 3 2 4 2 4" xfId="39835"/>
    <cellStyle name="Normal 5 3 2 3 2 4 3" xfId="39836"/>
    <cellStyle name="Normal 5 3 2 3 2 4 3 2" xfId="39837"/>
    <cellStyle name="Normal 5 3 2 3 2 4 3 2 2" xfId="39838"/>
    <cellStyle name="Normal 5 3 2 3 2 4 3 2 3" xfId="57927"/>
    <cellStyle name="Normal 5 3 2 3 2 4 3 3" xfId="39839"/>
    <cellStyle name="Normal 5 3 2 3 2 4 3 4" xfId="39840"/>
    <cellStyle name="Normal 5 3 2 3 2 4 4" xfId="39841"/>
    <cellStyle name="Normal 5 3 2 3 2 4 4 2" xfId="39842"/>
    <cellStyle name="Normal 5 3 2 3 2 4 4 3" xfId="57928"/>
    <cellStyle name="Normal 5 3 2 3 2 4 5" xfId="39843"/>
    <cellStyle name="Normal 5 3 2 3 2 4 6" xfId="39844"/>
    <cellStyle name="Normal 5 3 2 3 2 5" xfId="39845"/>
    <cellStyle name="Normal 5 3 2 3 2 5 2" xfId="39846"/>
    <cellStyle name="Normal 5 3 2 3 2 5 2 2" xfId="39847"/>
    <cellStyle name="Normal 5 3 2 3 2 5 2 2 2" xfId="39848"/>
    <cellStyle name="Normal 5 3 2 3 2 5 2 2 3" xfId="57929"/>
    <cellStyle name="Normal 5 3 2 3 2 5 2 3" xfId="39849"/>
    <cellStyle name="Normal 5 3 2 3 2 5 2 4" xfId="39850"/>
    <cellStyle name="Normal 5 3 2 3 2 5 3" xfId="39851"/>
    <cellStyle name="Normal 5 3 2 3 2 5 3 2" xfId="39852"/>
    <cellStyle name="Normal 5 3 2 3 2 5 3 3" xfId="57930"/>
    <cellStyle name="Normal 5 3 2 3 2 5 4" xfId="39853"/>
    <cellStyle name="Normal 5 3 2 3 2 5 5" xfId="39854"/>
    <cellStyle name="Normal 5 3 2 3 2 6" xfId="39855"/>
    <cellStyle name="Normal 5 3 2 3 2 6 2" xfId="39856"/>
    <cellStyle name="Normal 5 3 2 3 2 6 2 2" xfId="39857"/>
    <cellStyle name="Normal 5 3 2 3 2 6 2 3" xfId="57931"/>
    <cellStyle name="Normal 5 3 2 3 2 6 3" xfId="39858"/>
    <cellStyle name="Normal 5 3 2 3 2 6 4" xfId="39859"/>
    <cellStyle name="Normal 5 3 2 3 2 7" xfId="39860"/>
    <cellStyle name="Normal 5 3 2 3 2 7 2" xfId="39861"/>
    <cellStyle name="Normal 5 3 2 3 2 7 2 2" xfId="39862"/>
    <cellStyle name="Normal 5 3 2 3 2 7 2 3" xfId="57932"/>
    <cellStyle name="Normal 5 3 2 3 2 7 3" xfId="39863"/>
    <cellStyle name="Normal 5 3 2 3 2 7 4" xfId="39864"/>
    <cellStyle name="Normal 5 3 2 3 2 8" xfId="39865"/>
    <cellStyle name="Normal 5 3 2 3 2 8 2" xfId="39866"/>
    <cellStyle name="Normal 5 3 2 3 2 8 3" xfId="57933"/>
    <cellStyle name="Normal 5 3 2 3 2 9" xfId="39867"/>
    <cellStyle name="Normal 5 3 2 3 3" xfId="39868"/>
    <cellStyle name="Normal 5 3 2 3 3 2" xfId="39869"/>
    <cellStyle name="Normal 5 3 2 3 3 2 2" xfId="39870"/>
    <cellStyle name="Normal 5 3 2 3 3 2 2 2" xfId="39871"/>
    <cellStyle name="Normal 5 3 2 3 3 2 2 2 2" xfId="39872"/>
    <cellStyle name="Normal 5 3 2 3 3 2 2 2 2 2" xfId="39873"/>
    <cellStyle name="Normal 5 3 2 3 3 2 2 2 2 3" xfId="57934"/>
    <cellStyle name="Normal 5 3 2 3 3 2 2 2 3" xfId="39874"/>
    <cellStyle name="Normal 5 3 2 3 3 2 2 2 4" xfId="39875"/>
    <cellStyle name="Normal 5 3 2 3 3 2 2 3" xfId="39876"/>
    <cellStyle name="Normal 5 3 2 3 3 2 2 3 2" xfId="39877"/>
    <cellStyle name="Normal 5 3 2 3 3 2 2 3 2 2" xfId="39878"/>
    <cellStyle name="Normal 5 3 2 3 3 2 2 3 2 3" xfId="57935"/>
    <cellStyle name="Normal 5 3 2 3 3 2 2 3 3" xfId="39879"/>
    <cellStyle name="Normal 5 3 2 3 3 2 2 3 4" xfId="39880"/>
    <cellStyle name="Normal 5 3 2 3 3 2 2 4" xfId="39881"/>
    <cellStyle name="Normal 5 3 2 3 3 2 2 4 2" xfId="39882"/>
    <cellStyle name="Normal 5 3 2 3 3 2 2 4 3" xfId="57936"/>
    <cellStyle name="Normal 5 3 2 3 3 2 2 5" xfId="39883"/>
    <cellStyle name="Normal 5 3 2 3 3 2 2 6" xfId="39884"/>
    <cellStyle name="Normal 5 3 2 3 3 2 3" xfId="39885"/>
    <cellStyle name="Normal 5 3 2 3 3 2 3 2" xfId="39886"/>
    <cellStyle name="Normal 5 3 2 3 3 2 3 2 2" xfId="39887"/>
    <cellStyle name="Normal 5 3 2 3 3 2 3 2 3" xfId="57937"/>
    <cellStyle name="Normal 5 3 2 3 3 2 3 3" xfId="39888"/>
    <cellStyle name="Normal 5 3 2 3 3 2 3 4" xfId="39889"/>
    <cellStyle name="Normal 5 3 2 3 3 2 4" xfId="39890"/>
    <cellStyle name="Normal 5 3 2 3 3 2 4 2" xfId="39891"/>
    <cellStyle name="Normal 5 3 2 3 3 2 4 2 2" xfId="39892"/>
    <cellStyle name="Normal 5 3 2 3 3 2 4 2 3" xfId="57938"/>
    <cellStyle name="Normal 5 3 2 3 3 2 4 3" xfId="39893"/>
    <cellStyle name="Normal 5 3 2 3 3 2 4 4" xfId="39894"/>
    <cellStyle name="Normal 5 3 2 3 3 2 5" xfId="39895"/>
    <cellStyle name="Normal 5 3 2 3 3 2 5 2" xfId="39896"/>
    <cellStyle name="Normal 5 3 2 3 3 2 5 3" xfId="57939"/>
    <cellStyle name="Normal 5 3 2 3 3 2 6" xfId="39897"/>
    <cellStyle name="Normal 5 3 2 3 3 2 7" xfId="39898"/>
    <cellStyle name="Normal 5 3 2 3 3 3" xfId="39899"/>
    <cellStyle name="Normal 5 3 2 3 3 3 2" xfId="39900"/>
    <cellStyle name="Normal 5 3 2 3 3 3 2 2" xfId="39901"/>
    <cellStyle name="Normal 5 3 2 3 3 3 2 2 2" xfId="39902"/>
    <cellStyle name="Normal 5 3 2 3 3 3 2 2 3" xfId="57940"/>
    <cellStyle name="Normal 5 3 2 3 3 3 2 3" xfId="39903"/>
    <cellStyle name="Normal 5 3 2 3 3 3 2 4" xfId="39904"/>
    <cellStyle name="Normal 5 3 2 3 3 3 3" xfId="39905"/>
    <cellStyle name="Normal 5 3 2 3 3 3 3 2" xfId="39906"/>
    <cellStyle name="Normal 5 3 2 3 3 3 3 2 2" xfId="39907"/>
    <cellStyle name="Normal 5 3 2 3 3 3 3 2 3" xfId="57941"/>
    <cellStyle name="Normal 5 3 2 3 3 3 3 3" xfId="39908"/>
    <cellStyle name="Normal 5 3 2 3 3 3 3 4" xfId="39909"/>
    <cellStyle name="Normal 5 3 2 3 3 3 4" xfId="39910"/>
    <cellStyle name="Normal 5 3 2 3 3 3 4 2" xfId="39911"/>
    <cellStyle name="Normal 5 3 2 3 3 3 4 3" xfId="57942"/>
    <cellStyle name="Normal 5 3 2 3 3 3 5" xfId="39912"/>
    <cellStyle name="Normal 5 3 2 3 3 3 6" xfId="39913"/>
    <cellStyle name="Normal 5 3 2 3 3 4" xfId="39914"/>
    <cellStyle name="Normal 5 3 2 3 3 4 2" xfId="39915"/>
    <cellStyle name="Normal 5 3 2 3 3 4 2 2" xfId="39916"/>
    <cellStyle name="Normal 5 3 2 3 3 4 2 3" xfId="57943"/>
    <cellStyle name="Normal 5 3 2 3 3 4 3" xfId="39917"/>
    <cellStyle name="Normal 5 3 2 3 3 4 4" xfId="39918"/>
    <cellStyle name="Normal 5 3 2 3 3 5" xfId="39919"/>
    <cellStyle name="Normal 5 3 2 3 3 5 2" xfId="39920"/>
    <cellStyle name="Normal 5 3 2 3 3 5 2 2" xfId="39921"/>
    <cellStyle name="Normal 5 3 2 3 3 5 2 3" xfId="57944"/>
    <cellStyle name="Normal 5 3 2 3 3 5 3" xfId="39922"/>
    <cellStyle name="Normal 5 3 2 3 3 5 4" xfId="39923"/>
    <cellStyle name="Normal 5 3 2 3 3 6" xfId="39924"/>
    <cellStyle name="Normal 5 3 2 3 3 6 2" xfId="39925"/>
    <cellStyle name="Normal 5 3 2 3 3 6 3" xfId="57945"/>
    <cellStyle name="Normal 5 3 2 3 3 7" xfId="39926"/>
    <cellStyle name="Normal 5 3 2 3 3 8" xfId="39927"/>
    <cellStyle name="Normal 5 3 2 3 4" xfId="39928"/>
    <cellStyle name="Normal 5 3 2 3 4 2" xfId="39929"/>
    <cellStyle name="Normal 5 3 2 3 4 2 2" xfId="39930"/>
    <cellStyle name="Normal 5 3 2 3 4 2 2 2" xfId="39931"/>
    <cellStyle name="Normal 5 3 2 3 4 2 2 2 2" xfId="39932"/>
    <cellStyle name="Normal 5 3 2 3 4 2 2 2 3" xfId="57946"/>
    <cellStyle name="Normal 5 3 2 3 4 2 2 3" xfId="39933"/>
    <cellStyle name="Normal 5 3 2 3 4 2 2 4" xfId="39934"/>
    <cellStyle name="Normal 5 3 2 3 4 2 3" xfId="39935"/>
    <cellStyle name="Normal 5 3 2 3 4 2 3 2" xfId="39936"/>
    <cellStyle name="Normal 5 3 2 3 4 2 3 2 2" xfId="39937"/>
    <cellStyle name="Normal 5 3 2 3 4 2 3 2 3" xfId="57947"/>
    <cellStyle name="Normal 5 3 2 3 4 2 3 3" xfId="39938"/>
    <cellStyle name="Normal 5 3 2 3 4 2 3 4" xfId="39939"/>
    <cellStyle name="Normal 5 3 2 3 4 2 4" xfId="39940"/>
    <cellStyle name="Normal 5 3 2 3 4 2 4 2" xfId="39941"/>
    <cellStyle name="Normal 5 3 2 3 4 2 4 3" xfId="57948"/>
    <cellStyle name="Normal 5 3 2 3 4 2 5" xfId="39942"/>
    <cellStyle name="Normal 5 3 2 3 4 2 6" xfId="39943"/>
    <cellStyle name="Normal 5 3 2 3 4 3" xfId="39944"/>
    <cellStyle name="Normal 5 3 2 3 4 3 2" xfId="39945"/>
    <cellStyle name="Normal 5 3 2 3 4 3 2 2" xfId="39946"/>
    <cellStyle name="Normal 5 3 2 3 4 3 2 3" xfId="57949"/>
    <cellStyle name="Normal 5 3 2 3 4 3 3" xfId="39947"/>
    <cellStyle name="Normal 5 3 2 3 4 3 4" xfId="39948"/>
    <cellStyle name="Normal 5 3 2 3 4 4" xfId="39949"/>
    <cellStyle name="Normal 5 3 2 3 4 4 2" xfId="39950"/>
    <cellStyle name="Normal 5 3 2 3 4 4 2 2" xfId="39951"/>
    <cellStyle name="Normal 5 3 2 3 4 4 2 3" xfId="57950"/>
    <cellStyle name="Normal 5 3 2 3 4 4 3" xfId="39952"/>
    <cellStyle name="Normal 5 3 2 3 4 4 4" xfId="39953"/>
    <cellStyle name="Normal 5 3 2 3 4 5" xfId="39954"/>
    <cellStyle name="Normal 5 3 2 3 4 5 2" xfId="39955"/>
    <cellStyle name="Normal 5 3 2 3 4 5 3" xfId="57951"/>
    <cellStyle name="Normal 5 3 2 3 4 6" xfId="39956"/>
    <cellStyle name="Normal 5 3 2 3 4 7" xfId="39957"/>
    <cellStyle name="Normal 5 3 2 3 5" xfId="39958"/>
    <cellStyle name="Normal 5 3 2 3 5 2" xfId="39959"/>
    <cellStyle name="Normal 5 3 2 3 5 2 2" xfId="39960"/>
    <cellStyle name="Normal 5 3 2 3 5 2 2 2" xfId="39961"/>
    <cellStyle name="Normal 5 3 2 3 5 2 2 3" xfId="57952"/>
    <cellStyle name="Normal 5 3 2 3 5 2 3" xfId="39962"/>
    <cellStyle name="Normal 5 3 2 3 5 2 4" xfId="39963"/>
    <cellStyle name="Normal 5 3 2 3 5 3" xfId="39964"/>
    <cellStyle name="Normal 5 3 2 3 5 3 2" xfId="39965"/>
    <cellStyle name="Normal 5 3 2 3 5 3 2 2" xfId="39966"/>
    <cellStyle name="Normal 5 3 2 3 5 3 2 3" xfId="57953"/>
    <cellStyle name="Normal 5 3 2 3 5 3 3" xfId="39967"/>
    <cellStyle name="Normal 5 3 2 3 5 3 4" xfId="39968"/>
    <cellStyle name="Normal 5 3 2 3 5 4" xfId="39969"/>
    <cellStyle name="Normal 5 3 2 3 5 4 2" xfId="39970"/>
    <cellStyle name="Normal 5 3 2 3 5 4 3" xfId="57954"/>
    <cellStyle name="Normal 5 3 2 3 5 5" xfId="39971"/>
    <cellStyle name="Normal 5 3 2 3 5 6" xfId="39972"/>
    <cellStyle name="Normal 5 3 2 3 6" xfId="39973"/>
    <cellStyle name="Normal 5 3 2 3 6 2" xfId="39974"/>
    <cellStyle name="Normal 5 3 2 3 6 2 2" xfId="39975"/>
    <cellStyle name="Normal 5 3 2 3 6 2 2 2" xfId="39976"/>
    <cellStyle name="Normal 5 3 2 3 6 2 2 3" xfId="57955"/>
    <cellStyle name="Normal 5 3 2 3 6 2 3" xfId="39977"/>
    <cellStyle name="Normal 5 3 2 3 6 2 4" xfId="39978"/>
    <cellStyle name="Normal 5 3 2 3 6 3" xfId="39979"/>
    <cellStyle name="Normal 5 3 2 3 6 3 2" xfId="39980"/>
    <cellStyle name="Normal 5 3 2 3 6 3 3" xfId="57956"/>
    <cellStyle name="Normal 5 3 2 3 6 4" xfId="39981"/>
    <cellStyle name="Normal 5 3 2 3 6 5" xfId="39982"/>
    <cellStyle name="Normal 5 3 2 3 7" xfId="39983"/>
    <cellStyle name="Normal 5 3 2 3 7 2" xfId="39984"/>
    <cellStyle name="Normal 5 3 2 3 7 2 2" xfId="39985"/>
    <cellStyle name="Normal 5 3 2 3 7 2 3" xfId="57957"/>
    <cellStyle name="Normal 5 3 2 3 7 3" xfId="39986"/>
    <cellStyle name="Normal 5 3 2 3 7 4" xfId="39987"/>
    <cellStyle name="Normal 5 3 2 3 8" xfId="39988"/>
    <cellStyle name="Normal 5 3 2 3 8 2" xfId="39989"/>
    <cellStyle name="Normal 5 3 2 3 8 2 2" xfId="39990"/>
    <cellStyle name="Normal 5 3 2 3 8 2 3" xfId="57958"/>
    <cellStyle name="Normal 5 3 2 3 8 3" xfId="39991"/>
    <cellStyle name="Normal 5 3 2 3 8 4" xfId="39992"/>
    <cellStyle name="Normal 5 3 2 3 9" xfId="39993"/>
    <cellStyle name="Normal 5 3 2 3 9 2" xfId="39994"/>
    <cellStyle name="Normal 5 3 2 3 9 3" xfId="57959"/>
    <cellStyle name="Normal 5 3 2 4" xfId="39995"/>
    <cellStyle name="Normal 5 3 2 4 10" xfId="39996"/>
    <cellStyle name="Normal 5 3 2 4 2" xfId="39997"/>
    <cellStyle name="Normal 5 3 2 4 2 2" xfId="39998"/>
    <cellStyle name="Normal 5 3 2 4 2 2 2" xfId="39999"/>
    <cellStyle name="Normal 5 3 2 4 2 2 2 2" xfId="40000"/>
    <cellStyle name="Normal 5 3 2 4 2 2 2 2 2" xfId="40001"/>
    <cellStyle name="Normal 5 3 2 4 2 2 2 2 2 2" xfId="40002"/>
    <cellStyle name="Normal 5 3 2 4 2 2 2 2 2 3" xfId="57960"/>
    <cellStyle name="Normal 5 3 2 4 2 2 2 2 3" xfId="40003"/>
    <cellStyle name="Normal 5 3 2 4 2 2 2 2 4" xfId="40004"/>
    <cellStyle name="Normal 5 3 2 4 2 2 2 3" xfId="40005"/>
    <cellStyle name="Normal 5 3 2 4 2 2 2 3 2" xfId="40006"/>
    <cellStyle name="Normal 5 3 2 4 2 2 2 3 2 2" xfId="40007"/>
    <cellStyle name="Normal 5 3 2 4 2 2 2 3 2 3" xfId="57961"/>
    <cellStyle name="Normal 5 3 2 4 2 2 2 3 3" xfId="40008"/>
    <cellStyle name="Normal 5 3 2 4 2 2 2 3 4" xfId="40009"/>
    <cellStyle name="Normal 5 3 2 4 2 2 2 4" xfId="40010"/>
    <cellStyle name="Normal 5 3 2 4 2 2 2 4 2" xfId="40011"/>
    <cellStyle name="Normal 5 3 2 4 2 2 2 4 3" xfId="57962"/>
    <cellStyle name="Normal 5 3 2 4 2 2 2 5" xfId="40012"/>
    <cellStyle name="Normal 5 3 2 4 2 2 2 6" xfId="40013"/>
    <cellStyle name="Normal 5 3 2 4 2 2 3" xfId="40014"/>
    <cellStyle name="Normal 5 3 2 4 2 2 3 2" xfId="40015"/>
    <cellStyle name="Normal 5 3 2 4 2 2 3 2 2" xfId="40016"/>
    <cellStyle name="Normal 5 3 2 4 2 2 3 2 3" xfId="57963"/>
    <cellStyle name="Normal 5 3 2 4 2 2 3 3" xfId="40017"/>
    <cellStyle name="Normal 5 3 2 4 2 2 3 4" xfId="40018"/>
    <cellStyle name="Normal 5 3 2 4 2 2 4" xfId="40019"/>
    <cellStyle name="Normal 5 3 2 4 2 2 4 2" xfId="40020"/>
    <cellStyle name="Normal 5 3 2 4 2 2 4 2 2" xfId="40021"/>
    <cellStyle name="Normal 5 3 2 4 2 2 4 2 3" xfId="57964"/>
    <cellStyle name="Normal 5 3 2 4 2 2 4 3" xfId="40022"/>
    <cellStyle name="Normal 5 3 2 4 2 2 4 4" xfId="40023"/>
    <cellStyle name="Normal 5 3 2 4 2 2 5" xfId="40024"/>
    <cellStyle name="Normal 5 3 2 4 2 2 5 2" xfId="40025"/>
    <cellStyle name="Normal 5 3 2 4 2 2 5 3" xfId="57965"/>
    <cellStyle name="Normal 5 3 2 4 2 2 6" xfId="40026"/>
    <cellStyle name="Normal 5 3 2 4 2 2 7" xfId="40027"/>
    <cellStyle name="Normal 5 3 2 4 2 3" xfId="40028"/>
    <cellStyle name="Normal 5 3 2 4 2 3 2" xfId="40029"/>
    <cellStyle name="Normal 5 3 2 4 2 3 2 2" xfId="40030"/>
    <cellStyle name="Normal 5 3 2 4 2 3 2 2 2" xfId="40031"/>
    <cellStyle name="Normal 5 3 2 4 2 3 2 2 3" xfId="57966"/>
    <cellStyle name="Normal 5 3 2 4 2 3 2 3" xfId="40032"/>
    <cellStyle name="Normal 5 3 2 4 2 3 2 4" xfId="40033"/>
    <cellStyle name="Normal 5 3 2 4 2 3 3" xfId="40034"/>
    <cellStyle name="Normal 5 3 2 4 2 3 3 2" xfId="40035"/>
    <cellStyle name="Normal 5 3 2 4 2 3 3 2 2" xfId="40036"/>
    <cellStyle name="Normal 5 3 2 4 2 3 3 2 3" xfId="57967"/>
    <cellStyle name="Normal 5 3 2 4 2 3 3 3" xfId="40037"/>
    <cellStyle name="Normal 5 3 2 4 2 3 3 4" xfId="40038"/>
    <cellStyle name="Normal 5 3 2 4 2 3 4" xfId="40039"/>
    <cellStyle name="Normal 5 3 2 4 2 3 4 2" xfId="40040"/>
    <cellStyle name="Normal 5 3 2 4 2 3 4 3" xfId="57968"/>
    <cellStyle name="Normal 5 3 2 4 2 3 5" xfId="40041"/>
    <cellStyle name="Normal 5 3 2 4 2 3 6" xfId="40042"/>
    <cellStyle name="Normal 5 3 2 4 2 4" xfId="40043"/>
    <cellStyle name="Normal 5 3 2 4 2 4 2" xfId="40044"/>
    <cellStyle name="Normal 5 3 2 4 2 4 2 2" xfId="40045"/>
    <cellStyle name="Normal 5 3 2 4 2 4 2 3" xfId="57969"/>
    <cellStyle name="Normal 5 3 2 4 2 4 3" xfId="40046"/>
    <cellStyle name="Normal 5 3 2 4 2 4 4" xfId="40047"/>
    <cellStyle name="Normal 5 3 2 4 2 5" xfId="40048"/>
    <cellStyle name="Normal 5 3 2 4 2 5 2" xfId="40049"/>
    <cellStyle name="Normal 5 3 2 4 2 5 2 2" xfId="40050"/>
    <cellStyle name="Normal 5 3 2 4 2 5 2 3" xfId="57970"/>
    <cellStyle name="Normal 5 3 2 4 2 5 3" xfId="40051"/>
    <cellStyle name="Normal 5 3 2 4 2 5 4" xfId="40052"/>
    <cellStyle name="Normal 5 3 2 4 2 6" xfId="40053"/>
    <cellStyle name="Normal 5 3 2 4 2 6 2" xfId="40054"/>
    <cellStyle name="Normal 5 3 2 4 2 6 3" xfId="57971"/>
    <cellStyle name="Normal 5 3 2 4 2 7" xfId="40055"/>
    <cellStyle name="Normal 5 3 2 4 2 8" xfId="40056"/>
    <cellStyle name="Normal 5 3 2 4 3" xfId="40057"/>
    <cellStyle name="Normal 5 3 2 4 3 2" xfId="40058"/>
    <cellStyle name="Normal 5 3 2 4 3 2 2" xfId="40059"/>
    <cellStyle name="Normal 5 3 2 4 3 2 2 2" xfId="40060"/>
    <cellStyle name="Normal 5 3 2 4 3 2 2 2 2" xfId="40061"/>
    <cellStyle name="Normal 5 3 2 4 3 2 2 2 3" xfId="57972"/>
    <cellStyle name="Normal 5 3 2 4 3 2 2 3" xfId="40062"/>
    <cellStyle name="Normal 5 3 2 4 3 2 2 4" xfId="40063"/>
    <cellStyle name="Normal 5 3 2 4 3 2 3" xfId="40064"/>
    <cellStyle name="Normal 5 3 2 4 3 2 3 2" xfId="40065"/>
    <cellStyle name="Normal 5 3 2 4 3 2 3 2 2" xfId="40066"/>
    <cellStyle name="Normal 5 3 2 4 3 2 3 2 3" xfId="57973"/>
    <cellStyle name="Normal 5 3 2 4 3 2 3 3" xfId="40067"/>
    <cellStyle name="Normal 5 3 2 4 3 2 3 4" xfId="40068"/>
    <cellStyle name="Normal 5 3 2 4 3 2 4" xfId="40069"/>
    <cellStyle name="Normal 5 3 2 4 3 2 4 2" xfId="40070"/>
    <cellStyle name="Normal 5 3 2 4 3 2 4 3" xfId="57974"/>
    <cellStyle name="Normal 5 3 2 4 3 2 5" xfId="40071"/>
    <cellStyle name="Normal 5 3 2 4 3 2 6" xfId="40072"/>
    <cellStyle name="Normal 5 3 2 4 3 3" xfId="40073"/>
    <cellStyle name="Normal 5 3 2 4 3 3 2" xfId="40074"/>
    <cellStyle name="Normal 5 3 2 4 3 3 2 2" xfId="40075"/>
    <cellStyle name="Normal 5 3 2 4 3 3 2 3" xfId="57975"/>
    <cellStyle name="Normal 5 3 2 4 3 3 3" xfId="40076"/>
    <cellStyle name="Normal 5 3 2 4 3 3 4" xfId="40077"/>
    <cellStyle name="Normal 5 3 2 4 3 4" xfId="40078"/>
    <cellStyle name="Normal 5 3 2 4 3 4 2" xfId="40079"/>
    <cellStyle name="Normal 5 3 2 4 3 4 2 2" xfId="40080"/>
    <cellStyle name="Normal 5 3 2 4 3 4 2 3" xfId="57976"/>
    <cellStyle name="Normal 5 3 2 4 3 4 3" xfId="40081"/>
    <cellStyle name="Normal 5 3 2 4 3 4 4" xfId="40082"/>
    <cellStyle name="Normal 5 3 2 4 3 5" xfId="40083"/>
    <cellStyle name="Normal 5 3 2 4 3 5 2" xfId="40084"/>
    <cellStyle name="Normal 5 3 2 4 3 5 3" xfId="57977"/>
    <cellStyle name="Normal 5 3 2 4 3 6" xfId="40085"/>
    <cellStyle name="Normal 5 3 2 4 3 7" xfId="40086"/>
    <cellStyle name="Normal 5 3 2 4 4" xfId="40087"/>
    <cellStyle name="Normal 5 3 2 4 4 2" xfId="40088"/>
    <cellStyle name="Normal 5 3 2 4 4 2 2" xfId="40089"/>
    <cellStyle name="Normal 5 3 2 4 4 2 2 2" xfId="40090"/>
    <cellStyle name="Normal 5 3 2 4 4 2 2 3" xfId="57978"/>
    <cellStyle name="Normal 5 3 2 4 4 2 3" xfId="40091"/>
    <cellStyle name="Normal 5 3 2 4 4 2 4" xfId="40092"/>
    <cellStyle name="Normal 5 3 2 4 4 3" xfId="40093"/>
    <cellStyle name="Normal 5 3 2 4 4 3 2" xfId="40094"/>
    <cellStyle name="Normal 5 3 2 4 4 3 2 2" xfId="40095"/>
    <cellStyle name="Normal 5 3 2 4 4 3 2 3" xfId="57979"/>
    <cellStyle name="Normal 5 3 2 4 4 3 3" xfId="40096"/>
    <cellStyle name="Normal 5 3 2 4 4 3 4" xfId="40097"/>
    <cellStyle name="Normal 5 3 2 4 4 4" xfId="40098"/>
    <cellStyle name="Normal 5 3 2 4 4 4 2" xfId="40099"/>
    <cellStyle name="Normal 5 3 2 4 4 4 3" xfId="57980"/>
    <cellStyle name="Normal 5 3 2 4 4 5" xfId="40100"/>
    <cellStyle name="Normal 5 3 2 4 4 6" xfId="40101"/>
    <cellStyle name="Normal 5 3 2 4 5" xfId="40102"/>
    <cellStyle name="Normal 5 3 2 4 5 2" xfId="40103"/>
    <cellStyle name="Normal 5 3 2 4 5 2 2" xfId="40104"/>
    <cellStyle name="Normal 5 3 2 4 5 2 2 2" xfId="40105"/>
    <cellStyle name="Normal 5 3 2 4 5 2 2 3" xfId="57981"/>
    <cellStyle name="Normal 5 3 2 4 5 2 3" xfId="40106"/>
    <cellStyle name="Normal 5 3 2 4 5 2 4" xfId="40107"/>
    <cellStyle name="Normal 5 3 2 4 5 3" xfId="40108"/>
    <cellStyle name="Normal 5 3 2 4 5 3 2" xfId="40109"/>
    <cellStyle name="Normal 5 3 2 4 5 3 3" xfId="57982"/>
    <cellStyle name="Normal 5 3 2 4 5 4" xfId="40110"/>
    <cellStyle name="Normal 5 3 2 4 5 5" xfId="40111"/>
    <cellStyle name="Normal 5 3 2 4 6" xfId="40112"/>
    <cellStyle name="Normal 5 3 2 4 6 2" xfId="40113"/>
    <cellStyle name="Normal 5 3 2 4 6 2 2" xfId="40114"/>
    <cellStyle name="Normal 5 3 2 4 6 2 3" xfId="57983"/>
    <cellStyle name="Normal 5 3 2 4 6 3" xfId="40115"/>
    <cellStyle name="Normal 5 3 2 4 6 4" xfId="40116"/>
    <cellStyle name="Normal 5 3 2 4 7" xfId="40117"/>
    <cellStyle name="Normal 5 3 2 4 7 2" xfId="40118"/>
    <cellStyle name="Normal 5 3 2 4 7 2 2" xfId="40119"/>
    <cellStyle name="Normal 5 3 2 4 7 2 3" xfId="57984"/>
    <cellStyle name="Normal 5 3 2 4 7 3" xfId="40120"/>
    <cellStyle name="Normal 5 3 2 4 7 4" xfId="40121"/>
    <cellStyle name="Normal 5 3 2 4 8" xfId="40122"/>
    <cellStyle name="Normal 5 3 2 4 8 2" xfId="40123"/>
    <cellStyle name="Normal 5 3 2 4 8 3" xfId="57985"/>
    <cellStyle name="Normal 5 3 2 4 9" xfId="40124"/>
    <cellStyle name="Normal 5 3 2 5" xfId="40125"/>
    <cellStyle name="Normal 5 3 2 5 10" xfId="40126"/>
    <cellStyle name="Normal 5 3 2 5 2" xfId="40127"/>
    <cellStyle name="Normal 5 3 2 5 2 2" xfId="40128"/>
    <cellStyle name="Normal 5 3 2 5 2 2 2" xfId="40129"/>
    <cellStyle name="Normal 5 3 2 5 2 2 2 2" xfId="40130"/>
    <cellStyle name="Normal 5 3 2 5 2 2 2 2 2" xfId="40131"/>
    <cellStyle name="Normal 5 3 2 5 2 2 2 2 2 2" xfId="40132"/>
    <cellStyle name="Normal 5 3 2 5 2 2 2 2 2 3" xfId="57986"/>
    <cellStyle name="Normal 5 3 2 5 2 2 2 2 3" xfId="40133"/>
    <cellStyle name="Normal 5 3 2 5 2 2 2 2 4" xfId="40134"/>
    <cellStyle name="Normal 5 3 2 5 2 2 2 3" xfId="40135"/>
    <cellStyle name="Normal 5 3 2 5 2 2 2 3 2" xfId="40136"/>
    <cellStyle name="Normal 5 3 2 5 2 2 2 3 2 2" xfId="40137"/>
    <cellStyle name="Normal 5 3 2 5 2 2 2 3 2 3" xfId="57987"/>
    <cellStyle name="Normal 5 3 2 5 2 2 2 3 3" xfId="40138"/>
    <cellStyle name="Normal 5 3 2 5 2 2 2 3 4" xfId="40139"/>
    <cellStyle name="Normal 5 3 2 5 2 2 2 4" xfId="40140"/>
    <cellStyle name="Normal 5 3 2 5 2 2 2 4 2" xfId="40141"/>
    <cellStyle name="Normal 5 3 2 5 2 2 2 4 3" xfId="57988"/>
    <cellStyle name="Normal 5 3 2 5 2 2 2 5" xfId="40142"/>
    <cellStyle name="Normal 5 3 2 5 2 2 2 6" xfId="40143"/>
    <cellStyle name="Normal 5 3 2 5 2 2 3" xfId="40144"/>
    <cellStyle name="Normal 5 3 2 5 2 2 3 2" xfId="40145"/>
    <cellStyle name="Normal 5 3 2 5 2 2 3 2 2" xfId="40146"/>
    <cellStyle name="Normal 5 3 2 5 2 2 3 2 3" xfId="57989"/>
    <cellStyle name="Normal 5 3 2 5 2 2 3 3" xfId="40147"/>
    <cellStyle name="Normal 5 3 2 5 2 2 3 4" xfId="40148"/>
    <cellStyle name="Normal 5 3 2 5 2 2 4" xfId="40149"/>
    <cellStyle name="Normal 5 3 2 5 2 2 4 2" xfId="40150"/>
    <cellStyle name="Normal 5 3 2 5 2 2 4 2 2" xfId="40151"/>
    <cellStyle name="Normal 5 3 2 5 2 2 4 2 3" xfId="57990"/>
    <cellStyle name="Normal 5 3 2 5 2 2 4 3" xfId="40152"/>
    <cellStyle name="Normal 5 3 2 5 2 2 4 4" xfId="40153"/>
    <cellStyle name="Normal 5 3 2 5 2 2 5" xfId="40154"/>
    <cellStyle name="Normal 5 3 2 5 2 2 5 2" xfId="40155"/>
    <cellStyle name="Normal 5 3 2 5 2 2 5 3" xfId="57991"/>
    <cellStyle name="Normal 5 3 2 5 2 2 6" xfId="40156"/>
    <cellStyle name="Normal 5 3 2 5 2 2 7" xfId="40157"/>
    <cellStyle name="Normal 5 3 2 5 2 3" xfId="40158"/>
    <cellStyle name="Normal 5 3 2 5 2 3 2" xfId="40159"/>
    <cellStyle name="Normal 5 3 2 5 2 3 2 2" xfId="40160"/>
    <cellStyle name="Normal 5 3 2 5 2 3 2 2 2" xfId="40161"/>
    <cellStyle name="Normal 5 3 2 5 2 3 2 2 3" xfId="57992"/>
    <cellStyle name="Normal 5 3 2 5 2 3 2 3" xfId="40162"/>
    <cellStyle name="Normal 5 3 2 5 2 3 2 4" xfId="40163"/>
    <cellStyle name="Normal 5 3 2 5 2 3 3" xfId="40164"/>
    <cellStyle name="Normal 5 3 2 5 2 3 3 2" xfId="40165"/>
    <cellStyle name="Normal 5 3 2 5 2 3 3 2 2" xfId="40166"/>
    <cellStyle name="Normal 5 3 2 5 2 3 3 2 3" xfId="57993"/>
    <cellStyle name="Normal 5 3 2 5 2 3 3 3" xfId="40167"/>
    <cellStyle name="Normal 5 3 2 5 2 3 3 4" xfId="40168"/>
    <cellStyle name="Normal 5 3 2 5 2 3 4" xfId="40169"/>
    <cellStyle name="Normal 5 3 2 5 2 3 4 2" xfId="40170"/>
    <cellStyle name="Normal 5 3 2 5 2 3 4 3" xfId="57994"/>
    <cellStyle name="Normal 5 3 2 5 2 3 5" xfId="40171"/>
    <cellStyle name="Normal 5 3 2 5 2 3 6" xfId="40172"/>
    <cellStyle name="Normal 5 3 2 5 2 4" xfId="40173"/>
    <cellStyle name="Normal 5 3 2 5 2 4 2" xfId="40174"/>
    <cellStyle name="Normal 5 3 2 5 2 4 2 2" xfId="40175"/>
    <cellStyle name="Normal 5 3 2 5 2 4 2 3" xfId="57995"/>
    <cellStyle name="Normal 5 3 2 5 2 4 3" xfId="40176"/>
    <cellStyle name="Normal 5 3 2 5 2 4 4" xfId="40177"/>
    <cellStyle name="Normal 5 3 2 5 2 5" xfId="40178"/>
    <cellStyle name="Normal 5 3 2 5 2 5 2" xfId="40179"/>
    <cellStyle name="Normal 5 3 2 5 2 5 2 2" xfId="40180"/>
    <cellStyle name="Normal 5 3 2 5 2 5 2 3" xfId="57996"/>
    <cellStyle name="Normal 5 3 2 5 2 5 3" xfId="40181"/>
    <cellStyle name="Normal 5 3 2 5 2 5 4" xfId="40182"/>
    <cellStyle name="Normal 5 3 2 5 2 6" xfId="40183"/>
    <cellStyle name="Normal 5 3 2 5 2 6 2" xfId="40184"/>
    <cellStyle name="Normal 5 3 2 5 2 6 3" xfId="57997"/>
    <cellStyle name="Normal 5 3 2 5 2 7" xfId="40185"/>
    <cellStyle name="Normal 5 3 2 5 2 8" xfId="40186"/>
    <cellStyle name="Normal 5 3 2 5 3" xfId="40187"/>
    <cellStyle name="Normal 5 3 2 5 3 2" xfId="40188"/>
    <cellStyle name="Normal 5 3 2 5 3 2 2" xfId="40189"/>
    <cellStyle name="Normal 5 3 2 5 3 2 2 2" xfId="40190"/>
    <cellStyle name="Normal 5 3 2 5 3 2 2 2 2" xfId="40191"/>
    <cellStyle name="Normal 5 3 2 5 3 2 2 2 3" xfId="57998"/>
    <cellStyle name="Normal 5 3 2 5 3 2 2 3" xfId="40192"/>
    <cellStyle name="Normal 5 3 2 5 3 2 2 4" xfId="40193"/>
    <cellStyle name="Normal 5 3 2 5 3 2 3" xfId="40194"/>
    <cellStyle name="Normal 5 3 2 5 3 2 3 2" xfId="40195"/>
    <cellStyle name="Normal 5 3 2 5 3 2 3 2 2" xfId="40196"/>
    <cellStyle name="Normal 5 3 2 5 3 2 3 2 3" xfId="57999"/>
    <cellStyle name="Normal 5 3 2 5 3 2 3 3" xfId="40197"/>
    <cellStyle name="Normal 5 3 2 5 3 2 3 4" xfId="40198"/>
    <cellStyle name="Normal 5 3 2 5 3 2 4" xfId="40199"/>
    <cellStyle name="Normal 5 3 2 5 3 2 4 2" xfId="40200"/>
    <cellStyle name="Normal 5 3 2 5 3 2 4 3" xfId="58000"/>
    <cellStyle name="Normal 5 3 2 5 3 2 5" xfId="40201"/>
    <cellStyle name="Normal 5 3 2 5 3 2 6" xfId="40202"/>
    <cellStyle name="Normal 5 3 2 5 3 3" xfId="40203"/>
    <cellStyle name="Normal 5 3 2 5 3 3 2" xfId="40204"/>
    <cellStyle name="Normal 5 3 2 5 3 3 2 2" xfId="40205"/>
    <cellStyle name="Normal 5 3 2 5 3 3 2 3" xfId="58001"/>
    <cellStyle name="Normal 5 3 2 5 3 3 3" xfId="40206"/>
    <cellStyle name="Normal 5 3 2 5 3 3 4" xfId="40207"/>
    <cellStyle name="Normal 5 3 2 5 3 4" xfId="40208"/>
    <cellStyle name="Normal 5 3 2 5 3 4 2" xfId="40209"/>
    <cellStyle name="Normal 5 3 2 5 3 4 2 2" xfId="40210"/>
    <cellStyle name="Normal 5 3 2 5 3 4 2 3" xfId="58002"/>
    <cellStyle name="Normal 5 3 2 5 3 4 3" xfId="40211"/>
    <cellStyle name="Normal 5 3 2 5 3 4 4" xfId="40212"/>
    <cellStyle name="Normal 5 3 2 5 3 5" xfId="40213"/>
    <cellStyle name="Normal 5 3 2 5 3 5 2" xfId="40214"/>
    <cellStyle name="Normal 5 3 2 5 3 5 3" xfId="58003"/>
    <cellStyle name="Normal 5 3 2 5 3 6" xfId="40215"/>
    <cellStyle name="Normal 5 3 2 5 3 7" xfId="40216"/>
    <cellStyle name="Normal 5 3 2 5 4" xfId="40217"/>
    <cellStyle name="Normal 5 3 2 5 4 2" xfId="40218"/>
    <cellStyle name="Normal 5 3 2 5 4 2 2" xfId="40219"/>
    <cellStyle name="Normal 5 3 2 5 4 2 2 2" xfId="40220"/>
    <cellStyle name="Normal 5 3 2 5 4 2 2 3" xfId="58004"/>
    <cellStyle name="Normal 5 3 2 5 4 2 3" xfId="40221"/>
    <cellStyle name="Normal 5 3 2 5 4 2 4" xfId="40222"/>
    <cellStyle name="Normal 5 3 2 5 4 3" xfId="40223"/>
    <cellStyle name="Normal 5 3 2 5 4 3 2" xfId="40224"/>
    <cellStyle name="Normal 5 3 2 5 4 3 2 2" xfId="40225"/>
    <cellStyle name="Normal 5 3 2 5 4 3 2 3" xfId="58005"/>
    <cellStyle name="Normal 5 3 2 5 4 3 3" xfId="40226"/>
    <cellStyle name="Normal 5 3 2 5 4 3 4" xfId="40227"/>
    <cellStyle name="Normal 5 3 2 5 4 4" xfId="40228"/>
    <cellStyle name="Normal 5 3 2 5 4 4 2" xfId="40229"/>
    <cellStyle name="Normal 5 3 2 5 4 4 3" xfId="58006"/>
    <cellStyle name="Normal 5 3 2 5 4 5" xfId="40230"/>
    <cellStyle name="Normal 5 3 2 5 4 6" xfId="40231"/>
    <cellStyle name="Normal 5 3 2 5 5" xfId="40232"/>
    <cellStyle name="Normal 5 3 2 5 5 2" xfId="40233"/>
    <cellStyle name="Normal 5 3 2 5 5 2 2" xfId="40234"/>
    <cellStyle name="Normal 5 3 2 5 5 2 2 2" xfId="40235"/>
    <cellStyle name="Normal 5 3 2 5 5 2 2 3" xfId="58007"/>
    <cellStyle name="Normal 5 3 2 5 5 2 3" xfId="40236"/>
    <cellStyle name="Normal 5 3 2 5 5 2 4" xfId="40237"/>
    <cellStyle name="Normal 5 3 2 5 5 3" xfId="40238"/>
    <cellStyle name="Normal 5 3 2 5 5 3 2" xfId="40239"/>
    <cellStyle name="Normal 5 3 2 5 5 3 3" xfId="58008"/>
    <cellStyle name="Normal 5 3 2 5 5 4" xfId="40240"/>
    <cellStyle name="Normal 5 3 2 5 5 5" xfId="40241"/>
    <cellStyle name="Normal 5 3 2 5 6" xfId="40242"/>
    <cellStyle name="Normal 5 3 2 5 6 2" xfId="40243"/>
    <cellStyle name="Normal 5 3 2 5 6 2 2" xfId="40244"/>
    <cellStyle name="Normal 5 3 2 5 6 2 3" xfId="58009"/>
    <cellStyle name="Normal 5 3 2 5 6 3" xfId="40245"/>
    <cellStyle name="Normal 5 3 2 5 6 4" xfId="40246"/>
    <cellStyle name="Normal 5 3 2 5 7" xfId="40247"/>
    <cellStyle name="Normal 5 3 2 5 7 2" xfId="40248"/>
    <cellStyle name="Normal 5 3 2 5 7 2 2" xfId="40249"/>
    <cellStyle name="Normal 5 3 2 5 7 2 3" xfId="58010"/>
    <cellStyle name="Normal 5 3 2 5 7 3" xfId="40250"/>
    <cellStyle name="Normal 5 3 2 5 7 4" xfId="40251"/>
    <cellStyle name="Normal 5 3 2 5 8" xfId="40252"/>
    <cellStyle name="Normal 5 3 2 5 8 2" xfId="40253"/>
    <cellStyle name="Normal 5 3 2 5 8 3" xfId="58011"/>
    <cellStyle name="Normal 5 3 2 5 9" xfId="40254"/>
    <cellStyle name="Normal 5 3 2 6" xfId="40255"/>
    <cellStyle name="Normal 5 3 2 6 10" xfId="40256"/>
    <cellStyle name="Normal 5 3 2 6 2" xfId="40257"/>
    <cellStyle name="Normal 5 3 2 6 2 2" xfId="40258"/>
    <cellStyle name="Normal 5 3 2 6 2 2 2" xfId="40259"/>
    <cellStyle name="Normal 5 3 2 6 2 2 2 2" xfId="40260"/>
    <cellStyle name="Normal 5 3 2 6 2 2 2 2 2" xfId="40261"/>
    <cellStyle name="Normal 5 3 2 6 2 2 2 2 2 2" xfId="40262"/>
    <cellStyle name="Normal 5 3 2 6 2 2 2 2 2 3" xfId="58012"/>
    <cellStyle name="Normal 5 3 2 6 2 2 2 2 3" xfId="40263"/>
    <cellStyle name="Normal 5 3 2 6 2 2 2 2 4" xfId="40264"/>
    <cellStyle name="Normal 5 3 2 6 2 2 2 3" xfId="40265"/>
    <cellStyle name="Normal 5 3 2 6 2 2 2 3 2" xfId="40266"/>
    <cellStyle name="Normal 5 3 2 6 2 2 2 3 2 2" xfId="40267"/>
    <cellStyle name="Normal 5 3 2 6 2 2 2 3 2 3" xfId="58013"/>
    <cellStyle name="Normal 5 3 2 6 2 2 2 3 3" xfId="40268"/>
    <cellStyle name="Normal 5 3 2 6 2 2 2 3 4" xfId="40269"/>
    <cellStyle name="Normal 5 3 2 6 2 2 2 4" xfId="40270"/>
    <cellStyle name="Normal 5 3 2 6 2 2 2 4 2" xfId="40271"/>
    <cellStyle name="Normal 5 3 2 6 2 2 2 4 3" xfId="58014"/>
    <cellStyle name="Normal 5 3 2 6 2 2 2 5" xfId="40272"/>
    <cellStyle name="Normal 5 3 2 6 2 2 2 6" xfId="40273"/>
    <cellStyle name="Normal 5 3 2 6 2 2 3" xfId="40274"/>
    <cellStyle name="Normal 5 3 2 6 2 2 3 2" xfId="40275"/>
    <cellStyle name="Normal 5 3 2 6 2 2 3 2 2" xfId="40276"/>
    <cellStyle name="Normal 5 3 2 6 2 2 3 2 3" xfId="58015"/>
    <cellStyle name="Normal 5 3 2 6 2 2 3 3" xfId="40277"/>
    <cellStyle name="Normal 5 3 2 6 2 2 3 4" xfId="40278"/>
    <cellStyle name="Normal 5 3 2 6 2 2 4" xfId="40279"/>
    <cellStyle name="Normal 5 3 2 6 2 2 4 2" xfId="40280"/>
    <cellStyle name="Normal 5 3 2 6 2 2 4 2 2" xfId="40281"/>
    <cellStyle name="Normal 5 3 2 6 2 2 4 2 3" xfId="58016"/>
    <cellStyle name="Normal 5 3 2 6 2 2 4 3" xfId="40282"/>
    <cellStyle name="Normal 5 3 2 6 2 2 4 4" xfId="40283"/>
    <cellStyle name="Normal 5 3 2 6 2 2 5" xfId="40284"/>
    <cellStyle name="Normal 5 3 2 6 2 2 5 2" xfId="40285"/>
    <cellStyle name="Normal 5 3 2 6 2 2 5 3" xfId="58017"/>
    <cellStyle name="Normal 5 3 2 6 2 2 6" xfId="40286"/>
    <cellStyle name="Normal 5 3 2 6 2 2 7" xfId="40287"/>
    <cellStyle name="Normal 5 3 2 6 2 3" xfId="40288"/>
    <cellStyle name="Normal 5 3 2 6 2 3 2" xfId="40289"/>
    <cellStyle name="Normal 5 3 2 6 2 3 2 2" xfId="40290"/>
    <cellStyle name="Normal 5 3 2 6 2 3 2 2 2" xfId="40291"/>
    <cellStyle name="Normal 5 3 2 6 2 3 2 2 3" xfId="58018"/>
    <cellStyle name="Normal 5 3 2 6 2 3 2 3" xfId="40292"/>
    <cellStyle name="Normal 5 3 2 6 2 3 2 4" xfId="40293"/>
    <cellStyle name="Normal 5 3 2 6 2 3 3" xfId="40294"/>
    <cellStyle name="Normal 5 3 2 6 2 3 3 2" xfId="40295"/>
    <cellStyle name="Normal 5 3 2 6 2 3 3 2 2" xfId="40296"/>
    <cellStyle name="Normal 5 3 2 6 2 3 3 2 3" xfId="58019"/>
    <cellStyle name="Normal 5 3 2 6 2 3 3 3" xfId="40297"/>
    <cellStyle name="Normal 5 3 2 6 2 3 3 4" xfId="40298"/>
    <cellStyle name="Normal 5 3 2 6 2 3 4" xfId="40299"/>
    <cellStyle name="Normal 5 3 2 6 2 3 4 2" xfId="40300"/>
    <cellStyle name="Normal 5 3 2 6 2 3 4 3" xfId="58020"/>
    <cellStyle name="Normal 5 3 2 6 2 3 5" xfId="40301"/>
    <cellStyle name="Normal 5 3 2 6 2 3 6" xfId="40302"/>
    <cellStyle name="Normal 5 3 2 6 2 4" xfId="40303"/>
    <cellStyle name="Normal 5 3 2 6 2 4 2" xfId="40304"/>
    <cellStyle name="Normal 5 3 2 6 2 4 2 2" xfId="40305"/>
    <cellStyle name="Normal 5 3 2 6 2 4 2 3" xfId="58021"/>
    <cellStyle name="Normal 5 3 2 6 2 4 3" xfId="40306"/>
    <cellStyle name="Normal 5 3 2 6 2 4 4" xfId="40307"/>
    <cellStyle name="Normal 5 3 2 6 2 5" xfId="40308"/>
    <cellStyle name="Normal 5 3 2 6 2 5 2" xfId="40309"/>
    <cellStyle name="Normal 5 3 2 6 2 5 2 2" xfId="40310"/>
    <cellStyle name="Normal 5 3 2 6 2 5 2 3" xfId="58022"/>
    <cellStyle name="Normal 5 3 2 6 2 5 3" xfId="40311"/>
    <cellStyle name="Normal 5 3 2 6 2 5 4" xfId="40312"/>
    <cellStyle name="Normal 5 3 2 6 2 6" xfId="40313"/>
    <cellStyle name="Normal 5 3 2 6 2 6 2" xfId="40314"/>
    <cellStyle name="Normal 5 3 2 6 2 6 3" xfId="58023"/>
    <cellStyle name="Normal 5 3 2 6 2 7" xfId="40315"/>
    <cellStyle name="Normal 5 3 2 6 2 8" xfId="40316"/>
    <cellStyle name="Normal 5 3 2 6 3" xfId="40317"/>
    <cellStyle name="Normal 5 3 2 6 3 2" xfId="40318"/>
    <cellStyle name="Normal 5 3 2 6 3 2 2" xfId="40319"/>
    <cellStyle name="Normal 5 3 2 6 3 2 2 2" xfId="40320"/>
    <cellStyle name="Normal 5 3 2 6 3 2 2 2 2" xfId="40321"/>
    <cellStyle name="Normal 5 3 2 6 3 2 2 2 3" xfId="58024"/>
    <cellStyle name="Normal 5 3 2 6 3 2 2 3" xfId="40322"/>
    <cellStyle name="Normal 5 3 2 6 3 2 2 4" xfId="40323"/>
    <cellStyle name="Normal 5 3 2 6 3 2 3" xfId="40324"/>
    <cellStyle name="Normal 5 3 2 6 3 2 3 2" xfId="40325"/>
    <cellStyle name="Normal 5 3 2 6 3 2 3 2 2" xfId="40326"/>
    <cellStyle name="Normal 5 3 2 6 3 2 3 2 3" xfId="58025"/>
    <cellStyle name="Normal 5 3 2 6 3 2 3 3" xfId="40327"/>
    <cellStyle name="Normal 5 3 2 6 3 2 3 4" xfId="40328"/>
    <cellStyle name="Normal 5 3 2 6 3 2 4" xfId="40329"/>
    <cellStyle name="Normal 5 3 2 6 3 2 4 2" xfId="40330"/>
    <cellStyle name="Normal 5 3 2 6 3 2 4 3" xfId="58026"/>
    <cellStyle name="Normal 5 3 2 6 3 2 5" xfId="40331"/>
    <cellStyle name="Normal 5 3 2 6 3 2 6" xfId="40332"/>
    <cellStyle name="Normal 5 3 2 6 3 3" xfId="40333"/>
    <cellStyle name="Normal 5 3 2 6 3 3 2" xfId="40334"/>
    <cellStyle name="Normal 5 3 2 6 3 3 2 2" xfId="40335"/>
    <cellStyle name="Normal 5 3 2 6 3 3 2 3" xfId="58027"/>
    <cellStyle name="Normal 5 3 2 6 3 3 3" xfId="40336"/>
    <cellStyle name="Normal 5 3 2 6 3 3 4" xfId="40337"/>
    <cellStyle name="Normal 5 3 2 6 3 4" xfId="40338"/>
    <cellStyle name="Normal 5 3 2 6 3 4 2" xfId="40339"/>
    <cellStyle name="Normal 5 3 2 6 3 4 2 2" xfId="40340"/>
    <cellStyle name="Normal 5 3 2 6 3 4 2 3" xfId="58028"/>
    <cellStyle name="Normal 5 3 2 6 3 4 3" xfId="40341"/>
    <cellStyle name="Normal 5 3 2 6 3 4 4" xfId="40342"/>
    <cellStyle name="Normal 5 3 2 6 3 5" xfId="40343"/>
    <cellStyle name="Normal 5 3 2 6 3 5 2" xfId="40344"/>
    <cellStyle name="Normal 5 3 2 6 3 5 3" xfId="58029"/>
    <cellStyle name="Normal 5 3 2 6 3 6" xfId="40345"/>
    <cellStyle name="Normal 5 3 2 6 3 7" xfId="40346"/>
    <cellStyle name="Normal 5 3 2 6 4" xfId="40347"/>
    <cellStyle name="Normal 5 3 2 6 4 2" xfId="40348"/>
    <cellStyle name="Normal 5 3 2 6 4 2 2" xfId="40349"/>
    <cellStyle name="Normal 5 3 2 6 4 2 2 2" xfId="40350"/>
    <cellStyle name="Normal 5 3 2 6 4 2 2 3" xfId="58030"/>
    <cellStyle name="Normal 5 3 2 6 4 2 3" xfId="40351"/>
    <cellStyle name="Normal 5 3 2 6 4 2 4" xfId="40352"/>
    <cellStyle name="Normal 5 3 2 6 4 3" xfId="40353"/>
    <cellStyle name="Normal 5 3 2 6 4 3 2" xfId="40354"/>
    <cellStyle name="Normal 5 3 2 6 4 3 2 2" xfId="40355"/>
    <cellStyle name="Normal 5 3 2 6 4 3 2 3" xfId="58031"/>
    <cellStyle name="Normal 5 3 2 6 4 3 3" xfId="40356"/>
    <cellStyle name="Normal 5 3 2 6 4 3 4" xfId="40357"/>
    <cellStyle name="Normal 5 3 2 6 4 4" xfId="40358"/>
    <cellStyle name="Normal 5 3 2 6 4 4 2" xfId="40359"/>
    <cellStyle name="Normal 5 3 2 6 4 4 3" xfId="58032"/>
    <cellStyle name="Normal 5 3 2 6 4 5" xfId="40360"/>
    <cellStyle name="Normal 5 3 2 6 4 6" xfId="40361"/>
    <cellStyle name="Normal 5 3 2 6 5" xfId="40362"/>
    <cellStyle name="Normal 5 3 2 6 5 2" xfId="40363"/>
    <cellStyle name="Normal 5 3 2 6 5 2 2" xfId="40364"/>
    <cellStyle name="Normal 5 3 2 6 5 2 2 2" xfId="40365"/>
    <cellStyle name="Normal 5 3 2 6 5 2 2 3" xfId="58033"/>
    <cellStyle name="Normal 5 3 2 6 5 2 3" xfId="40366"/>
    <cellStyle name="Normal 5 3 2 6 5 2 4" xfId="40367"/>
    <cellStyle name="Normal 5 3 2 6 5 3" xfId="40368"/>
    <cellStyle name="Normal 5 3 2 6 5 3 2" xfId="40369"/>
    <cellStyle name="Normal 5 3 2 6 5 3 3" xfId="58034"/>
    <cellStyle name="Normal 5 3 2 6 5 4" xfId="40370"/>
    <cellStyle name="Normal 5 3 2 6 5 5" xfId="40371"/>
    <cellStyle name="Normal 5 3 2 6 6" xfId="40372"/>
    <cellStyle name="Normal 5 3 2 6 6 2" xfId="40373"/>
    <cellStyle name="Normal 5 3 2 6 6 2 2" xfId="40374"/>
    <cellStyle name="Normal 5 3 2 6 6 2 3" xfId="58035"/>
    <cellStyle name="Normal 5 3 2 6 6 3" xfId="40375"/>
    <cellStyle name="Normal 5 3 2 6 6 4" xfId="40376"/>
    <cellStyle name="Normal 5 3 2 6 7" xfId="40377"/>
    <cellStyle name="Normal 5 3 2 6 7 2" xfId="40378"/>
    <cellStyle name="Normal 5 3 2 6 7 2 2" xfId="40379"/>
    <cellStyle name="Normal 5 3 2 6 7 2 3" xfId="58036"/>
    <cellStyle name="Normal 5 3 2 6 7 3" xfId="40380"/>
    <cellStyle name="Normal 5 3 2 6 7 4" xfId="40381"/>
    <cellStyle name="Normal 5 3 2 6 8" xfId="40382"/>
    <cellStyle name="Normal 5 3 2 6 8 2" xfId="40383"/>
    <cellStyle name="Normal 5 3 2 6 8 3" xfId="58037"/>
    <cellStyle name="Normal 5 3 2 6 9" xfId="40384"/>
    <cellStyle name="Normal 5 3 2 7" xfId="40385"/>
    <cellStyle name="Normal 5 3 2 7 2" xfId="40386"/>
    <cellStyle name="Normal 5 3 2 7 2 2" xfId="40387"/>
    <cellStyle name="Normal 5 3 2 7 2 2 2" xfId="40388"/>
    <cellStyle name="Normal 5 3 2 7 2 2 2 2" xfId="40389"/>
    <cellStyle name="Normal 5 3 2 7 2 2 2 2 2" xfId="40390"/>
    <cellStyle name="Normal 5 3 2 7 2 2 2 2 3" xfId="58038"/>
    <cellStyle name="Normal 5 3 2 7 2 2 2 3" xfId="40391"/>
    <cellStyle name="Normal 5 3 2 7 2 2 2 4" xfId="40392"/>
    <cellStyle name="Normal 5 3 2 7 2 2 3" xfId="40393"/>
    <cellStyle name="Normal 5 3 2 7 2 2 3 2" xfId="40394"/>
    <cellStyle name="Normal 5 3 2 7 2 2 3 2 2" xfId="40395"/>
    <cellStyle name="Normal 5 3 2 7 2 2 3 2 3" xfId="58039"/>
    <cellStyle name="Normal 5 3 2 7 2 2 3 3" xfId="40396"/>
    <cellStyle name="Normal 5 3 2 7 2 2 3 4" xfId="40397"/>
    <cellStyle name="Normal 5 3 2 7 2 2 4" xfId="40398"/>
    <cellStyle name="Normal 5 3 2 7 2 2 4 2" xfId="40399"/>
    <cellStyle name="Normal 5 3 2 7 2 2 4 3" xfId="58040"/>
    <cellStyle name="Normal 5 3 2 7 2 2 5" xfId="40400"/>
    <cellStyle name="Normal 5 3 2 7 2 2 6" xfId="40401"/>
    <cellStyle name="Normal 5 3 2 7 2 3" xfId="40402"/>
    <cellStyle name="Normal 5 3 2 7 2 3 2" xfId="40403"/>
    <cellStyle name="Normal 5 3 2 7 2 3 2 2" xfId="40404"/>
    <cellStyle name="Normal 5 3 2 7 2 3 2 3" xfId="58041"/>
    <cellStyle name="Normal 5 3 2 7 2 3 3" xfId="40405"/>
    <cellStyle name="Normal 5 3 2 7 2 3 4" xfId="40406"/>
    <cellStyle name="Normal 5 3 2 7 2 4" xfId="40407"/>
    <cellStyle name="Normal 5 3 2 7 2 4 2" xfId="40408"/>
    <cellStyle name="Normal 5 3 2 7 2 4 2 2" xfId="40409"/>
    <cellStyle name="Normal 5 3 2 7 2 4 2 3" xfId="58042"/>
    <cellStyle name="Normal 5 3 2 7 2 4 3" xfId="40410"/>
    <cellStyle name="Normal 5 3 2 7 2 4 4" xfId="40411"/>
    <cellStyle name="Normal 5 3 2 7 2 5" xfId="40412"/>
    <cellStyle name="Normal 5 3 2 7 2 5 2" xfId="40413"/>
    <cellStyle name="Normal 5 3 2 7 2 5 3" xfId="58043"/>
    <cellStyle name="Normal 5 3 2 7 2 6" xfId="40414"/>
    <cellStyle name="Normal 5 3 2 7 2 7" xfId="40415"/>
    <cellStyle name="Normal 5 3 2 7 3" xfId="40416"/>
    <cellStyle name="Normal 5 3 2 7 3 2" xfId="40417"/>
    <cellStyle name="Normal 5 3 2 7 3 2 2" xfId="40418"/>
    <cellStyle name="Normal 5 3 2 7 3 2 2 2" xfId="40419"/>
    <cellStyle name="Normal 5 3 2 7 3 2 2 3" xfId="58044"/>
    <cellStyle name="Normal 5 3 2 7 3 2 3" xfId="40420"/>
    <cellStyle name="Normal 5 3 2 7 3 2 4" xfId="40421"/>
    <cellStyle name="Normal 5 3 2 7 3 3" xfId="40422"/>
    <cellStyle name="Normal 5 3 2 7 3 3 2" xfId="40423"/>
    <cellStyle name="Normal 5 3 2 7 3 3 2 2" xfId="40424"/>
    <cellStyle name="Normal 5 3 2 7 3 3 2 3" xfId="58045"/>
    <cellStyle name="Normal 5 3 2 7 3 3 3" xfId="40425"/>
    <cellStyle name="Normal 5 3 2 7 3 3 4" xfId="40426"/>
    <cellStyle name="Normal 5 3 2 7 3 4" xfId="40427"/>
    <cellStyle name="Normal 5 3 2 7 3 4 2" xfId="40428"/>
    <cellStyle name="Normal 5 3 2 7 3 4 3" xfId="58046"/>
    <cellStyle name="Normal 5 3 2 7 3 5" xfId="40429"/>
    <cellStyle name="Normal 5 3 2 7 3 6" xfId="40430"/>
    <cellStyle name="Normal 5 3 2 7 4" xfId="40431"/>
    <cellStyle name="Normal 5 3 2 7 4 2" xfId="40432"/>
    <cellStyle name="Normal 5 3 2 7 4 2 2" xfId="40433"/>
    <cellStyle name="Normal 5 3 2 7 4 2 3" xfId="58047"/>
    <cellStyle name="Normal 5 3 2 7 4 3" xfId="40434"/>
    <cellStyle name="Normal 5 3 2 7 4 4" xfId="40435"/>
    <cellStyle name="Normal 5 3 2 7 5" xfId="40436"/>
    <cellStyle name="Normal 5 3 2 7 5 2" xfId="40437"/>
    <cellStyle name="Normal 5 3 2 7 5 2 2" xfId="40438"/>
    <cellStyle name="Normal 5 3 2 7 5 2 3" xfId="58048"/>
    <cellStyle name="Normal 5 3 2 7 5 3" xfId="40439"/>
    <cellStyle name="Normal 5 3 2 7 5 4" xfId="40440"/>
    <cellStyle name="Normal 5 3 2 7 6" xfId="40441"/>
    <cellStyle name="Normal 5 3 2 7 6 2" xfId="40442"/>
    <cellStyle name="Normal 5 3 2 7 6 3" xfId="58049"/>
    <cellStyle name="Normal 5 3 2 7 7" xfId="40443"/>
    <cellStyle name="Normal 5 3 2 7 8" xfId="40444"/>
    <cellStyle name="Normal 5 3 2 8" xfId="40445"/>
    <cellStyle name="Normal 5 3 2 8 2" xfId="40446"/>
    <cellStyle name="Normal 5 3 2 8 2 2" xfId="40447"/>
    <cellStyle name="Normal 5 3 2 8 2 2 2" xfId="40448"/>
    <cellStyle name="Normal 5 3 2 8 2 2 2 2" xfId="40449"/>
    <cellStyle name="Normal 5 3 2 8 2 2 2 3" xfId="58050"/>
    <cellStyle name="Normal 5 3 2 8 2 2 3" xfId="40450"/>
    <cellStyle name="Normal 5 3 2 8 2 2 4" xfId="40451"/>
    <cellStyle name="Normal 5 3 2 8 2 3" xfId="40452"/>
    <cellStyle name="Normal 5 3 2 8 2 3 2" xfId="40453"/>
    <cellStyle name="Normal 5 3 2 8 2 3 2 2" xfId="40454"/>
    <cellStyle name="Normal 5 3 2 8 2 3 2 3" xfId="58051"/>
    <cellStyle name="Normal 5 3 2 8 2 3 3" xfId="40455"/>
    <cellStyle name="Normal 5 3 2 8 2 3 4" xfId="40456"/>
    <cellStyle name="Normal 5 3 2 8 2 4" xfId="40457"/>
    <cellStyle name="Normal 5 3 2 8 2 4 2" xfId="40458"/>
    <cellStyle name="Normal 5 3 2 8 2 4 3" xfId="58052"/>
    <cellStyle name="Normal 5 3 2 8 2 5" xfId="40459"/>
    <cellStyle name="Normal 5 3 2 8 2 6" xfId="40460"/>
    <cellStyle name="Normal 5 3 2 8 3" xfId="40461"/>
    <cellStyle name="Normal 5 3 2 8 3 2" xfId="40462"/>
    <cellStyle name="Normal 5 3 2 8 3 2 2" xfId="40463"/>
    <cellStyle name="Normal 5 3 2 8 3 2 3" xfId="58053"/>
    <cellStyle name="Normal 5 3 2 8 3 3" xfId="40464"/>
    <cellStyle name="Normal 5 3 2 8 3 4" xfId="40465"/>
    <cellStyle name="Normal 5 3 2 8 4" xfId="40466"/>
    <cellStyle name="Normal 5 3 2 8 4 2" xfId="40467"/>
    <cellStyle name="Normal 5 3 2 8 4 2 2" xfId="40468"/>
    <cellStyle name="Normal 5 3 2 8 4 2 3" xfId="58054"/>
    <cellStyle name="Normal 5 3 2 8 4 3" xfId="40469"/>
    <cellStyle name="Normal 5 3 2 8 4 4" xfId="40470"/>
    <cellStyle name="Normal 5 3 2 8 5" xfId="40471"/>
    <cellStyle name="Normal 5 3 2 8 5 2" xfId="40472"/>
    <cellStyle name="Normal 5 3 2 8 5 3" xfId="58055"/>
    <cellStyle name="Normal 5 3 2 8 6" xfId="40473"/>
    <cellStyle name="Normal 5 3 2 8 7" xfId="40474"/>
    <cellStyle name="Normal 5 3 2 9" xfId="40475"/>
    <cellStyle name="Normal 5 3 2 9 2" xfId="40476"/>
    <cellStyle name="Normal 5 3 2 9 2 2" xfId="40477"/>
    <cellStyle name="Normal 5 3 2 9 2 2 2" xfId="40478"/>
    <cellStyle name="Normal 5 3 2 9 2 2 3" xfId="58056"/>
    <cellStyle name="Normal 5 3 2 9 2 3" xfId="40479"/>
    <cellStyle name="Normal 5 3 2 9 2 4" xfId="40480"/>
    <cellStyle name="Normal 5 3 2 9 3" xfId="40481"/>
    <cellStyle name="Normal 5 3 2 9 3 2" xfId="40482"/>
    <cellStyle name="Normal 5 3 2 9 3 2 2" xfId="40483"/>
    <cellStyle name="Normal 5 3 2 9 3 2 3" xfId="58057"/>
    <cellStyle name="Normal 5 3 2 9 3 3" xfId="40484"/>
    <cellStyle name="Normal 5 3 2 9 3 4" xfId="40485"/>
    <cellStyle name="Normal 5 3 2 9 4" xfId="40486"/>
    <cellStyle name="Normal 5 3 2 9 4 2" xfId="40487"/>
    <cellStyle name="Normal 5 3 2 9 4 3" xfId="58058"/>
    <cellStyle name="Normal 5 3 2 9 5" xfId="40488"/>
    <cellStyle name="Normal 5 3 2 9 6" xfId="40489"/>
    <cellStyle name="Normal 5 3 3" xfId="40490"/>
    <cellStyle name="Normal 5 3 3 10" xfId="40491"/>
    <cellStyle name="Normal 5 3 3 11" xfId="40492"/>
    <cellStyle name="Normal 5 3 3 2" xfId="40493"/>
    <cellStyle name="Normal 5 3 3 2 10" xfId="40494"/>
    <cellStyle name="Normal 5 3 3 2 2" xfId="40495"/>
    <cellStyle name="Normal 5 3 3 2 2 2" xfId="40496"/>
    <cellStyle name="Normal 5 3 3 2 2 2 2" xfId="40497"/>
    <cellStyle name="Normal 5 3 3 2 2 2 2 2" xfId="40498"/>
    <cellStyle name="Normal 5 3 3 2 2 2 2 2 2" xfId="40499"/>
    <cellStyle name="Normal 5 3 3 2 2 2 2 2 2 2" xfId="40500"/>
    <cellStyle name="Normal 5 3 3 2 2 2 2 2 2 3" xfId="58059"/>
    <cellStyle name="Normal 5 3 3 2 2 2 2 2 3" xfId="40501"/>
    <cellStyle name="Normal 5 3 3 2 2 2 2 2 4" xfId="40502"/>
    <cellStyle name="Normal 5 3 3 2 2 2 2 3" xfId="40503"/>
    <cellStyle name="Normal 5 3 3 2 2 2 2 3 2" xfId="40504"/>
    <cellStyle name="Normal 5 3 3 2 2 2 2 3 2 2" xfId="40505"/>
    <cellStyle name="Normal 5 3 3 2 2 2 2 3 2 3" xfId="58060"/>
    <cellStyle name="Normal 5 3 3 2 2 2 2 3 3" xfId="40506"/>
    <cellStyle name="Normal 5 3 3 2 2 2 2 3 4" xfId="40507"/>
    <cellStyle name="Normal 5 3 3 2 2 2 2 4" xfId="40508"/>
    <cellStyle name="Normal 5 3 3 2 2 2 2 4 2" xfId="40509"/>
    <cellStyle name="Normal 5 3 3 2 2 2 2 4 3" xfId="58061"/>
    <cellStyle name="Normal 5 3 3 2 2 2 2 5" xfId="40510"/>
    <cellStyle name="Normal 5 3 3 2 2 2 2 6" xfId="40511"/>
    <cellStyle name="Normal 5 3 3 2 2 2 3" xfId="40512"/>
    <cellStyle name="Normal 5 3 3 2 2 2 3 2" xfId="40513"/>
    <cellStyle name="Normal 5 3 3 2 2 2 3 2 2" xfId="40514"/>
    <cellStyle name="Normal 5 3 3 2 2 2 3 2 3" xfId="58062"/>
    <cellStyle name="Normal 5 3 3 2 2 2 3 3" xfId="40515"/>
    <cellStyle name="Normal 5 3 3 2 2 2 3 4" xfId="40516"/>
    <cellStyle name="Normal 5 3 3 2 2 2 4" xfId="40517"/>
    <cellStyle name="Normal 5 3 3 2 2 2 4 2" xfId="40518"/>
    <cellStyle name="Normal 5 3 3 2 2 2 4 2 2" xfId="40519"/>
    <cellStyle name="Normal 5 3 3 2 2 2 4 2 3" xfId="58063"/>
    <cellStyle name="Normal 5 3 3 2 2 2 4 3" xfId="40520"/>
    <cellStyle name="Normal 5 3 3 2 2 2 4 4" xfId="40521"/>
    <cellStyle name="Normal 5 3 3 2 2 2 5" xfId="40522"/>
    <cellStyle name="Normal 5 3 3 2 2 2 5 2" xfId="40523"/>
    <cellStyle name="Normal 5 3 3 2 2 2 5 3" xfId="58064"/>
    <cellStyle name="Normal 5 3 3 2 2 2 6" xfId="40524"/>
    <cellStyle name="Normal 5 3 3 2 2 2 7" xfId="40525"/>
    <cellStyle name="Normal 5 3 3 2 2 3" xfId="40526"/>
    <cellStyle name="Normal 5 3 3 2 2 3 2" xfId="40527"/>
    <cellStyle name="Normal 5 3 3 2 2 3 2 2" xfId="40528"/>
    <cellStyle name="Normal 5 3 3 2 2 3 2 2 2" xfId="40529"/>
    <cellStyle name="Normal 5 3 3 2 2 3 2 2 3" xfId="58065"/>
    <cellStyle name="Normal 5 3 3 2 2 3 2 3" xfId="40530"/>
    <cellStyle name="Normal 5 3 3 2 2 3 2 4" xfId="40531"/>
    <cellStyle name="Normal 5 3 3 2 2 3 3" xfId="40532"/>
    <cellStyle name="Normal 5 3 3 2 2 3 3 2" xfId="40533"/>
    <cellStyle name="Normal 5 3 3 2 2 3 3 2 2" xfId="40534"/>
    <cellStyle name="Normal 5 3 3 2 2 3 3 2 3" xfId="58066"/>
    <cellStyle name="Normal 5 3 3 2 2 3 3 3" xfId="40535"/>
    <cellStyle name="Normal 5 3 3 2 2 3 3 4" xfId="40536"/>
    <cellStyle name="Normal 5 3 3 2 2 3 4" xfId="40537"/>
    <cellStyle name="Normal 5 3 3 2 2 3 4 2" xfId="40538"/>
    <cellStyle name="Normal 5 3 3 2 2 3 4 3" xfId="58067"/>
    <cellStyle name="Normal 5 3 3 2 2 3 5" xfId="40539"/>
    <cellStyle name="Normal 5 3 3 2 2 3 6" xfId="40540"/>
    <cellStyle name="Normal 5 3 3 2 2 4" xfId="40541"/>
    <cellStyle name="Normal 5 3 3 2 2 4 2" xfId="40542"/>
    <cellStyle name="Normal 5 3 3 2 2 4 2 2" xfId="40543"/>
    <cellStyle name="Normal 5 3 3 2 2 4 2 3" xfId="58068"/>
    <cellStyle name="Normal 5 3 3 2 2 4 3" xfId="40544"/>
    <cellStyle name="Normal 5 3 3 2 2 4 4" xfId="40545"/>
    <cellStyle name="Normal 5 3 3 2 2 5" xfId="40546"/>
    <cellStyle name="Normal 5 3 3 2 2 5 2" xfId="40547"/>
    <cellStyle name="Normal 5 3 3 2 2 5 2 2" xfId="40548"/>
    <cellStyle name="Normal 5 3 3 2 2 5 2 3" xfId="58069"/>
    <cellStyle name="Normal 5 3 3 2 2 5 3" xfId="40549"/>
    <cellStyle name="Normal 5 3 3 2 2 5 4" xfId="40550"/>
    <cellStyle name="Normal 5 3 3 2 2 6" xfId="40551"/>
    <cellStyle name="Normal 5 3 3 2 2 6 2" xfId="40552"/>
    <cellStyle name="Normal 5 3 3 2 2 6 3" xfId="58070"/>
    <cellStyle name="Normal 5 3 3 2 2 7" xfId="40553"/>
    <cellStyle name="Normal 5 3 3 2 2 8" xfId="40554"/>
    <cellStyle name="Normal 5 3 3 2 3" xfId="40555"/>
    <cellStyle name="Normal 5 3 3 2 3 2" xfId="40556"/>
    <cellStyle name="Normal 5 3 3 2 3 2 2" xfId="40557"/>
    <cellStyle name="Normal 5 3 3 2 3 2 2 2" xfId="40558"/>
    <cellStyle name="Normal 5 3 3 2 3 2 2 2 2" xfId="40559"/>
    <cellStyle name="Normal 5 3 3 2 3 2 2 2 3" xfId="58071"/>
    <cellStyle name="Normal 5 3 3 2 3 2 2 3" xfId="40560"/>
    <cellStyle name="Normal 5 3 3 2 3 2 2 4" xfId="40561"/>
    <cellStyle name="Normal 5 3 3 2 3 2 3" xfId="40562"/>
    <cellStyle name="Normal 5 3 3 2 3 2 3 2" xfId="40563"/>
    <cellStyle name="Normal 5 3 3 2 3 2 3 2 2" xfId="40564"/>
    <cellStyle name="Normal 5 3 3 2 3 2 3 2 3" xfId="58072"/>
    <cellStyle name="Normal 5 3 3 2 3 2 3 3" xfId="40565"/>
    <cellStyle name="Normal 5 3 3 2 3 2 3 4" xfId="40566"/>
    <cellStyle name="Normal 5 3 3 2 3 2 4" xfId="40567"/>
    <cellStyle name="Normal 5 3 3 2 3 2 4 2" xfId="40568"/>
    <cellStyle name="Normal 5 3 3 2 3 2 4 3" xfId="58073"/>
    <cellStyle name="Normal 5 3 3 2 3 2 5" xfId="40569"/>
    <cellStyle name="Normal 5 3 3 2 3 2 6" xfId="40570"/>
    <cellStyle name="Normal 5 3 3 2 3 3" xfId="40571"/>
    <cellStyle name="Normal 5 3 3 2 3 3 2" xfId="40572"/>
    <cellStyle name="Normal 5 3 3 2 3 3 2 2" xfId="40573"/>
    <cellStyle name="Normal 5 3 3 2 3 3 2 3" xfId="58074"/>
    <cellStyle name="Normal 5 3 3 2 3 3 3" xfId="40574"/>
    <cellStyle name="Normal 5 3 3 2 3 3 4" xfId="40575"/>
    <cellStyle name="Normal 5 3 3 2 3 4" xfId="40576"/>
    <cellStyle name="Normal 5 3 3 2 3 4 2" xfId="40577"/>
    <cellStyle name="Normal 5 3 3 2 3 4 2 2" xfId="40578"/>
    <cellStyle name="Normal 5 3 3 2 3 4 2 3" xfId="58075"/>
    <cellStyle name="Normal 5 3 3 2 3 4 3" xfId="40579"/>
    <cellStyle name="Normal 5 3 3 2 3 4 4" xfId="40580"/>
    <cellStyle name="Normal 5 3 3 2 3 5" xfId="40581"/>
    <cellStyle name="Normal 5 3 3 2 3 5 2" xfId="40582"/>
    <cellStyle name="Normal 5 3 3 2 3 5 3" xfId="58076"/>
    <cellStyle name="Normal 5 3 3 2 3 6" xfId="40583"/>
    <cellStyle name="Normal 5 3 3 2 3 7" xfId="40584"/>
    <cellStyle name="Normal 5 3 3 2 4" xfId="40585"/>
    <cellStyle name="Normal 5 3 3 2 4 2" xfId="40586"/>
    <cellStyle name="Normal 5 3 3 2 4 2 2" xfId="40587"/>
    <cellStyle name="Normal 5 3 3 2 4 2 2 2" xfId="40588"/>
    <cellStyle name="Normal 5 3 3 2 4 2 2 3" xfId="58077"/>
    <cellStyle name="Normal 5 3 3 2 4 2 3" xfId="40589"/>
    <cellStyle name="Normal 5 3 3 2 4 2 4" xfId="40590"/>
    <cellStyle name="Normal 5 3 3 2 4 3" xfId="40591"/>
    <cellStyle name="Normal 5 3 3 2 4 3 2" xfId="40592"/>
    <cellStyle name="Normal 5 3 3 2 4 3 2 2" xfId="40593"/>
    <cellStyle name="Normal 5 3 3 2 4 3 2 3" xfId="58078"/>
    <cellStyle name="Normal 5 3 3 2 4 3 3" xfId="40594"/>
    <cellStyle name="Normal 5 3 3 2 4 3 4" xfId="40595"/>
    <cellStyle name="Normal 5 3 3 2 4 4" xfId="40596"/>
    <cellStyle name="Normal 5 3 3 2 4 4 2" xfId="40597"/>
    <cellStyle name="Normal 5 3 3 2 4 4 3" xfId="58079"/>
    <cellStyle name="Normal 5 3 3 2 4 5" xfId="40598"/>
    <cellStyle name="Normal 5 3 3 2 4 6" xfId="40599"/>
    <cellStyle name="Normal 5 3 3 2 5" xfId="40600"/>
    <cellStyle name="Normal 5 3 3 2 5 2" xfId="40601"/>
    <cellStyle name="Normal 5 3 3 2 5 2 2" xfId="40602"/>
    <cellStyle name="Normal 5 3 3 2 5 2 2 2" xfId="40603"/>
    <cellStyle name="Normal 5 3 3 2 5 2 2 3" xfId="58080"/>
    <cellStyle name="Normal 5 3 3 2 5 2 3" xfId="40604"/>
    <cellStyle name="Normal 5 3 3 2 5 2 4" xfId="40605"/>
    <cellStyle name="Normal 5 3 3 2 5 3" xfId="40606"/>
    <cellStyle name="Normal 5 3 3 2 5 3 2" xfId="40607"/>
    <cellStyle name="Normal 5 3 3 2 5 3 3" xfId="58081"/>
    <cellStyle name="Normal 5 3 3 2 5 4" xfId="40608"/>
    <cellStyle name="Normal 5 3 3 2 5 5" xfId="40609"/>
    <cellStyle name="Normal 5 3 3 2 6" xfId="40610"/>
    <cellStyle name="Normal 5 3 3 2 6 2" xfId="40611"/>
    <cellStyle name="Normal 5 3 3 2 6 2 2" xfId="40612"/>
    <cellStyle name="Normal 5 3 3 2 6 2 3" xfId="58082"/>
    <cellStyle name="Normal 5 3 3 2 6 3" xfId="40613"/>
    <cellStyle name="Normal 5 3 3 2 6 4" xfId="40614"/>
    <cellStyle name="Normal 5 3 3 2 7" xfId="40615"/>
    <cellStyle name="Normal 5 3 3 2 7 2" xfId="40616"/>
    <cellStyle name="Normal 5 3 3 2 7 2 2" xfId="40617"/>
    <cellStyle name="Normal 5 3 3 2 7 2 3" xfId="58083"/>
    <cellStyle name="Normal 5 3 3 2 7 3" xfId="40618"/>
    <cellStyle name="Normal 5 3 3 2 7 4" xfId="40619"/>
    <cellStyle name="Normal 5 3 3 2 8" xfId="40620"/>
    <cellStyle name="Normal 5 3 3 2 8 2" xfId="40621"/>
    <cellStyle name="Normal 5 3 3 2 8 3" xfId="58084"/>
    <cellStyle name="Normal 5 3 3 2 9" xfId="40622"/>
    <cellStyle name="Normal 5 3 3 3" xfId="40623"/>
    <cellStyle name="Normal 5 3 3 3 2" xfId="40624"/>
    <cellStyle name="Normal 5 3 3 3 2 2" xfId="40625"/>
    <cellStyle name="Normal 5 3 3 3 2 2 2" xfId="40626"/>
    <cellStyle name="Normal 5 3 3 3 2 2 2 2" xfId="40627"/>
    <cellStyle name="Normal 5 3 3 3 2 2 2 2 2" xfId="40628"/>
    <cellStyle name="Normal 5 3 3 3 2 2 2 2 3" xfId="58085"/>
    <cellStyle name="Normal 5 3 3 3 2 2 2 3" xfId="40629"/>
    <cellStyle name="Normal 5 3 3 3 2 2 2 4" xfId="40630"/>
    <cellStyle name="Normal 5 3 3 3 2 2 3" xfId="40631"/>
    <cellStyle name="Normal 5 3 3 3 2 2 3 2" xfId="40632"/>
    <cellStyle name="Normal 5 3 3 3 2 2 3 2 2" xfId="40633"/>
    <cellStyle name="Normal 5 3 3 3 2 2 3 2 3" xfId="58086"/>
    <cellStyle name="Normal 5 3 3 3 2 2 3 3" xfId="40634"/>
    <cellStyle name="Normal 5 3 3 3 2 2 3 4" xfId="40635"/>
    <cellStyle name="Normal 5 3 3 3 2 2 4" xfId="40636"/>
    <cellStyle name="Normal 5 3 3 3 2 2 4 2" xfId="40637"/>
    <cellStyle name="Normal 5 3 3 3 2 2 4 3" xfId="58087"/>
    <cellStyle name="Normal 5 3 3 3 2 2 5" xfId="40638"/>
    <cellStyle name="Normal 5 3 3 3 2 2 6" xfId="40639"/>
    <cellStyle name="Normal 5 3 3 3 2 3" xfId="40640"/>
    <cellStyle name="Normal 5 3 3 3 2 3 2" xfId="40641"/>
    <cellStyle name="Normal 5 3 3 3 2 3 2 2" xfId="40642"/>
    <cellStyle name="Normal 5 3 3 3 2 3 2 3" xfId="58088"/>
    <cellStyle name="Normal 5 3 3 3 2 3 3" xfId="40643"/>
    <cellStyle name="Normal 5 3 3 3 2 3 4" xfId="40644"/>
    <cellStyle name="Normal 5 3 3 3 2 4" xfId="40645"/>
    <cellStyle name="Normal 5 3 3 3 2 4 2" xfId="40646"/>
    <cellStyle name="Normal 5 3 3 3 2 4 2 2" xfId="40647"/>
    <cellStyle name="Normal 5 3 3 3 2 4 2 3" xfId="58089"/>
    <cellStyle name="Normal 5 3 3 3 2 4 3" xfId="40648"/>
    <cellStyle name="Normal 5 3 3 3 2 4 4" xfId="40649"/>
    <cellStyle name="Normal 5 3 3 3 2 5" xfId="40650"/>
    <cellStyle name="Normal 5 3 3 3 2 5 2" xfId="40651"/>
    <cellStyle name="Normal 5 3 3 3 2 5 3" xfId="58090"/>
    <cellStyle name="Normal 5 3 3 3 2 6" xfId="40652"/>
    <cellStyle name="Normal 5 3 3 3 2 7" xfId="40653"/>
    <cellStyle name="Normal 5 3 3 3 3" xfId="40654"/>
    <cellStyle name="Normal 5 3 3 3 3 2" xfId="40655"/>
    <cellStyle name="Normal 5 3 3 3 3 2 2" xfId="40656"/>
    <cellStyle name="Normal 5 3 3 3 3 2 2 2" xfId="40657"/>
    <cellStyle name="Normal 5 3 3 3 3 2 2 3" xfId="58091"/>
    <cellStyle name="Normal 5 3 3 3 3 2 3" xfId="40658"/>
    <cellStyle name="Normal 5 3 3 3 3 2 4" xfId="40659"/>
    <cellStyle name="Normal 5 3 3 3 3 3" xfId="40660"/>
    <cellStyle name="Normal 5 3 3 3 3 3 2" xfId="40661"/>
    <cellStyle name="Normal 5 3 3 3 3 3 2 2" xfId="40662"/>
    <cellStyle name="Normal 5 3 3 3 3 3 2 3" xfId="58092"/>
    <cellStyle name="Normal 5 3 3 3 3 3 3" xfId="40663"/>
    <cellStyle name="Normal 5 3 3 3 3 3 4" xfId="40664"/>
    <cellStyle name="Normal 5 3 3 3 3 4" xfId="40665"/>
    <cellStyle name="Normal 5 3 3 3 3 4 2" xfId="40666"/>
    <cellStyle name="Normal 5 3 3 3 3 4 3" xfId="58093"/>
    <cellStyle name="Normal 5 3 3 3 3 5" xfId="40667"/>
    <cellStyle name="Normal 5 3 3 3 3 6" xfId="40668"/>
    <cellStyle name="Normal 5 3 3 3 4" xfId="40669"/>
    <cellStyle name="Normal 5 3 3 3 4 2" xfId="40670"/>
    <cellStyle name="Normal 5 3 3 3 4 2 2" xfId="40671"/>
    <cellStyle name="Normal 5 3 3 3 4 2 2 2" xfId="40672"/>
    <cellStyle name="Normal 5 3 3 3 4 2 2 3" xfId="58094"/>
    <cellStyle name="Normal 5 3 3 3 4 2 3" xfId="40673"/>
    <cellStyle name="Normal 5 3 3 3 4 2 4" xfId="40674"/>
    <cellStyle name="Normal 5 3 3 3 4 3" xfId="40675"/>
    <cellStyle name="Normal 5 3 3 3 4 3 2" xfId="40676"/>
    <cellStyle name="Normal 5 3 3 3 4 3 3" xfId="58095"/>
    <cellStyle name="Normal 5 3 3 3 4 4" xfId="40677"/>
    <cellStyle name="Normal 5 3 3 3 4 5" xfId="40678"/>
    <cellStyle name="Normal 5 3 3 3 5" xfId="40679"/>
    <cellStyle name="Normal 5 3 3 3 5 2" xfId="40680"/>
    <cellStyle name="Normal 5 3 3 3 5 2 2" xfId="40681"/>
    <cellStyle name="Normal 5 3 3 3 5 2 3" xfId="58096"/>
    <cellStyle name="Normal 5 3 3 3 5 3" xfId="40682"/>
    <cellStyle name="Normal 5 3 3 3 5 4" xfId="40683"/>
    <cellStyle name="Normal 5 3 3 3 6" xfId="40684"/>
    <cellStyle name="Normal 5 3 3 3 6 2" xfId="40685"/>
    <cellStyle name="Normal 5 3 3 3 6 2 2" xfId="40686"/>
    <cellStyle name="Normal 5 3 3 3 6 2 3" xfId="58097"/>
    <cellStyle name="Normal 5 3 3 3 6 3" xfId="40687"/>
    <cellStyle name="Normal 5 3 3 3 6 4" xfId="40688"/>
    <cellStyle name="Normal 5 3 3 3 7" xfId="40689"/>
    <cellStyle name="Normal 5 3 3 3 7 2" xfId="40690"/>
    <cellStyle name="Normal 5 3 3 3 7 3" xfId="58098"/>
    <cellStyle name="Normal 5 3 3 3 8" xfId="40691"/>
    <cellStyle name="Normal 5 3 3 3 9" xfId="40692"/>
    <cellStyle name="Normal 5 3 3 4" xfId="40693"/>
    <cellStyle name="Normal 5 3 3 4 2" xfId="40694"/>
    <cellStyle name="Normal 5 3 3 4 2 2" xfId="40695"/>
    <cellStyle name="Normal 5 3 3 4 2 2 2" xfId="40696"/>
    <cellStyle name="Normal 5 3 3 4 2 2 2 2" xfId="40697"/>
    <cellStyle name="Normal 5 3 3 4 2 2 2 3" xfId="58099"/>
    <cellStyle name="Normal 5 3 3 4 2 2 3" xfId="40698"/>
    <cellStyle name="Normal 5 3 3 4 2 2 4" xfId="40699"/>
    <cellStyle name="Normal 5 3 3 4 2 3" xfId="40700"/>
    <cellStyle name="Normal 5 3 3 4 2 3 2" xfId="40701"/>
    <cellStyle name="Normal 5 3 3 4 2 3 2 2" xfId="40702"/>
    <cellStyle name="Normal 5 3 3 4 2 3 2 3" xfId="58100"/>
    <cellStyle name="Normal 5 3 3 4 2 3 3" xfId="40703"/>
    <cellStyle name="Normal 5 3 3 4 2 3 4" xfId="40704"/>
    <cellStyle name="Normal 5 3 3 4 2 4" xfId="40705"/>
    <cellStyle name="Normal 5 3 3 4 2 4 2" xfId="40706"/>
    <cellStyle name="Normal 5 3 3 4 2 4 3" xfId="58101"/>
    <cellStyle name="Normal 5 3 3 4 2 5" xfId="40707"/>
    <cellStyle name="Normal 5 3 3 4 2 6" xfId="40708"/>
    <cellStyle name="Normal 5 3 3 4 3" xfId="40709"/>
    <cellStyle name="Normal 5 3 3 4 3 2" xfId="40710"/>
    <cellStyle name="Normal 5 3 3 4 3 2 2" xfId="40711"/>
    <cellStyle name="Normal 5 3 3 4 3 2 3" xfId="58102"/>
    <cellStyle name="Normal 5 3 3 4 3 3" xfId="40712"/>
    <cellStyle name="Normal 5 3 3 4 3 4" xfId="40713"/>
    <cellStyle name="Normal 5 3 3 4 4" xfId="40714"/>
    <cellStyle name="Normal 5 3 3 4 4 2" xfId="40715"/>
    <cellStyle name="Normal 5 3 3 4 4 2 2" xfId="40716"/>
    <cellStyle name="Normal 5 3 3 4 4 2 3" xfId="58103"/>
    <cellStyle name="Normal 5 3 3 4 4 3" xfId="40717"/>
    <cellStyle name="Normal 5 3 3 4 4 4" xfId="40718"/>
    <cellStyle name="Normal 5 3 3 4 5" xfId="40719"/>
    <cellStyle name="Normal 5 3 3 4 5 2" xfId="40720"/>
    <cellStyle name="Normal 5 3 3 4 5 3" xfId="58104"/>
    <cellStyle name="Normal 5 3 3 4 6" xfId="40721"/>
    <cellStyle name="Normal 5 3 3 4 7" xfId="40722"/>
    <cellStyle name="Normal 5 3 3 5" xfId="40723"/>
    <cellStyle name="Normal 5 3 3 5 2" xfId="40724"/>
    <cellStyle name="Normal 5 3 3 5 2 2" xfId="40725"/>
    <cellStyle name="Normal 5 3 3 5 2 2 2" xfId="40726"/>
    <cellStyle name="Normal 5 3 3 5 2 2 3" xfId="58105"/>
    <cellStyle name="Normal 5 3 3 5 2 3" xfId="40727"/>
    <cellStyle name="Normal 5 3 3 5 2 4" xfId="40728"/>
    <cellStyle name="Normal 5 3 3 5 3" xfId="40729"/>
    <cellStyle name="Normal 5 3 3 5 3 2" xfId="40730"/>
    <cellStyle name="Normal 5 3 3 5 3 2 2" xfId="40731"/>
    <cellStyle name="Normal 5 3 3 5 3 2 3" xfId="58106"/>
    <cellStyle name="Normal 5 3 3 5 3 3" xfId="40732"/>
    <cellStyle name="Normal 5 3 3 5 3 4" xfId="40733"/>
    <cellStyle name="Normal 5 3 3 5 4" xfId="40734"/>
    <cellStyle name="Normal 5 3 3 5 4 2" xfId="40735"/>
    <cellStyle name="Normal 5 3 3 5 4 3" xfId="58107"/>
    <cellStyle name="Normal 5 3 3 5 5" xfId="40736"/>
    <cellStyle name="Normal 5 3 3 5 6" xfId="40737"/>
    <cellStyle name="Normal 5 3 3 6" xfId="40738"/>
    <cellStyle name="Normal 5 3 3 6 2" xfId="40739"/>
    <cellStyle name="Normal 5 3 3 6 2 2" xfId="40740"/>
    <cellStyle name="Normal 5 3 3 6 2 2 2" xfId="40741"/>
    <cellStyle name="Normal 5 3 3 6 2 2 3" xfId="58108"/>
    <cellStyle name="Normal 5 3 3 6 2 3" xfId="40742"/>
    <cellStyle name="Normal 5 3 3 6 2 4" xfId="40743"/>
    <cellStyle name="Normal 5 3 3 6 3" xfId="40744"/>
    <cellStyle name="Normal 5 3 3 6 3 2" xfId="40745"/>
    <cellStyle name="Normal 5 3 3 6 3 3" xfId="58109"/>
    <cellStyle name="Normal 5 3 3 6 4" xfId="40746"/>
    <cellStyle name="Normal 5 3 3 6 5" xfId="40747"/>
    <cellStyle name="Normal 5 3 3 7" xfId="40748"/>
    <cellStyle name="Normal 5 3 3 7 2" xfId="40749"/>
    <cellStyle name="Normal 5 3 3 7 2 2" xfId="40750"/>
    <cellStyle name="Normal 5 3 3 7 2 3" xfId="58110"/>
    <cellStyle name="Normal 5 3 3 7 3" xfId="40751"/>
    <cellStyle name="Normal 5 3 3 7 4" xfId="40752"/>
    <cellStyle name="Normal 5 3 3 8" xfId="40753"/>
    <cellStyle name="Normal 5 3 3 8 2" xfId="40754"/>
    <cellStyle name="Normal 5 3 3 8 2 2" xfId="40755"/>
    <cellStyle name="Normal 5 3 3 8 2 3" xfId="58111"/>
    <cellStyle name="Normal 5 3 3 8 3" xfId="40756"/>
    <cellStyle name="Normal 5 3 3 8 4" xfId="40757"/>
    <cellStyle name="Normal 5 3 3 9" xfId="40758"/>
    <cellStyle name="Normal 5 3 3 9 2" xfId="40759"/>
    <cellStyle name="Normal 5 3 3 9 3" xfId="58112"/>
    <cellStyle name="Normal 5 3 4" xfId="40760"/>
    <cellStyle name="Normal 5 3 4 10" xfId="40761"/>
    <cellStyle name="Normal 5 3 4 11" xfId="40762"/>
    <cellStyle name="Normal 5 3 4 2" xfId="40763"/>
    <cellStyle name="Normal 5 3 4 2 10" xfId="40764"/>
    <cellStyle name="Normal 5 3 4 2 2" xfId="40765"/>
    <cellStyle name="Normal 5 3 4 2 2 2" xfId="40766"/>
    <cellStyle name="Normal 5 3 4 2 2 2 2" xfId="40767"/>
    <cellStyle name="Normal 5 3 4 2 2 2 2 2" xfId="40768"/>
    <cellStyle name="Normal 5 3 4 2 2 2 2 2 2" xfId="40769"/>
    <cellStyle name="Normal 5 3 4 2 2 2 2 2 2 2" xfId="40770"/>
    <cellStyle name="Normal 5 3 4 2 2 2 2 2 2 3" xfId="58113"/>
    <cellStyle name="Normal 5 3 4 2 2 2 2 2 3" xfId="40771"/>
    <cellStyle name="Normal 5 3 4 2 2 2 2 2 4" xfId="40772"/>
    <cellStyle name="Normal 5 3 4 2 2 2 2 3" xfId="40773"/>
    <cellStyle name="Normal 5 3 4 2 2 2 2 3 2" xfId="40774"/>
    <cellStyle name="Normal 5 3 4 2 2 2 2 3 2 2" xfId="40775"/>
    <cellStyle name="Normal 5 3 4 2 2 2 2 3 2 3" xfId="58114"/>
    <cellStyle name="Normal 5 3 4 2 2 2 2 3 3" xfId="40776"/>
    <cellStyle name="Normal 5 3 4 2 2 2 2 3 4" xfId="40777"/>
    <cellStyle name="Normal 5 3 4 2 2 2 2 4" xfId="40778"/>
    <cellStyle name="Normal 5 3 4 2 2 2 2 4 2" xfId="40779"/>
    <cellStyle name="Normal 5 3 4 2 2 2 2 4 3" xfId="58115"/>
    <cellStyle name="Normal 5 3 4 2 2 2 2 5" xfId="40780"/>
    <cellStyle name="Normal 5 3 4 2 2 2 2 6" xfId="40781"/>
    <cellStyle name="Normal 5 3 4 2 2 2 3" xfId="40782"/>
    <cellStyle name="Normal 5 3 4 2 2 2 3 2" xfId="40783"/>
    <cellStyle name="Normal 5 3 4 2 2 2 3 2 2" xfId="40784"/>
    <cellStyle name="Normal 5 3 4 2 2 2 3 2 3" xfId="58116"/>
    <cellStyle name="Normal 5 3 4 2 2 2 3 3" xfId="40785"/>
    <cellStyle name="Normal 5 3 4 2 2 2 3 4" xfId="40786"/>
    <cellStyle name="Normal 5 3 4 2 2 2 4" xfId="40787"/>
    <cellStyle name="Normal 5 3 4 2 2 2 4 2" xfId="40788"/>
    <cellStyle name="Normal 5 3 4 2 2 2 4 2 2" xfId="40789"/>
    <cellStyle name="Normal 5 3 4 2 2 2 4 2 3" xfId="58117"/>
    <cellStyle name="Normal 5 3 4 2 2 2 4 3" xfId="40790"/>
    <cellStyle name="Normal 5 3 4 2 2 2 4 4" xfId="40791"/>
    <cellStyle name="Normal 5 3 4 2 2 2 5" xfId="40792"/>
    <cellStyle name="Normal 5 3 4 2 2 2 5 2" xfId="40793"/>
    <cellStyle name="Normal 5 3 4 2 2 2 5 3" xfId="58118"/>
    <cellStyle name="Normal 5 3 4 2 2 2 6" xfId="40794"/>
    <cellStyle name="Normal 5 3 4 2 2 2 7" xfId="40795"/>
    <cellStyle name="Normal 5 3 4 2 2 3" xfId="40796"/>
    <cellStyle name="Normal 5 3 4 2 2 3 2" xfId="40797"/>
    <cellStyle name="Normal 5 3 4 2 2 3 2 2" xfId="40798"/>
    <cellStyle name="Normal 5 3 4 2 2 3 2 2 2" xfId="40799"/>
    <cellStyle name="Normal 5 3 4 2 2 3 2 2 3" xfId="58119"/>
    <cellStyle name="Normal 5 3 4 2 2 3 2 3" xfId="40800"/>
    <cellStyle name="Normal 5 3 4 2 2 3 2 4" xfId="40801"/>
    <cellStyle name="Normal 5 3 4 2 2 3 3" xfId="40802"/>
    <cellStyle name="Normal 5 3 4 2 2 3 3 2" xfId="40803"/>
    <cellStyle name="Normal 5 3 4 2 2 3 3 2 2" xfId="40804"/>
    <cellStyle name="Normal 5 3 4 2 2 3 3 2 3" xfId="58120"/>
    <cellStyle name="Normal 5 3 4 2 2 3 3 3" xfId="40805"/>
    <cellStyle name="Normal 5 3 4 2 2 3 3 4" xfId="40806"/>
    <cellStyle name="Normal 5 3 4 2 2 3 4" xfId="40807"/>
    <cellStyle name="Normal 5 3 4 2 2 3 4 2" xfId="40808"/>
    <cellStyle name="Normal 5 3 4 2 2 3 4 3" xfId="58121"/>
    <cellStyle name="Normal 5 3 4 2 2 3 5" xfId="40809"/>
    <cellStyle name="Normal 5 3 4 2 2 3 6" xfId="40810"/>
    <cellStyle name="Normal 5 3 4 2 2 4" xfId="40811"/>
    <cellStyle name="Normal 5 3 4 2 2 4 2" xfId="40812"/>
    <cellStyle name="Normal 5 3 4 2 2 4 2 2" xfId="40813"/>
    <cellStyle name="Normal 5 3 4 2 2 4 2 3" xfId="58122"/>
    <cellStyle name="Normal 5 3 4 2 2 4 3" xfId="40814"/>
    <cellStyle name="Normal 5 3 4 2 2 4 4" xfId="40815"/>
    <cellStyle name="Normal 5 3 4 2 2 5" xfId="40816"/>
    <cellStyle name="Normal 5 3 4 2 2 5 2" xfId="40817"/>
    <cellStyle name="Normal 5 3 4 2 2 5 2 2" xfId="40818"/>
    <cellStyle name="Normal 5 3 4 2 2 5 2 3" xfId="58123"/>
    <cellStyle name="Normal 5 3 4 2 2 5 3" xfId="40819"/>
    <cellStyle name="Normal 5 3 4 2 2 5 4" xfId="40820"/>
    <cellStyle name="Normal 5 3 4 2 2 6" xfId="40821"/>
    <cellStyle name="Normal 5 3 4 2 2 6 2" xfId="40822"/>
    <cellStyle name="Normal 5 3 4 2 2 6 3" xfId="58124"/>
    <cellStyle name="Normal 5 3 4 2 2 7" xfId="40823"/>
    <cellStyle name="Normal 5 3 4 2 2 8" xfId="40824"/>
    <cellStyle name="Normal 5 3 4 2 3" xfId="40825"/>
    <cellStyle name="Normal 5 3 4 2 3 2" xfId="40826"/>
    <cellStyle name="Normal 5 3 4 2 3 2 2" xfId="40827"/>
    <cellStyle name="Normal 5 3 4 2 3 2 2 2" xfId="40828"/>
    <cellStyle name="Normal 5 3 4 2 3 2 2 2 2" xfId="40829"/>
    <cellStyle name="Normal 5 3 4 2 3 2 2 2 3" xfId="58125"/>
    <cellStyle name="Normal 5 3 4 2 3 2 2 3" xfId="40830"/>
    <cellStyle name="Normal 5 3 4 2 3 2 2 4" xfId="40831"/>
    <cellStyle name="Normal 5 3 4 2 3 2 3" xfId="40832"/>
    <cellStyle name="Normal 5 3 4 2 3 2 3 2" xfId="40833"/>
    <cellStyle name="Normal 5 3 4 2 3 2 3 2 2" xfId="40834"/>
    <cellStyle name="Normal 5 3 4 2 3 2 3 2 3" xfId="58126"/>
    <cellStyle name="Normal 5 3 4 2 3 2 3 3" xfId="40835"/>
    <cellStyle name="Normal 5 3 4 2 3 2 3 4" xfId="40836"/>
    <cellStyle name="Normal 5 3 4 2 3 2 4" xfId="40837"/>
    <cellStyle name="Normal 5 3 4 2 3 2 4 2" xfId="40838"/>
    <cellStyle name="Normal 5 3 4 2 3 2 4 3" xfId="58127"/>
    <cellStyle name="Normal 5 3 4 2 3 2 5" xfId="40839"/>
    <cellStyle name="Normal 5 3 4 2 3 2 6" xfId="40840"/>
    <cellStyle name="Normal 5 3 4 2 3 3" xfId="40841"/>
    <cellStyle name="Normal 5 3 4 2 3 3 2" xfId="40842"/>
    <cellStyle name="Normal 5 3 4 2 3 3 2 2" xfId="40843"/>
    <cellStyle name="Normal 5 3 4 2 3 3 2 3" xfId="58128"/>
    <cellStyle name="Normal 5 3 4 2 3 3 3" xfId="40844"/>
    <cellStyle name="Normal 5 3 4 2 3 3 4" xfId="40845"/>
    <cellStyle name="Normal 5 3 4 2 3 4" xfId="40846"/>
    <cellStyle name="Normal 5 3 4 2 3 4 2" xfId="40847"/>
    <cellStyle name="Normal 5 3 4 2 3 4 2 2" xfId="40848"/>
    <cellStyle name="Normal 5 3 4 2 3 4 2 3" xfId="58129"/>
    <cellStyle name="Normal 5 3 4 2 3 4 3" xfId="40849"/>
    <cellStyle name="Normal 5 3 4 2 3 4 4" xfId="40850"/>
    <cellStyle name="Normal 5 3 4 2 3 5" xfId="40851"/>
    <cellStyle name="Normal 5 3 4 2 3 5 2" xfId="40852"/>
    <cellStyle name="Normal 5 3 4 2 3 5 3" xfId="58130"/>
    <cellStyle name="Normal 5 3 4 2 3 6" xfId="40853"/>
    <cellStyle name="Normal 5 3 4 2 3 7" xfId="40854"/>
    <cellStyle name="Normal 5 3 4 2 4" xfId="40855"/>
    <cellStyle name="Normal 5 3 4 2 4 2" xfId="40856"/>
    <cellStyle name="Normal 5 3 4 2 4 2 2" xfId="40857"/>
    <cellStyle name="Normal 5 3 4 2 4 2 2 2" xfId="40858"/>
    <cellStyle name="Normal 5 3 4 2 4 2 2 3" xfId="58131"/>
    <cellStyle name="Normal 5 3 4 2 4 2 3" xfId="40859"/>
    <cellStyle name="Normal 5 3 4 2 4 2 4" xfId="40860"/>
    <cellStyle name="Normal 5 3 4 2 4 3" xfId="40861"/>
    <cellStyle name="Normal 5 3 4 2 4 3 2" xfId="40862"/>
    <cellStyle name="Normal 5 3 4 2 4 3 2 2" xfId="40863"/>
    <cellStyle name="Normal 5 3 4 2 4 3 2 3" xfId="58132"/>
    <cellStyle name="Normal 5 3 4 2 4 3 3" xfId="40864"/>
    <cellStyle name="Normal 5 3 4 2 4 3 4" xfId="40865"/>
    <cellStyle name="Normal 5 3 4 2 4 4" xfId="40866"/>
    <cellStyle name="Normal 5 3 4 2 4 4 2" xfId="40867"/>
    <cellStyle name="Normal 5 3 4 2 4 4 3" xfId="58133"/>
    <cellStyle name="Normal 5 3 4 2 4 5" xfId="40868"/>
    <cellStyle name="Normal 5 3 4 2 4 6" xfId="40869"/>
    <cellStyle name="Normal 5 3 4 2 5" xfId="40870"/>
    <cellStyle name="Normal 5 3 4 2 5 2" xfId="40871"/>
    <cellStyle name="Normal 5 3 4 2 5 2 2" xfId="40872"/>
    <cellStyle name="Normal 5 3 4 2 5 2 2 2" xfId="40873"/>
    <cellStyle name="Normal 5 3 4 2 5 2 2 3" xfId="58134"/>
    <cellStyle name="Normal 5 3 4 2 5 2 3" xfId="40874"/>
    <cellStyle name="Normal 5 3 4 2 5 2 4" xfId="40875"/>
    <cellStyle name="Normal 5 3 4 2 5 3" xfId="40876"/>
    <cellStyle name="Normal 5 3 4 2 5 3 2" xfId="40877"/>
    <cellStyle name="Normal 5 3 4 2 5 3 3" xfId="58135"/>
    <cellStyle name="Normal 5 3 4 2 5 4" xfId="40878"/>
    <cellStyle name="Normal 5 3 4 2 5 5" xfId="40879"/>
    <cellStyle name="Normal 5 3 4 2 6" xfId="40880"/>
    <cellStyle name="Normal 5 3 4 2 6 2" xfId="40881"/>
    <cellStyle name="Normal 5 3 4 2 6 2 2" xfId="40882"/>
    <cellStyle name="Normal 5 3 4 2 6 2 3" xfId="58136"/>
    <cellStyle name="Normal 5 3 4 2 6 3" xfId="40883"/>
    <cellStyle name="Normal 5 3 4 2 6 4" xfId="40884"/>
    <cellStyle name="Normal 5 3 4 2 7" xfId="40885"/>
    <cellStyle name="Normal 5 3 4 2 7 2" xfId="40886"/>
    <cellStyle name="Normal 5 3 4 2 7 2 2" xfId="40887"/>
    <cellStyle name="Normal 5 3 4 2 7 2 3" xfId="58137"/>
    <cellStyle name="Normal 5 3 4 2 7 3" xfId="40888"/>
    <cellStyle name="Normal 5 3 4 2 7 4" xfId="40889"/>
    <cellStyle name="Normal 5 3 4 2 8" xfId="40890"/>
    <cellStyle name="Normal 5 3 4 2 8 2" xfId="40891"/>
    <cellStyle name="Normal 5 3 4 2 8 3" xfId="58138"/>
    <cellStyle name="Normal 5 3 4 2 9" xfId="40892"/>
    <cellStyle name="Normal 5 3 4 3" xfId="40893"/>
    <cellStyle name="Normal 5 3 4 3 2" xfId="40894"/>
    <cellStyle name="Normal 5 3 4 3 2 2" xfId="40895"/>
    <cellStyle name="Normal 5 3 4 3 2 2 2" xfId="40896"/>
    <cellStyle name="Normal 5 3 4 3 2 2 2 2" xfId="40897"/>
    <cellStyle name="Normal 5 3 4 3 2 2 2 2 2" xfId="40898"/>
    <cellStyle name="Normal 5 3 4 3 2 2 2 2 3" xfId="58139"/>
    <cellStyle name="Normal 5 3 4 3 2 2 2 3" xfId="40899"/>
    <cellStyle name="Normal 5 3 4 3 2 2 2 4" xfId="40900"/>
    <cellStyle name="Normal 5 3 4 3 2 2 3" xfId="40901"/>
    <cellStyle name="Normal 5 3 4 3 2 2 3 2" xfId="40902"/>
    <cellStyle name="Normal 5 3 4 3 2 2 3 2 2" xfId="40903"/>
    <cellStyle name="Normal 5 3 4 3 2 2 3 2 3" xfId="58140"/>
    <cellStyle name="Normal 5 3 4 3 2 2 3 3" xfId="40904"/>
    <cellStyle name="Normal 5 3 4 3 2 2 3 4" xfId="40905"/>
    <cellStyle name="Normal 5 3 4 3 2 2 4" xfId="40906"/>
    <cellStyle name="Normal 5 3 4 3 2 2 4 2" xfId="40907"/>
    <cellStyle name="Normal 5 3 4 3 2 2 4 3" xfId="58141"/>
    <cellStyle name="Normal 5 3 4 3 2 2 5" xfId="40908"/>
    <cellStyle name="Normal 5 3 4 3 2 2 6" xfId="40909"/>
    <cellStyle name="Normal 5 3 4 3 2 3" xfId="40910"/>
    <cellStyle name="Normal 5 3 4 3 2 3 2" xfId="40911"/>
    <cellStyle name="Normal 5 3 4 3 2 3 2 2" xfId="40912"/>
    <cellStyle name="Normal 5 3 4 3 2 3 2 3" xfId="58142"/>
    <cellStyle name="Normal 5 3 4 3 2 3 3" xfId="40913"/>
    <cellStyle name="Normal 5 3 4 3 2 3 4" xfId="40914"/>
    <cellStyle name="Normal 5 3 4 3 2 4" xfId="40915"/>
    <cellStyle name="Normal 5 3 4 3 2 4 2" xfId="40916"/>
    <cellStyle name="Normal 5 3 4 3 2 4 2 2" xfId="40917"/>
    <cellStyle name="Normal 5 3 4 3 2 4 2 3" xfId="58143"/>
    <cellStyle name="Normal 5 3 4 3 2 4 3" xfId="40918"/>
    <cellStyle name="Normal 5 3 4 3 2 4 4" xfId="40919"/>
    <cellStyle name="Normal 5 3 4 3 2 5" xfId="40920"/>
    <cellStyle name="Normal 5 3 4 3 2 5 2" xfId="40921"/>
    <cellStyle name="Normal 5 3 4 3 2 5 3" xfId="58144"/>
    <cellStyle name="Normal 5 3 4 3 2 6" xfId="40922"/>
    <cellStyle name="Normal 5 3 4 3 2 7" xfId="40923"/>
    <cellStyle name="Normal 5 3 4 3 3" xfId="40924"/>
    <cellStyle name="Normal 5 3 4 3 3 2" xfId="40925"/>
    <cellStyle name="Normal 5 3 4 3 3 2 2" xfId="40926"/>
    <cellStyle name="Normal 5 3 4 3 3 2 2 2" xfId="40927"/>
    <cellStyle name="Normal 5 3 4 3 3 2 2 3" xfId="58145"/>
    <cellStyle name="Normal 5 3 4 3 3 2 3" xfId="40928"/>
    <cellStyle name="Normal 5 3 4 3 3 2 4" xfId="40929"/>
    <cellStyle name="Normal 5 3 4 3 3 3" xfId="40930"/>
    <cellStyle name="Normal 5 3 4 3 3 3 2" xfId="40931"/>
    <cellStyle name="Normal 5 3 4 3 3 3 2 2" xfId="40932"/>
    <cellStyle name="Normal 5 3 4 3 3 3 2 3" xfId="58146"/>
    <cellStyle name="Normal 5 3 4 3 3 3 3" xfId="40933"/>
    <cellStyle name="Normal 5 3 4 3 3 3 4" xfId="40934"/>
    <cellStyle name="Normal 5 3 4 3 3 4" xfId="40935"/>
    <cellStyle name="Normal 5 3 4 3 3 4 2" xfId="40936"/>
    <cellStyle name="Normal 5 3 4 3 3 4 3" xfId="58147"/>
    <cellStyle name="Normal 5 3 4 3 3 5" xfId="40937"/>
    <cellStyle name="Normal 5 3 4 3 3 6" xfId="40938"/>
    <cellStyle name="Normal 5 3 4 3 4" xfId="40939"/>
    <cellStyle name="Normal 5 3 4 3 4 2" xfId="40940"/>
    <cellStyle name="Normal 5 3 4 3 4 2 2" xfId="40941"/>
    <cellStyle name="Normal 5 3 4 3 4 2 3" xfId="58148"/>
    <cellStyle name="Normal 5 3 4 3 4 3" xfId="40942"/>
    <cellStyle name="Normal 5 3 4 3 4 4" xfId="40943"/>
    <cellStyle name="Normal 5 3 4 3 5" xfId="40944"/>
    <cellStyle name="Normal 5 3 4 3 5 2" xfId="40945"/>
    <cellStyle name="Normal 5 3 4 3 5 2 2" xfId="40946"/>
    <cellStyle name="Normal 5 3 4 3 5 2 3" xfId="58149"/>
    <cellStyle name="Normal 5 3 4 3 5 3" xfId="40947"/>
    <cellStyle name="Normal 5 3 4 3 5 4" xfId="40948"/>
    <cellStyle name="Normal 5 3 4 3 6" xfId="40949"/>
    <cellStyle name="Normal 5 3 4 3 6 2" xfId="40950"/>
    <cellStyle name="Normal 5 3 4 3 6 3" xfId="58150"/>
    <cellStyle name="Normal 5 3 4 3 7" xfId="40951"/>
    <cellStyle name="Normal 5 3 4 3 8" xfId="40952"/>
    <cellStyle name="Normal 5 3 4 4" xfId="40953"/>
    <cellStyle name="Normal 5 3 4 4 2" xfId="40954"/>
    <cellStyle name="Normal 5 3 4 4 2 2" xfId="40955"/>
    <cellStyle name="Normal 5 3 4 4 2 2 2" xfId="40956"/>
    <cellStyle name="Normal 5 3 4 4 2 2 2 2" xfId="40957"/>
    <cellStyle name="Normal 5 3 4 4 2 2 2 3" xfId="58151"/>
    <cellStyle name="Normal 5 3 4 4 2 2 3" xfId="40958"/>
    <cellStyle name="Normal 5 3 4 4 2 2 4" xfId="40959"/>
    <cellStyle name="Normal 5 3 4 4 2 3" xfId="40960"/>
    <cellStyle name="Normal 5 3 4 4 2 3 2" xfId="40961"/>
    <cellStyle name="Normal 5 3 4 4 2 3 2 2" xfId="40962"/>
    <cellStyle name="Normal 5 3 4 4 2 3 2 3" xfId="58152"/>
    <cellStyle name="Normal 5 3 4 4 2 3 3" xfId="40963"/>
    <cellStyle name="Normal 5 3 4 4 2 3 4" xfId="40964"/>
    <cellStyle name="Normal 5 3 4 4 2 4" xfId="40965"/>
    <cellStyle name="Normal 5 3 4 4 2 4 2" xfId="40966"/>
    <cellStyle name="Normal 5 3 4 4 2 4 3" xfId="58153"/>
    <cellStyle name="Normal 5 3 4 4 2 5" xfId="40967"/>
    <cellStyle name="Normal 5 3 4 4 2 6" xfId="40968"/>
    <cellStyle name="Normal 5 3 4 4 3" xfId="40969"/>
    <cellStyle name="Normal 5 3 4 4 3 2" xfId="40970"/>
    <cellStyle name="Normal 5 3 4 4 3 2 2" xfId="40971"/>
    <cellStyle name="Normal 5 3 4 4 3 2 3" xfId="58154"/>
    <cellStyle name="Normal 5 3 4 4 3 3" xfId="40972"/>
    <cellStyle name="Normal 5 3 4 4 3 4" xfId="40973"/>
    <cellStyle name="Normal 5 3 4 4 4" xfId="40974"/>
    <cellStyle name="Normal 5 3 4 4 4 2" xfId="40975"/>
    <cellStyle name="Normal 5 3 4 4 4 2 2" xfId="40976"/>
    <cellStyle name="Normal 5 3 4 4 4 2 3" xfId="58155"/>
    <cellStyle name="Normal 5 3 4 4 4 3" xfId="40977"/>
    <cellStyle name="Normal 5 3 4 4 4 4" xfId="40978"/>
    <cellStyle name="Normal 5 3 4 4 5" xfId="40979"/>
    <cellStyle name="Normal 5 3 4 4 5 2" xfId="40980"/>
    <cellStyle name="Normal 5 3 4 4 5 3" xfId="58156"/>
    <cellStyle name="Normal 5 3 4 4 6" xfId="40981"/>
    <cellStyle name="Normal 5 3 4 4 7" xfId="40982"/>
    <cellStyle name="Normal 5 3 4 5" xfId="40983"/>
    <cellStyle name="Normal 5 3 4 5 2" xfId="40984"/>
    <cellStyle name="Normal 5 3 4 5 2 2" xfId="40985"/>
    <cellStyle name="Normal 5 3 4 5 2 2 2" xfId="40986"/>
    <cellStyle name="Normal 5 3 4 5 2 2 3" xfId="58157"/>
    <cellStyle name="Normal 5 3 4 5 2 3" xfId="40987"/>
    <cellStyle name="Normal 5 3 4 5 2 4" xfId="40988"/>
    <cellStyle name="Normal 5 3 4 5 3" xfId="40989"/>
    <cellStyle name="Normal 5 3 4 5 3 2" xfId="40990"/>
    <cellStyle name="Normal 5 3 4 5 3 2 2" xfId="40991"/>
    <cellStyle name="Normal 5 3 4 5 3 2 3" xfId="58158"/>
    <cellStyle name="Normal 5 3 4 5 3 3" xfId="40992"/>
    <cellStyle name="Normal 5 3 4 5 3 4" xfId="40993"/>
    <cellStyle name="Normal 5 3 4 5 4" xfId="40994"/>
    <cellStyle name="Normal 5 3 4 5 4 2" xfId="40995"/>
    <cellStyle name="Normal 5 3 4 5 4 3" xfId="58159"/>
    <cellStyle name="Normal 5 3 4 5 5" xfId="40996"/>
    <cellStyle name="Normal 5 3 4 5 6" xfId="40997"/>
    <cellStyle name="Normal 5 3 4 6" xfId="40998"/>
    <cellStyle name="Normal 5 3 4 6 2" xfId="40999"/>
    <cellStyle name="Normal 5 3 4 6 2 2" xfId="41000"/>
    <cellStyle name="Normal 5 3 4 6 2 2 2" xfId="41001"/>
    <cellStyle name="Normal 5 3 4 6 2 2 3" xfId="58160"/>
    <cellStyle name="Normal 5 3 4 6 2 3" xfId="41002"/>
    <cellStyle name="Normal 5 3 4 6 2 4" xfId="41003"/>
    <cellStyle name="Normal 5 3 4 6 3" xfId="41004"/>
    <cellStyle name="Normal 5 3 4 6 3 2" xfId="41005"/>
    <cellStyle name="Normal 5 3 4 6 3 3" xfId="58161"/>
    <cellStyle name="Normal 5 3 4 6 4" xfId="41006"/>
    <cellStyle name="Normal 5 3 4 6 5" xfId="41007"/>
    <cellStyle name="Normal 5 3 4 7" xfId="41008"/>
    <cellStyle name="Normal 5 3 4 7 2" xfId="41009"/>
    <cellStyle name="Normal 5 3 4 7 2 2" xfId="41010"/>
    <cellStyle name="Normal 5 3 4 7 2 3" xfId="58162"/>
    <cellStyle name="Normal 5 3 4 7 3" xfId="41011"/>
    <cellStyle name="Normal 5 3 4 7 4" xfId="41012"/>
    <cellStyle name="Normal 5 3 4 8" xfId="41013"/>
    <cellStyle name="Normal 5 3 4 8 2" xfId="41014"/>
    <cellStyle name="Normal 5 3 4 8 2 2" xfId="41015"/>
    <cellStyle name="Normal 5 3 4 8 2 3" xfId="58163"/>
    <cellStyle name="Normal 5 3 4 8 3" xfId="41016"/>
    <cellStyle name="Normal 5 3 4 8 4" xfId="41017"/>
    <cellStyle name="Normal 5 3 4 9" xfId="41018"/>
    <cellStyle name="Normal 5 3 4 9 2" xfId="41019"/>
    <cellStyle name="Normal 5 3 4 9 3" xfId="58164"/>
    <cellStyle name="Normal 5 3 5" xfId="41020"/>
    <cellStyle name="Normal 5 3 5 10" xfId="41021"/>
    <cellStyle name="Normal 5 3 5 2" xfId="41022"/>
    <cellStyle name="Normal 5 3 5 2 2" xfId="41023"/>
    <cellStyle name="Normal 5 3 5 2 2 2" xfId="41024"/>
    <cellStyle name="Normal 5 3 5 2 2 2 2" xfId="41025"/>
    <cellStyle name="Normal 5 3 5 2 2 2 2 2" xfId="41026"/>
    <cellStyle name="Normal 5 3 5 2 2 2 2 2 2" xfId="41027"/>
    <cellStyle name="Normal 5 3 5 2 2 2 2 2 3" xfId="58165"/>
    <cellStyle name="Normal 5 3 5 2 2 2 2 3" xfId="41028"/>
    <cellStyle name="Normal 5 3 5 2 2 2 2 4" xfId="41029"/>
    <cellStyle name="Normal 5 3 5 2 2 2 3" xfId="41030"/>
    <cellStyle name="Normal 5 3 5 2 2 2 3 2" xfId="41031"/>
    <cellStyle name="Normal 5 3 5 2 2 2 3 2 2" xfId="41032"/>
    <cellStyle name="Normal 5 3 5 2 2 2 3 2 3" xfId="58166"/>
    <cellStyle name="Normal 5 3 5 2 2 2 3 3" xfId="41033"/>
    <cellStyle name="Normal 5 3 5 2 2 2 3 4" xfId="41034"/>
    <cellStyle name="Normal 5 3 5 2 2 2 4" xfId="41035"/>
    <cellStyle name="Normal 5 3 5 2 2 2 4 2" xfId="41036"/>
    <cellStyle name="Normal 5 3 5 2 2 2 4 3" xfId="58167"/>
    <cellStyle name="Normal 5 3 5 2 2 2 5" xfId="41037"/>
    <cellStyle name="Normal 5 3 5 2 2 2 6" xfId="41038"/>
    <cellStyle name="Normal 5 3 5 2 2 3" xfId="41039"/>
    <cellStyle name="Normal 5 3 5 2 2 3 2" xfId="41040"/>
    <cellStyle name="Normal 5 3 5 2 2 3 2 2" xfId="41041"/>
    <cellStyle name="Normal 5 3 5 2 2 3 2 3" xfId="58168"/>
    <cellStyle name="Normal 5 3 5 2 2 3 3" xfId="41042"/>
    <cellStyle name="Normal 5 3 5 2 2 3 4" xfId="41043"/>
    <cellStyle name="Normal 5 3 5 2 2 4" xfId="41044"/>
    <cellStyle name="Normal 5 3 5 2 2 4 2" xfId="41045"/>
    <cellStyle name="Normal 5 3 5 2 2 4 2 2" xfId="41046"/>
    <cellStyle name="Normal 5 3 5 2 2 4 2 3" xfId="58169"/>
    <cellStyle name="Normal 5 3 5 2 2 4 3" xfId="41047"/>
    <cellStyle name="Normal 5 3 5 2 2 4 4" xfId="41048"/>
    <cellStyle name="Normal 5 3 5 2 2 5" xfId="41049"/>
    <cellStyle name="Normal 5 3 5 2 2 5 2" xfId="41050"/>
    <cellStyle name="Normal 5 3 5 2 2 5 3" xfId="58170"/>
    <cellStyle name="Normal 5 3 5 2 2 6" xfId="41051"/>
    <cellStyle name="Normal 5 3 5 2 2 7" xfId="41052"/>
    <cellStyle name="Normal 5 3 5 2 3" xfId="41053"/>
    <cellStyle name="Normal 5 3 5 2 3 2" xfId="41054"/>
    <cellStyle name="Normal 5 3 5 2 3 2 2" xfId="41055"/>
    <cellStyle name="Normal 5 3 5 2 3 2 2 2" xfId="41056"/>
    <cellStyle name="Normal 5 3 5 2 3 2 2 3" xfId="58171"/>
    <cellStyle name="Normal 5 3 5 2 3 2 3" xfId="41057"/>
    <cellStyle name="Normal 5 3 5 2 3 2 4" xfId="41058"/>
    <cellStyle name="Normal 5 3 5 2 3 3" xfId="41059"/>
    <cellStyle name="Normal 5 3 5 2 3 3 2" xfId="41060"/>
    <cellStyle name="Normal 5 3 5 2 3 3 2 2" xfId="41061"/>
    <cellStyle name="Normal 5 3 5 2 3 3 2 3" xfId="58172"/>
    <cellStyle name="Normal 5 3 5 2 3 3 3" xfId="41062"/>
    <cellStyle name="Normal 5 3 5 2 3 3 4" xfId="41063"/>
    <cellStyle name="Normal 5 3 5 2 3 4" xfId="41064"/>
    <cellStyle name="Normal 5 3 5 2 3 4 2" xfId="41065"/>
    <cellStyle name="Normal 5 3 5 2 3 4 3" xfId="58173"/>
    <cellStyle name="Normal 5 3 5 2 3 5" xfId="41066"/>
    <cellStyle name="Normal 5 3 5 2 3 6" xfId="41067"/>
    <cellStyle name="Normal 5 3 5 2 4" xfId="41068"/>
    <cellStyle name="Normal 5 3 5 2 4 2" xfId="41069"/>
    <cellStyle name="Normal 5 3 5 2 4 2 2" xfId="41070"/>
    <cellStyle name="Normal 5 3 5 2 4 2 3" xfId="58174"/>
    <cellStyle name="Normal 5 3 5 2 4 3" xfId="41071"/>
    <cellStyle name="Normal 5 3 5 2 4 4" xfId="41072"/>
    <cellStyle name="Normal 5 3 5 2 5" xfId="41073"/>
    <cellStyle name="Normal 5 3 5 2 5 2" xfId="41074"/>
    <cellStyle name="Normal 5 3 5 2 5 2 2" xfId="41075"/>
    <cellStyle name="Normal 5 3 5 2 5 2 3" xfId="58175"/>
    <cellStyle name="Normal 5 3 5 2 5 3" xfId="41076"/>
    <cellStyle name="Normal 5 3 5 2 5 4" xfId="41077"/>
    <cellStyle name="Normal 5 3 5 2 6" xfId="41078"/>
    <cellStyle name="Normal 5 3 5 2 6 2" xfId="41079"/>
    <cellStyle name="Normal 5 3 5 2 6 3" xfId="58176"/>
    <cellStyle name="Normal 5 3 5 2 7" xfId="41080"/>
    <cellStyle name="Normal 5 3 5 2 8" xfId="41081"/>
    <cellStyle name="Normal 5 3 5 3" xfId="41082"/>
    <cellStyle name="Normal 5 3 5 3 2" xfId="41083"/>
    <cellStyle name="Normal 5 3 5 3 2 2" xfId="41084"/>
    <cellStyle name="Normal 5 3 5 3 2 2 2" xfId="41085"/>
    <cellStyle name="Normal 5 3 5 3 2 2 2 2" xfId="41086"/>
    <cellStyle name="Normal 5 3 5 3 2 2 2 3" xfId="58177"/>
    <cellStyle name="Normal 5 3 5 3 2 2 3" xfId="41087"/>
    <cellStyle name="Normal 5 3 5 3 2 2 4" xfId="41088"/>
    <cellStyle name="Normal 5 3 5 3 2 3" xfId="41089"/>
    <cellStyle name="Normal 5 3 5 3 2 3 2" xfId="41090"/>
    <cellStyle name="Normal 5 3 5 3 2 3 2 2" xfId="41091"/>
    <cellStyle name="Normal 5 3 5 3 2 3 2 3" xfId="58178"/>
    <cellStyle name="Normal 5 3 5 3 2 3 3" xfId="41092"/>
    <cellStyle name="Normal 5 3 5 3 2 3 4" xfId="41093"/>
    <cellStyle name="Normal 5 3 5 3 2 4" xfId="41094"/>
    <cellStyle name="Normal 5 3 5 3 2 4 2" xfId="41095"/>
    <cellStyle name="Normal 5 3 5 3 2 4 3" xfId="58179"/>
    <cellStyle name="Normal 5 3 5 3 2 5" xfId="41096"/>
    <cellStyle name="Normal 5 3 5 3 2 6" xfId="41097"/>
    <cellStyle name="Normal 5 3 5 3 3" xfId="41098"/>
    <cellStyle name="Normal 5 3 5 3 3 2" xfId="41099"/>
    <cellStyle name="Normal 5 3 5 3 3 2 2" xfId="41100"/>
    <cellStyle name="Normal 5 3 5 3 3 2 3" xfId="58180"/>
    <cellStyle name="Normal 5 3 5 3 3 3" xfId="41101"/>
    <cellStyle name="Normal 5 3 5 3 3 4" xfId="41102"/>
    <cellStyle name="Normal 5 3 5 3 4" xfId="41103"/>
    <cellStyle name="Normal 5 3 5 3 4 2" xfId="41104"/>
    <cellStyle name="Normal 5 3 5 3 4 2 2" xfId="41105"/>
    <cellStyle name="Normal 5 3 5 3 4 2 3" xfId="58181"/>
    <cellStyle name="Normal 5 3 5 3 4 3" xfId="41106"/>
    <cellStyle name="Normal 5 3 5 3 4 4" xfId="41107"/>
    <cellStyle name="Normal 5 3 5 3 5" xfId="41108"/>
    <cellStyle name="Normal 5 3 5 3 5 2" xfId="41109"/>
    <cellStyle name="Normal 5 3 5 3 5 3" xfId="58182"/>
    <cellStyle name="Normal 5 3 5 3 6" xfId="41110"/>
    <cellStyle name="Normal 5 3 5 3 7" xfId="41111"/>
    <cellStyle name="Normal 5 3 5 4" xfId="41112"/>
    <cellStyle name="Normal 5 3 5 4 2" xfId="41113"/>
    <cellStyle name="Normal 5 3 5 4 2 2" xfId="41114"/>
    <cellStyle name="Normal 5 3 5 4 2 2 2" xfId="41115"/>
    <cellStyle name="Normal 5 3 5 4 2 2 3" xfId="58183"/>
    <cellStyle name="Normal 5 3 5 4 2 3" xfId="41116"/>
    <cellStyle name="Normal 5 3 5 4 2 4" xfId="41117"/>
    <cellStyle name="Normal 5 3 5 4 3" xfId="41118"/>
    <cellStyle name="Normal 5 3 5 4 3 2" xfId="41119"/>
    <cellStyle name="Normal 5 3 5 4 3 2 2" xfId="41120"/>
    <cellStyle name="Normal 5 3 5 4 3 2 3" xfId="58184"/>
    <cellStyle name="Normal 5 3 5 4 3 3" xfId="41121"/>
    <cellStyle name="Normal 5 3 5 4 3 4" xfId="41122"/>
    <cellStyle name="Normal 5 3 5 4 4" xfId="41123"/>
    <cellStyle name="Normal 5 3 5 4 4 2" xfId="41124"/>
    <cellStyle name="Normal 5 3 5 4 4 3" xfId="58185"/>
    <cellStyle name="Normal 5 3 5 4 5" xfId="41125"/>
    <cellStyle name="Normal 5 3 5 4 6" xfId="41126"/>
    <cellStyle name="Normal 5 3 5 5" xfId="41127"/>
    <cellStyle name="Normal 5 3 5 5 2" xfId="41128"/>
    <cellStyle name="Normal 5 3 5 5 2 2" xfId="41129"/>
    <cellStyle name="Normal 5 3 5 5 2 2 2" xfId="41130"/>
    <cellStyle name="Normal 5 3 5 5 2 2 3" xfId="58186"/>
    <cellStyle name="Normal 5 3 5 5 2 3" xfId="41131"/>
    <cellStyle name="Normal 5 3 5 5 2 4" xfId="41132"/>
    <cellStyle name="Normal 5 3 5 5 3" xfId="41133"/>
    <cellStyle name="Normal 5 3 5 5 3 2" xfId="41134"/>
    <cellStyle name="Normal 5 3 5 5 3 3" xfId="58187"/>
    <cellStyle name="Normal 5 3 5 5 4" xfId="41135"/>
    <cellStyle name="Normal 5 3 5 5 5" xfId="41136"/>
    <cellStyle name="Normal 5 3 5 6" xfId="41137"/>
    <cellStyle name="Normal 5 3 5 6 2" xfId="41138"/>
    <cellStyle name="Normal 5 3 5 6 2 2" xfId="41139"/>
    <cellStyle name="Normal 5 3 5 6 2 3" xfId="58188"/>
    <cellStyle name="Normal 5 3 5 6 3" xfId="41140"/>
    <cellStyle name="Normal 5 3 5 6 4" xfId="41141"/>
    <cellStyle name="Normal 5 3 5 7" xfId="41142"/>
    <cellStyle name="Normal 5 3 5 7 2" xfId="41143"/>
    <cellStyle name="Normal 5 3 5 7 2 2" xfId="41144"/>
    <cellStyle name="Normal 5 3 5 7 2 3" xfId="58189"/>
    <cellStyle name="Normal 5 3 5 7 3" xfId="41145"/>
    <cellStyle name="Normal 5 3 5 7 4" xfId="41146"/>
    <cellStyle name="Normal 5 3 5 8" xfId="41147"/>
    <cellStyle name="Normal 5 3 5 8 2" xfId="41148"/>
    <cellStyle name="Normal 5 3 5 8 3" xfId="58190"/>
    <cellStyle name="Normal 5 3 5 9" xfId="41149"/>
    <cellStyle name="Normal 5 3 6" xfId="41150"/>
    <cellStyle name="Normal 5 3 6 10" xfId="41151"/>
    <cellStyle name="Normal 5 3 6 2" xfId="41152"/>
    <cellStyle name="Normal 5 3 6 2 2" xfId="41153"/>
    <cellStyle name="Normal 5 3 6 2 2 2" xfId="41154"/>
    <cellStyle name="Normal 5 3 6 2 2 2 2" xfId="41155"/>
    <cellStyle name="Normal 5 3 6 2 2 2 2 2" xfId="41156"/>
    <cellStyle name="Normal 5 3 6 2 2 2 2 2 2" xfId="41157"/>
    <cellStyle name="Normal 5 3 6 2 2 2 2 2 3" xfId="58191"/>
    <cellStyle name="Normal 5 3 6 2 2 2 2 3" xfId="41158"/>
    <cellStyle name="Normal 5 3 6 2 2 2 2 4" xfId="41159"/>
    <cellStyle name="Normal 5 3 6 2 2 2 3" xfId="41160"/>
    <cellStyle name="Normal 5 3 6 2 2 2 3 2" xfId="41161"/>
    <cellStyle name="Normal 5 3 6 2 2 2 3 2 2" xfId="41162"/>
    <cellStyle name="Normal 5 3 6 2 2 2 3 2 3" xfId="58192"/>
    <cellStyle name="Normal 5 3 6 2 2 2 3 3" xfId="41163"/>
    <cellStyle name="Normal 5 3 6 2 2 2 3 4" xfId="41164"/>
    <cellStyle name="Normal 5 3 6 2 2 2 4" xfId="41165"/>
    <cellStyle name="Normal 5 3 6 2 2 2 4 2" xfId="41166"/>
    <cellStyle name="Normal 5 3 6 2 2 2 4 3" xfId="58193"/>
    <cellStyle name="Normal 5 3 6 2 2 2 5" xfId="41167"/>
    <cellStyle name="Normal 5 3 6 2 2 2 6" xfId="41168"/>
    <cellStyle name="Normal 5 3 6 2 2 3" xfId="41169"/>
    <cellStyle name="Normal 5 3 6 2 2 3 2" xfId="41170"/>
    <cellStyle name="Normal 5 3 6 2 2 3 2 2" xfId="41171"/>
    <cellStyle name="Normal 5 3 6 2 2 3 2 3" xfId="58194"/>
    <cellStyle name="Normal 5 3 6 2 2 3 3" xfId="41172"/>
    <cellStyle name="Normal 5 3 6 2 2 3 4" xfId="41173"/>
    <cellStyle name="Normal 5 3 6 2 2 4" xfId="41174"/>
    <cellStyle name="Normal 5 3 6 2 2 4 2" xfId="41175"/>
    <cellStyle name="Normal 5 3 6 2 2 4 2 2" xfId="41176"/>
    <cellStyle name="Normal 5 3 6 2 2 4 2 3" xfId="58195"/>
    <cellStyle name="Normal 5 3 6 2 2 4 3" xfId="41177"/>
    <cellStyle name="Normal 5 3 6 2 2 4 4" xfId="41178"/>
    <cellStyle name="Normal 5 3 6 2 2 5" xfId="41179"/>
    <cellStyle name="Normal 5 3 6 2 2 5 2" xfId="41180"/>
    <cellStyle name="Normal 5 3 6 2 2 5 3" xfId="58196"/>
    <cellStyle name="Normal 5 3 6 2 2 6" xfId="41181"/>
    <cellStyle name="Normal 5 3 6 2 2 7" xfId="41182"/>
    <cellStyle name="Normal 5 3 6 2 3" xfId="41183"/>
    <cellStyle name="Normal 5 3 6 2 3 2" xfId="41184"/>
    <cellStyle name="Normal 5 3 6 2 3 2 2" xfId="41185"/>
    <cellStyle name="Normal 5 3 6 2 3 2 2 2" xfId="41186"/>
    <cellStyle name="Normal 5 3 6 2 3 2 2 3" xfId="58197"/>
    <cellStyle name="Normal 5 3 6 2 3 2 3" xfId="41187"/>
    <cellStyle name="Normal 5 3 6 2 3 2 4" xfId="41188"/>
    <cellStyle name="Normal 5 3 6 2 3 3" xfId="41189"/>
    <cellStyle name="Normal 5 3 6 2 3 3 2" xfId="41190"/>
    <cellStyle name="Normal 5 3 6 2 3 3 2 2" xfId="41191"/>
    <cellStyle name="Normal 5 3 6 2 3 3 2 3" xfId="58198"/>
    <cellStyle name="Normal 5 3 6 2 3 3 3" xfId="41192"/>
    <cellStyle name="Normal 5 3 6 2 3 3 4" xfId="41193"/>
    <cellStyle name="Normal 5 3 6 2 3 4" xfId="41194"/>
    <cellStyle name="Normal 5 3 6 2 3 4 2" xfId="41195"/>
    <cellStyle name="Normal 5 3 6 2 3 4 3" xfId="58199"/>
    <cellStyle name="Normal 5 3 6 2 3 5" xfId="41196"/>
    <cellStyle name="Normal 5 3 6 2 3 6" xfId="41197"/>
    <cellStyle name="Normal 5 3 6 2 4" xfId="41198"/>
    <cellStyle name="Normal 5 3 6 2 4 2" xfId="41199"/>
    <cellStyle name="Normal 5 3 6 2 4 2 2" xfId="41200"/>
    <cellStyle name="Normal 5 3 6 2 4 2 3" xfId="58200"/>
    <cellStyle name="Normal 5 3 6 2 4 3" xfId="41201"/>
    <cellStyle name="Normal 5 3 6 2 4 4" xfId="41202"/>
    <cellStyle name="Normal 5 3 6 2 5" xfId="41203"/>
    <cellStyle name="Normal 5 3 6 2 5 2" xfId="41204"/>
    <cellStyle name="Normal 5 3 6 2 5 2 2" xfId="41205"/>
    <cellStyle name="Normal 5 3 6 2 5 2 3" xfId="58201"/>
    <cellStyle name="Normal 5 3 6 2 5 3" xfId="41206"/>
    <cellStyle name="Normal 5 3 6 2 5 4" xfId="41207"/>
    <cellStyle name="Normal 5 3 6 2 6" xfId="41208"/>
    <cellStyle name="Normal 5 3 6 2 6 2" xfId="41209"/>
    <cellStyle name="Normal 5 3 6 2 6 3" xfId="58202"/>
    <cellStyle name="Normal 5 3 6 2 7" xfId="41210"/>
    <cellStyle name="Normal 5 3 6 2 8" xfId="41211"/>
    <cellStyle name="Normal 5 3 6 3" xfId="41212"/>
    <cellStyle name="Normal 5 3 6 3 2" xfId="41213"/>
    <cellStyle name="Normal 5 3 6 3 2 2" xfId="41214"/>
    <cellStyle name="Normal 5 3 6 3 2 2 2" xfId="41215"/>
    <cellStyle name="Normal 5 3 6 3 2 2 2 2" xfId="41216"/>
    <cellStyle name="Normal 5 3 6 3 2 2 2 3" xfId="58203"/>
    <cellStyle name="Normal 5 3 6 3 2 2 3" xfId="41217"/>
    <cellStyle name="Normal 5 3 6 3 2 2 4" xfId="41218"/>
    <cellStyle name="Normal 5 3 6 3 2 3" xfId="41219"/>
    <cellStyle name="Normal 5 3 6 3 2 3 2" xfId="41220"/>
    <cellStyle name="Normal 5 3 6 3 2 3 2 2" xfId="41221"/>
    <cellStyle name="Normal 5 3 6 3 2 3 2 3" xfId="58204"/>
    <cellStyle name="Normal 5 3 6 3 2 3 3" xfId="41222"/>
    <cellStyle name="Normal 5 3 6 3 2 3 4" xfId="41223"/>
    <cellStyle name="Normal 5 3 6 3 2 4" xfId="41224"/>
    <cellStyle name="Normal 5 3 6 3 2 4 2" xfId="41225"/>
    <cellStyle name="Normal 5 3 6 3 2 4 3" xfId="58205"/>
    <cellStyle name="Normal 5 3 6 3 2 5" xfId="41226"/>
    <cellStyle name="Normal 5 3 6 3 2 6" xfId="41227"/>
    <cellStyle name="Normal 5 3 6 3 3" xfId="41228"/>
    <cellStyle name="Normal 5 3 6 3 3 2" xfId="41229"/>
    <cellStyle name="Normal 5 3 6 3 3 2 2" xfId="41230"/>
    <cellStyle name="Normal 5 3 6 3 3 2 3" xfId="58206"/>
    <cellStyle name="Normal 5 3 6 3 3 3" xfId="41231"/>
    <cellStyle name="Normal 5 3 6 3 3 4" xfId="41232"/>
    <cellStyle name="Normal 5 3 6 3 4" xfId="41233"/>
    <cellStyle name="Normal 5 3 6 3 4 2" xfId="41234"/>
    <cellStyle name="Normal 5 3 6 3 4 2 2" xfId="41235"/>
    <cellStyle name="Normal 5 3 6 3 4 2 3" xfId="58207"/>
    <cellStyle name="Normal 5 3 6 3 4 3" xfId="41236"/>
    <cellStyle name="Normal 5 3 6 3 4 4" xfId="41237"/>
    <cellStyle name="Normal 5 3 6 3 5" xfId="41238"/>
    <cellStyle name="Normal 5 3 6 3 5 2" xfId="41239"/>
    <cellStyle name="Normal 5 3 6 3 5 3" xfId="58208"/>
    <cellStyle name="Normal 5 3 6 3 6" xfId="41240"/>
    <cellStyle name="Normal 5 3 6 3 7" xfId="41241"/>
    <cellStyle name="Normal 5 3 6 4" xfId="41242"/>
    <cellStyle name="Normal 5 3 6 4 2" xfId="41243"/>
    <cellStyle name="Normal 5 3 6 4 2 2" xfId="41244"/>
    <cellStyle name="Normal 5 3 6 4 2 2 2" xfId="41245"/>
    <cellStyle name="Normal 5 3 6 4 2 2 3" xfId="58209"/>
    <cellStyle name="Normal 5 3 6 4 2 3" xfId="41246"/>
    <cellStyle name="Normal 5 3 6 4 2 4" xfId="41247"/>
    <cellStyle name="Normal 5 3 6 4 3" xfId="41248"/>
    <cellStyle name="Normal 5 3 6 4 3 2" xfId="41249"/>
    <cellStyle name="Normal 5 3 6 4 3 2 2" xfId="41250"/>
    <cellStyle name="Normal 5 3 6 4 3 2 3" xfId="58210"/>
    <cellStyle name="Normal 5 3 6 4 3 3" xfId="41251"/>
    <cellStyle name="Normal 5 3 6 4 3 4" xfId="41252"/>
    <cellStyle name="Normal 5 3 6 4 4" xfId="41253"/>
    <cellStyle name="Normal 5 3 6 4 4 2" xfId="41254"/>
    <cellStyle name="Normal 5 3 6 4 4 3" xfId="58211"/>
    <cellStyle name="Normal 5 3 6 4 5" xfId="41255"/>
    <cellStyle name="Normal 5 3 6 4 6" xfId="41256"/>
    <cellStyle name="Normal 5 3 6 5" xfId="41257"/>
    <cellStyle name="Normal 5 3 6 5 2" xfId="41258"/>
    <cellStyle name="Normal 5 3 6 5 2 2" xfId="41259"/>
    <cellStyle name="Normal 5 3 6 5 2 2 2" xfId="41260"/>
    <cellStyle name="Normal 5 3 6 5 2 2 3" xfId="58212"/>
    <cellStyle name="Normal 5 3 6 5 2 3" xfId="41261"/>
    <cellStyle name="Normal 5 3 6 5 2 4" xfId="41262"/>
    <cellStyle name="Normal 5 3 6 5 3" xfId="41263"/>
    <cellStyle name="Normal 5 3 6 5 3 2" xfId="41264"/>
    <cellStyle name="Normal 5 3 6 5 3 3" xfId="58213"/>
    <cellStyle name="Normal 5 3 6 5 4" xfId="41265"/>
    <cellStyle name="Normal 5 3 6 5 5" xfId="41266"/>
    <cellStyle name="Normal 5 3 6 6" xfId="41267"/>
    <cellStyle name="Normal 5 3 6 6 2" xfId="41268"/>
    <cellStyle name="Normal 5 3 6 6 2 2" xfId="41269"/>
    <cellStyle name="Normal 5 3 6 6 2 3" xfId="58214"/>
    <cellStyle name="Normal 5 3 6 6 3" xfId="41270"/>
    <cellStyle name="Normal 5 3 6 6 4" xfId="41271"/>
    <cellStyle name="Normal 5 3 6 7" xfId="41272"/>
    <cellStyle name="Normal 5 3 6 7 2" xfId="41273"/>
    <cellStyle name="Normal 5 3 6 7 2 2" xfId="41274"/>
    <cellStyle name="Normal 5 3 6 7 2 3" xfId="58215"/>
    <cellStyle name="Normal 5 3 6 7 3" xfId="41275"/>
    <cellStyle name="Normal 5 3 6 7 4" xfId="41276"/>
    <cellStyle name="Normal 5 3 6 8" xfId="41277"/>
    <cellStyle name="Normal 5 3 6 8 2" xfId="41278"/>
    <cellStyle name="Normal 5 3 6 8 3" xfId="58216"/>
    <cellStyle name="Normal 5 3 6 9" xfId="41279"/>
    <cellStyle name="Normal 5 3 7" xfId="41280"/>
    <cellStyle name="Normal 5 3 7 10" xfId="41281"/>
    <cellStyle name="Normal 5 3 7 2" xfId="41282"/>
    <cellStyle name="Normal 5 3 7 2 2" xfId="41283"/>
    <cellStyle name="Normal 5 3 7 2 2 2" xfId="41284"/>
    <cellStyle name="Normal 5 3 7 2 2 2 2" xfId="41285"/>
    <cellStyle name="Normal 5 3 7 2 2 2 2 2" xfId="41286"/>
    <cellStyle name="Normal 5 3 7 2 2 2 2 2 2" xfId="41287"/>
    <cellStyle name="Normal 5 3 7 2 2 2 2 2 3" xfId="58217"/>
    <cellStyle name="Normal 5 3 7 2 2 2 2 3" xfId="41288"/>
    <cellStyle name="Normal 5 3 7 2 2 2 2 4" xfId="41289"/>
    <cellStyle name="Normal 5 3 7 2 2 2 3" xfId="41290"/>
    <cellStyle name="Normal 5 3 7 2 2 2 3 2" xfId="41291"/>
    <cellStyle name="Normal 5 3 7 2 2 2 3 2 2" xfId="41292"/>
    <cellStyle name="Normal 5 3 7 2 2 2 3 2 3" xfId="58218"/>
    <cellStyle name="Normal 5 3 7 2 2 2 3 3" xfId="41293"/>
    <cellStyle name="Normal 5 3 7 2 2 2 3 4" xfId="41294"/>
    <cellStyle name="Normal 5 3 7 2 2 2 4" xfId="41295"/>
    <cellStyle name="Normal 5 3 7 2 2 2 4 2" xfId="41296"/>
    <cellStyle name="Normal 5 3 7 2 2 2 4 3" xfId="58219"/>
    <cellStyle name="Normal 5 3 7 2 2 2 5" xfId="41297"/>
    <cellStyle name="Normal 5 3 7 2 2 2 6" xfId="41298"/>
    <cellStyle name="Normal 5 3 7 2 2 3" xfId="41299"/>
    <cellStyle name="Normal 5 3 7 2 2 3 2" xfId="41300"/>
    <cellStyle name="Normal 5 3 7 2 2 3 2 2" xfId="41301"/>
    <cellStyle name="Normal 5 3 7 2 2 3 2 3" xfId="58220"/>
    <cellStyle name="Normal 5 3 7 2 2 3 3" xfId="41302"/>
    <cellStyle name="Normal 5 3 7 2 2 3 4" xfId="41303"/>
    <cellStyle name="Normal 5 3 7 2 2 4" xfId="41304"/>
    <cellStyle name="Normal 5 3 7 2 2 4 2" xfId="41305"/>
    <cellStyle name="Normal 5 3 7 2 2 4 2 2" xfId="41306"/>
    <cellStyle name="Normal 5 3 7 2 2 4 2 3" xfId="58221"/>
    <cellStyle name="Normal 5 3 7 2 2 4 3" xfId="41307"/>
    <cellStyle name="Normal 5 3 7 2 2 4 4" xfId="41308"/>
    <cellStyle name="Normal 5 3 7 2 2 5" xfId="41309"/>
    <cellStyle name="Normal 5 3 7 2 2 5 2" xfId="41310"/>
    <cellStyle name="Normal 5 3 7 2 2 5 3" xfId="58222"/>
    <cellStyle name="Normal 5 3 7 2 2 6" xfId="41311"/>
    <cellStyle name="Normal 5 3 7 2 2 7" xfId="41312"/>
    <cellStyle name="Normal 5 3 7 2 3" xfId="41313"/>
    <cellStyle name="Normal 5 3 7 2 3 2" xfId="41314"/>
    <cellStyle name="Normal 5 3 7 2 3 2 2" xfId="41315"/>
    <cellStyle name="Normal 5 3 7 2 3 2 2 2" xfId="41316"/>
    <cellStyle name="Normal 5 3 7 2 3 2 2 3" xfId="58223"/>
    <cellStyle name="Normal 5 3 7 2 3 2 3" xfId="41317"/>
    <cellStyle name="Normal 5 3 7 2 3 2 4" xfId="41318"/>
    <cellStyle name="Normal 5 3 7 2 3 3" xfId="41319"/>
    <cellStyle name="Normal 5 3 7 2 3 3 2" xfId="41320"/>
    <cellStyle name="Normal 5 3 7 2 3 3 2 2" xfId="41321"/>
    <cellStyle name="Normal 5 3 7 2 3 3 2 3" xfId="58224"/>
    <cellStyle name="Normal 5 3 7 2 3 3 3" xfId="41322"/>
    <cellStyle name="Normal 5 3 7 2 3 3 4" xfId="41323"/>
    <cellStyle name="Normal 5 3 7 2 3 4" xfId="41324"/>
    <cellStyle name="Normal 5 3 7 2 3 4 2" xfId="41325"/>
    <cellStyle name="Normal 5 3 7 2 3 4 3" xfId="58225"/>
    <cellStyle name="Normal 5 3 7 2 3 5" xfId="41326"/>
    <cellStyle name="Normal 5 3 7 2 3 6" xfId="41327"/>
    <cellStyle name="Normal 5 3 7 2 4" xfId="41328"/>
    <cellStyle name="Normal 5 3 7 2 4 2" xfId="41329"/>
    <cellStyle name="Normal 5 3 7 2 4 2 2" xfId="41330"/>
    <cellStyle name="Normal 5 3 7 2 4 2 3" xfId="58226"/>
    <cellStyle name="Normal 5 3 7 2 4 3" xfId="41331"/>
    <cellStyle name="Normal 5 3 7 2 4 4" xfId="41332"/>
    <cellStyle name="Normal 5 3 7 2 5" xfId="41333"/>
    <cellStyle name="Normal 5 3 7 2 5 2" xfId="41334"/>
    <cellStyle name="Normal 5 3 7 2 5 2 2" xfId="41335"/>
    <cellStyle name="Normal 5 3 7 2 5 2 3" xfId="58227"/>
    <cellStyle name="Normal 5 3 7 2 5 3" xfId="41336"/>
    <cellStyle name="Normal 5 3 7 2 5 4" xfId="41337"/>
    <cellStyle name="Normal 5 3 7 2 6" xfId="41338"/>
    <cellStyle name="Normal 5 3 7 2 6 2" xfId="41339"/>
    <cellStyle name="Normal 5 3 7 2 6 3" xfId="58228"/>
    <cellStyle name="Normal 5 3 7 2 7" xfId="41340"/>
    <cellStyle name="Normal 5 3 7 2 8" xfId="41341"/>
    <cellStyle name="Normal 5 3 7 3" xfId="41342"/>
    <cellStyle name="Normal 5 3 7 3 2" xfId="41343"/>
    <cellStyle name="Normal 5 3 7 3 2 2" xfId="41344"/>
    <cellStyle name="Normal 5 3 7 3 2 2 2" xfId="41345"/>
    <cellStyle name="Normal 5 3 7 3 2 2 2 2" xfId="41346"/>
    <cellStyle name="Normal 5 3 7 3 2 2 2 3" xfId="58229"/>
    <cellStyle name="Normal 5 3 7 3 2 2 3" xfId="41347"/>
    <cellStyle name="Normal 5 3 7 3 2 2 4" xfId="41348"/>
    <cellStyle name="Normal 5 3 7 3 2 3" xfId="41349"/>
    <cellStyle name="Normal 5 3 7 3 2 3 2" xfId="41350"/>
    <cellStyle name="Normal 5 3 7 3 2 3 2 2" xfId="41351"/>
    <cellStyle name="Normal 5 3 7 3 2 3 2 3" xfId="58230"/>
    <cellStyle name="Normal 5 3 7 3 2 3 3" xfId="41352"/>
    <cellStyle name="Normal 5 3 7 3 2 3 4" xfId="41353"/>
    <cellStyle name="Normal 5 3 7 3 2 4" xfId="41354"/>
    <cellStyle name="Normal 5 3 7 3 2 4 2" xfId="41355"/>
    <cellStyle name="Normal 5 3 7 3 2 4 3" xfId="58231"/>
    <cellStyle name="Normal 5 3 7 3 2 5" xfId="41356"/>
    <cellStyle name="Normal 5 3 7 3 2 6" xfId="41357"/>
    <cellStyle name="Normal 5 3 7 3 3" xfId="41358"/>
    <cellStyle name="Normal 5 3 7 3 3 2" xfId="41359"/>
    <cellStyle name="Normal 5 3 7 3 3 2 2" xfId="41360"/>
    <cellStyle name="Normal 5 3 7 3 3 2 3" xfId="58232"/>
    <cellStyle name="Normal 5 3 7 3 3 3" xfId="41361"/>
    <cellStyle name="Normal 5 3 7 3 3 4" xfId="41362"/>
    <cellStyle name="Normal 5 3 7 3 4" xfId="41363"/>
    <cellStyle name="Normal 5 3 7 3 4 2" xfId="41364"/>
    <cellStyle name="Normal 5 3 7 3 4 2 2" xfId="41365"/>
    <cellStyle name="Normal 5 3 7 3 4 2 3" xfId="58233"/>
    <cellStyle name="Normal 5 3 7 3 4 3" xfId="41366"/>
    <cellStyle name="Normal 5 3 7 3 4 4" xfId="41367"/>
    <cellStyle name="Normal 5 3 7 3 5" xfId="41368"/>
    <cellStyle name="Normal 5 3 7 3 5 2" xfId="41369"/>
    <cellStyle name="Normal 5 3 7 3 5 3" xfId="58234"/>
    <cellStyle name="Normal 5 3 7 3 6" xfId="41370"/>
    <cellStyle name="Normal 5 3 7 3 7" xfId="41371"/>
    <cellStyle name="Normal 5 3 7 4" xfId="41372"/>
    <cellStyle name="Normal 5 3 7 4 2" xfId="41373"/>
    <cellStyle name="Normal 5 3 7 4 2 2" xfId="41374"/>
    <cellStyle name="Normal 5 3 7 4 2 2 2" xfId="41375"/>
    <cellStyle name="Normal 5 3 7 4 2 2 3" xfId="58235"/>
    <cellStyle name="Normal 5 3 7 4 2 3" xfId="41376"/>
    <cellStyle name="Normal 5 3 7 4 2 4" xfId="41377"/>
    <cellStyle name="Normal 5 3 7 4 3" xfId="41378"/>
    <cellStyle name="Normal 5 3 7 4 3 2" xfId="41379"/>
    <cellStyle name="Normal 5 3 7 4 3 2 2" xfId="41380"/>
    <cellStyle name="Normal 5 3 7 4 3 2 3" xfId="58236"/>
    <cellStyle name="Normal 5 3 7 4 3 3" xfId="41381"/>
    <cellStyle name="Normal 5 3 7 4 3 4" xfId="41382"/>
    <cellStyle name="Normal 5 3 7 4 4" xfId="41383"/>
    <cellStyle name="Normal 5 3 7 4 4 2" xfId="41384"/>
    <cellStyle name="Normal 5 3 7 4 4 3" xfId="58237"/>
    <cellStyle name="Normal 5 3 7 4 5" xfId="41385"/>
    <cellStyle name="Normal 5 3 7 4 6" xfId="41386"/>
    <cellStyle name="Normal 5 3 7 5" xfId="41387"/>
    <cellStyle name="Normal 5 3 7 5 2" xfId="41388"/>
    <cellStyle name="Normal 5 3 7 5 2 2" xfId="41389"/>
    <cellStyle name="Normal 5 3 7 5 2 2 2" xfId="41390"/>
    <cellStyle name="Normal 5 3 7 5 2 2 3" xfId="58238"/>
    <cellStyle name="Normal 5 3 7 5 2 3" xfId="41391"/>
    <cellStyle name="Normal 5 3 7 5 2 4" xfId="41392"/>
    <cellStyle name="Normal 5 3 7 5 3" xfId="41393"/>
    <cellStyle name="Normal 5 3 7 5 3 2" xfId="41394"/>
    <cellStyle name="Normal 5 3 7 5 3 3" xfId="58239"/>
    <cellStyle name="Normal 5 3 7 5 4" xfId="41395"/>
    <cellStyle name="Normal 5 3 7 5 5" xfId="41396"/>
    <cellStyle name="Normal 5 3 7 6" xfId="41397"/>
    <cellStyle name="Normal 5 3 7 6 2" xfId="41398"/>
    <cellStyle name="Normal 5 3 7 6 2 2" xfId="41399"/>
    <cellStyle name="Normal 5 3 7 6 2 3" xfId="58240"/>
    <cellStyle name="Normal 5 3 7 6 3" xfId="41400"/>
    <cellStyle name="Normal 5 3 7 6 4" xfId="41401"/>
    <cellStyle name="Normal 5 3 7 7" xfId="41402"/>
    <cellStyle name="Normal 5 3 7 7 2" xfId="41403"/>
    <cellStyle name="Normal 5 3 7 7 2 2" xfId="41404"/>
    <cellStyle name="Normal 5 3 7 7 2 3" xfId="58241"/>
    <cellStyle name="Normal 5 3 7 7 3" xfId="41405"/>
    <cellStyle name="Normal 5 3 7 7 4" xfId="41406"/>
    <cellStyle name="Normal 5 3 7 8" xfId="41407"/>
    <cellStyle name="Normal 5 3 7 8 2" xfId="41408"/>
    <cellStyle name="Normal 5 3 7 8 3" xfId="58242"/>
    <cellStyle name="Normal 5 3 7 9" xfId="41409"/>
    <cellStyle name="Normal 5 3 8" xfId="41410"/>
    <cellStyle name="Normal 5 3 8 2" xfId="41411"/>
    <cellStyle name="Normal 5 3 8 2 2" xfId="41412"/>
    <cellStyle name="Normal 5 3 8 2 2 2" xfId="41413"/>
    <cellStyle name="Normal 5 3 8 2 2 2 2" xfId="41414"/>
    <cellStyle name="Normal 5 3 8 2 2 2 2 2" xfId="41415"/>
    <cellStyle name="Normal 5 3 8 2 2 2 2 3" xfId="58243"/>
    <cellStyle name="Normal 5 3 8 2 2 2 3" xfId="41416"/>
    <cellStyle name="Normal 5 3 8 2 2 2 4" xfId="41417"/>
    <cellStyle name="Normal 5 3 8 2 2 3" xfId="41418"/>
    <cellStyle name="Normal 5 3 8 2 2 3 2" xfId="41419"/>
    <cellStyle name="Normal 5 3 8 2 2 3 2 2" xfId="41420"/>
    <cellStyle name="Normal 5 3 8 2 2 3 2 3" xfId="58244"/>
    <cellStyle name="Normal 5 3 8 2 2 3 3" xfId="41421"/>
    <cellStyle name="Normal 5 3 8 2 2 3 4" xfId="41422"/>
    <cellStyle name="Normal 5 3 8 2 2 4" xfId="41423"/>
    <cellStyle name="Normal 5 3 8 2 2 4 2" xfId="41424"/>
    <cellStyle name="Normal 5 3 8 2 2 4 3" xfId="58245"/>
    <cellStyle name="Normal 5 3 8 2 2 5" xfId="41425"/>
    <cellStyle name="Normal 5 3 8 2 2 6" xfId="41426"/>
    <cellStyle name="Normal 5 3 8 2 3" xfId="41427"/>
    <cellStyle name="Normal 5 3 8 2 3 2" xfId="41428"/>
    <cellStyle name="Normal 5 3 8 2 3 2 2" xfId="41429"/>
    <cellStyle name="Normal 5 3 8 2 3 2 3" xfId="58246"/>
    <cellStyle name="Normal 5 3 8 2 3 3" xfId="41430"/>
    <cellStyle name="Normal 5 3 8 2 3 4" xfId="41431"/>
    <cellStyle name="Normal 5 3 8 2 4" xfId="41432"/>
    <cellStyle name="Normal 5 3 8 2 4 2" xfId="41433"/>
    <cellStyle name="Normal 5 3 8 2 4 2 2" xfId="41434"/>
    <cellStyle name="Normal 5 3 8 2 4 2 3" xfId="58247"/>
    <cellStyle name="Normal 5 3 8 2 4 3" xfId="41435"/>
    <cellStyle name="Normal 5 3 8 2 4 4" xfId="41436"/>
    <cellStyle name="Normal 5 3 8 2 5" xfId="41437"/>
    <cellStyle name="Normal 5 3 8 2 5 2" xfId="41438"/>
    <cellStyle name="Normal 5 3 8 2 5 3" xfId="58248"/>
    <cellStyle name="Normal 5 3 8 2 6" xfId="41439"/>
    <cellStyle name="Normal 5 3 8 2 7" xfId="41440"/>
    <cellStyle name="Normal 5 3 8 3" xfId="41441"/>
    <cellStyle name="Normal 5 3 8 3 2" xfId="41442"/>
    <cellStyle name="Normal 5 3 8 3 2 2" xfId="41443"/>
    <cellStyle name="Normal 5 3 8 3 2 2 2" xfId="41444"/>
    <cellStyle name="Normal 5 3 8 3 2 2 3" xfId="58249"/>
    <cellStyle name="Normal 5 3 8 3 2 3" xfId="41445"/>
    <cellStyle name="Normal 5 3 8 3 2 4" xfId="41446"/>
    <cellStyle name="Normal 5 3 8 3 3" xfId="41447"/>
    <cellStyle name="Normal 5 3 8 3 3 2" xfId="41448"/>
    <cellStyle name="Normal 5 3 8 3 3 2 2" xfId="41449"/>
    <cellStyle name="Normal 5 3 8 3 3 2 3" xfId="58250"/>
    <cellStyle name="Normal 5 3 8 3 3 3" xfId="41450"/>
    <cellStyle name="Normal 5 3 8 3 3 4" xfId="41451"/>
    <cellStyle name="Normal 5 3 8 3 4" xfId="41452"/>
    <cellStyle name="Normal 5 3 8 3 4 2" xfId="41453"/>
    <cellStyle name="Normal 5 3 8 3 4 3" xfId="58251"/>
    <cellStyle name="Normal 5 3 8 3 5" xfId="41454"/>
    <cellStyle name="Normal 5 3 8 3 6" xfId="41455"/>
    <cellStyle name="Normal 5 3 8 4" xfId="41456"/>
    <cellStyle name="Normal 5 3 8 4 2" xfId="41457"/>
    <cellStyle name="Normal 5 3 8 4 2 2" xfId="41458"/>
    <cellStyle name="Normal 5 3 8 4 2 3" xfId="58252"/>
    <cellStyle name="Normal 5 3 8 4 3" xfId="41459"/>
    <cellStyle name="Normal 5 3 8 4 4" xfId="41460"/>
    <cellStyle name="Normal 5 3 8 5" xfId="41461"/>
    <cellStyle name="Normal 5 3 8 5 2" xfId="41462"/>
    <cellStyle name="Normal 5 3 8 5 2 2" xfId="41463"/>
    <cellStyle name="Normal 5 3 8 5 2 3" xfId="58253"/>
    <cellStyle name="Normal 5 3 8 5 3" xfId="41464"/>
    <cellStyle name="Normal 5 3 8 5 4" xfId="41465"/>
    <cellStyle name="Normal 5 3 8 6" xfId="41466"/>
    <cellStyle name="Normal 5 3 8 6 2" xfId="41467"/>
    <cellStyle name="Normal 5 3 8 6 3" xfId="58254"/>
    <cellStyle name="Normal 5 3 8 7" xfId="41468"/>
    <cellStyle name="Normal 5 3 8 8" xfId="41469"/>
    <cellStyle name="Normal 5 3 9" xfId="41470"/>
    <cellStyle name="Normal 5 3 9 2" xfId="41471"/>
    <cellStyle name="Normal 5 3 9 2 2" xfId="41472"/>
    <cellStyle name="Normal 5 3 9 2 2 2" xfId="41473"/>
    <cellStyle name="Normal 5 3 9 2 2 2 2" xfId="41474"/>
    <cellStyle name="Normal 5 3 9 2 2 2 3" xfId="58255"/>
    <cellStyle name="Normal 5 3 9 2 2 3" xfId="41475"/>
    <cellStyle name="Normal 5 3 9 2 2 4" xfId="41476"/>
    <cellStyle name="Normal 5 3 9 2 3" xfId="41477"/>
    <cellStyle name="Normal 5 3 9 2 3 2" xfId="41478"/>
    <cellStyle name="Normal 5 3 9 2 3 2 2" xfId="41479"/>
    <cellStyle name="Normal 5 3 9 2 3 2 3" xfId="58256"/>
    <cellStyle name="Normal 5 3 9 2 3 3" xfId="41480"/>
    <cellStyle name="Normal 5 3 9 2 3 4" xfId="41481"/>
    <cellStyle name="Normal 5 3 9 2 4" xfId="41482"/>
    <cellStyle name="Normal 5 3 9 2 4 2" xfId="41483"/>
    <cellStyle name="Normal 5 3 9 2 4 3" xfId="58257"/>
    <cellStyle name="Normal 5 3 9 2 5" xfId="41484"/>
    <cellStyle name="Normal 5 3 9 2 6" xfId="41485"/>
    <cellStyle name="Normal 5 3 9 3" xfId="41486"/>
    <cellStyle name="Normal 5 3 9 3 2" xfId="41487"/>
    <cellStyle name="Normal 5 3 9 3 2 2" xfId="41488"/>
    <cellStyle name="Normal 5 3 9 3 2 3" xfId="58258"/>
    <cellStyle name="Normal 5 3 9 3 3" xfId="41489"/>
    <cellStyle name="Normal 5 3 9 3 4" xfId="41490"/>
    <cellStyle name="Normal 5 3 9 4" xfId="41491"/>
    <cellStyle name="Normal 5 3 9 4 2" xfId="41492"/>
    <cellStyle name="Normal 5 3 9 4 2 2" xfId="41493"/>
    <cellStyle name="Normal 5 3 9 4 2 3" xfId="58259"/>
    <cellStyle name="Normal 5 3 9 4 3" xfId="41494"/>
    <cellStyle name="Normal 5 3 9 4 4" xfId="41495"/>
    <cellStyle name="Normal 5 3 9 5" xfId="41496"/>
    <cellStyle name="Normal 5 3 9 5 2" xfId="41497"/>
    <cellStyle name="Normal 5 3 9 5 3" xfId="58260"/>
    <cellStyle name="Normal 5 3 9 6" xfId="41498"/>
    <cellStyle name="Normal 5 3 9 7" xfId="41499"/>
    <cellStyle name="Normal 5 4" xfId="41500"/>
    <cellStyle name="Normal 5 4 10" xfId="41501"/>
    <cellStyle name="Normal 5 4 10 2" xfId="41502"/>
    <cellStyle name="Normal 5 4 10 2 2" xfId="41503"/>
    <cellStyle name="Normal 5 4 10 2 2 2" xfId="41504"/>
    <cellStyle name="Normal 5 4 10 2 2 3" xfId="58261"/>
    <cellStyle name="Normal 5 4 10 2 3" xfId="41505"/>
    <cellStyle name="Normal 5 4 10 2 4" xfId="41506"/>
    <cellStyle name="Normal 5 4 10 3" xfId="41507"/>
    <cellStyle name="Normal 5 4 10 3 2" xfId="41508"/>
    <cellStyle name="Normal 5 4 10 3 3" xfId="58262"/>
    <cellStyle name="Normal 5 4 10 4" xfId="41509"/>
    <cellStyle name="Normal 5 4 10 5" xfId="41510"/>
    <cellStyle name="Normal 5 4 11" xfId="41511"/>
    <cellStyle name="Normal 5 4 11 2" xfId="41512"/>
    <cellStyle name="Normal 5 4 11 2 2" xfId="41513"/>
    <cellStyle name="Normal 5 4 11 2 3" xfId="58263"/>
    <cellStyle name="Normal 5 4 11 3" xfId="41514"/>
    <cellStyle name="Normal 5 4 11 4" xfId="41515"/>
    <cellStyle name="Normal 5 4 12" xfId="41516"/>
    <cellStyle name="Normal 5 4 12 2" xfId="41517"/>
    <cellStyle name="Normal 5 4 12 2 2" xfId="41518"/>
    <cellStyle name="Normal 5 4 12 2 3" xfId="58264"/>
    <cellStyle name="Normal 5 4 12 3" xfId="41519"/>
    <cellStyle name="Normal 5 4 12 4" xfId="41520"/>
    <cellStyle name="Normal 5 4 13" xfId="41521"/>
    <cellStyle name="Normal 5 4 13 2" xfId="41522"/>
    <cellStyle name="Normal 5 4 13 3" xfId="58265"/>
    <cellStyle name="Normal 5 4 14" xfId="41523"/>
    <cellStyle name="Normal 5 4 15" xfId="41524"/>
    <cellStyle name="Normal 5 4 2" xfId="41525"/>
    <cellStyle name="Normal 5 4 2 10" xfId="41526"/>
    <cellStyle name="Normal 5 4 2 11" xfId="41527"/>
    <cellStyle name="Normal 5 4 2 2" xfId="41528"/>
    <cellStyle name="Normal 5 4 2 2 10" xfId="41529"/>
    <cellStyle name="Normal 5 4 2 2 2" xfId="41530"/>
    <cellStyle name="Normal 5 4 2 2 2 2" xfId="41531"/>
    <cellStyle name="Normal 5 4 2 2 2 2 2" xfId="41532"/>
    <cellStyle name="Normal 5 4 2 2 2 2 2 2" xfId="41533"/>
    <cellStyle name="Normal 5 4 2 2 2 2 2 2 2" xfId="41534"/>
    <cellStyle name="Normal 5 4 2 2 2 2 2 2 2 2" xfId="41535"/>
    <cellStyle name="Normal 5 4 2 2 2 2 2 2 2 3" xfId="58266"/>
    <cellStyle name="Normal 5 4 2 2 2 2 2 2 3" xfId="41536"/>
    <cellStyle name="Normal 5 4 2 2 2 2 2 2 4" xfId="41537"/>
    <cellStyle name="Normal 5 4 2 2 2 2 2 3" xfId="41538"/>
    <cellStyle name="Normal 5 4 2 2 2 2 2 3 2" xfId="41539"/>
    <cellStyle name="Normal 5 4 2 2 2 2 2 3 2 2" xfId="41540"/>
    <cellStyle name="Normal 5 4 2 2 2 2 2 3 2 3" xfId="58267"/>
    <cellStyle name="Normal 5 4 2 2 2 2 2 3 3" xfId="41541"/>
    <cellStyle name="Normal 5 4 2 2 2 2 2 3 4" xfId="41542"/>
    <cellStyle name="Normal 5 4 2 2 2 2 2 4" xfId="41543"/>
    <cellStyle name="Normal 5 4 2 2 2 2 2 4 2" xfId="41544"/>
    <cellStyle name="Normal 5 4 2 2 2 2 2 4 3" xfId="58268"/>
    <cellStyle name="Normal 5 4 2 2 2 2 2 5" xfId="41545"/>
    <cellStyle name="Normal 5 4 2 2 2 2 2 6" xfId="41546"/>
    <cellStyle name="Normal 5 4 2 2 2 2 3" xfId="41547"/>
    <cellStyle name="Normal 5 4 2 2 2 2 3 2" xfId="41548"/>
    <cellStyle name="Normal 5 4 2 2 2 2 3 2 2" xfId="41549"/>
    <cellStyle name="Normal 5 4 2 2 2 2 3 2 3" xfId="58269"/>
    <cellStyle name="Normal 5 4 2 2 2 2 3 3" xfId="41550"/>
    <cellStyle name="Normal 5 4 2 2 2 2 3 4" xfId="41551"/>
    <cellStyle name="Normal 5 4 2 2 2 2 4" xfId="41552"/>
    <cellStyle name="Normal 5 4 2 2 2 2 4 2" xfId="41553"/>
    <cellStyle name="Normal 5 4 2 2 2 2 4 2 2" xfId="41554"/>
    <cellStyle name="Normal 5 4 2 2 2 2 4 2 3" xfId="58270"/>
    <cellStyle name="Normal 5 4 2 2 2 2 4 3" xfId="41555"/>
    <cellStyle name="Normal 5 4 2 2 2 2 4 4" xfId="41556"/>
    <cellStyle name="Normal 5 4 2 2 2 2 5" xfId="41557"/>
    <cellStyle name="Normal 5 4 2 2 2 2 5 2" xfId="41558"/>
    <cellStyle name="Normal 5 4 2 2 2 2 5 3" xfId="58271"/>
    <cellStyle name="Normal 5 4 2 2 2 2 6" xfId="41559"/>
    <cellStyle name="Normal 5 4 2 2 2 2 7" xfId="41560"/>
    <cellStyle name="Normal 5 4 2 2 2 3" xfId="41561"/>
    <cellStyle name="Normal 5 4 2 2 2 3 2" xfId="41562"/>
    <cellStyle name="Normal 5 4 2 2 2 3 2 2" xfId="41563"/>
    <cellStyle name="Normal 5 4 2 2 2 3 2 2 2" xfId="41564"/>
    <cellStyle name="Normal 5 4 2 2 2 3 2 2 3" xfId="58272"/>
    <cellStyle name="Normal 5 4 2 2 2 3 2 3" xfId="41565"/>
    <cellStyle name="Normal 5 4 2 2 2 3 2 4" xfId="41566"/>
    <cellStyle name="Normal 5 4 2 2 2 3 3" xfId="41567"/>
    <cellStyle name="Normal 5 4 2 2 2 3 3 2" xfId="41568"/>
    <cellStyle name="Normal 5 4 2 2 2 3 3 2 2" xfId="41569"/>
    <cellStyle name="Normal 5 4 2 2 2 3 3 2 3" xfId="58273"/>
    <cellStyle name="Normal 5 4 2 2 2 3 3 3" xfId="41570"/>
    <cellStyle name="Normal 5 4 2 2 2 3 3 4" xfId="41571"/>
    <cellStyle name="Normal 5 4 2 2 2 3 4" xfId="41572"/>
    <cellStyle name="Normal 5 4 2 2 2 3 4 2" xfId="41573"/>
    <cellStyle name="Normal 5 4 2 2 2 3 4 3" xfId="58274"/>
    <cellStyle name="Normal 5 4 2 2 2 3 5" xfId="41574"/>
    <cellStyle name="Normal 5 4 2 2 2 3 6" xfId="41575"/>
    <cellStyle name="Normal 5 4 2 2 2 4" xfId="41576"/>
    <cellStyle name="Normal 5 4 2 2 2 4 2" xfId="41577"/>
    <cellStyle name="Normal 5 4 2 2 2 4 2 2" xfId="41578"/>
    <cellStyle name="Normal 5 4 2 2 2 4 2 3" xfId="58275"/>
    <cellStyle name="Normal 5 4 2 2 2 4 3" xfId="41579"/>
    <cellStyle name="Normal 5 4 2 2 2 4 4" xfId="41580"/>
    <cellStyle name="Normal 5 4 2 2 2 5" xfId="41581"/>
    <cellStyle name="Normal 5 4 2 2 2 5 2" xfId="41582"/>
    <cellStyle name="Normal 5 4 2 2 2 5 2 2" xfId="41583"/>
    <cellStyle name="Normal 5 4 2 2 2 5 2 3" xfId="58276"/>
    <cellStyle name="Normal 5 4 2 2 2 5 3" xfId="41584"/>
    <cellStyle name="Normal 5 4 2 2 2 5 4" xfId="41585"/>
    <cellStyle name="Normal 5 4 2 2 2 6" xfId="41586"/>
    <cellStyle name="Normal 5 4 2 2 2 6 2" xfId="41587"/>
    <cellStyle name="Normal 5 4 2 2 2 6 3" xfId="58277"/>
    <cellStyle name="Normal 5 4 2 2 2 7" xfId="41588"/>
    <cellStyle name="Normal 5 4 2 2 2 8" xfId="41589"/>
    <cellStyle name="Normal 5 4 2 2 3" xfId="41590"/>
    <cellStyle name="Normal 5 4 2 2 3 2" xfId="41591"/>
    <cellStyle name="Normal 5 4 2 2 3 2 2" xfId="41592"/>
    <cellStyle name="Normal 5 4 2 2 3 2 2 2" xfId="41593"/>
    <cellStyle name="Normal 5 4 2 2 3 2 2 2 2" xfId="41594"/>
    <cellStyle name="Normal 5 4 2 2 3 2 2 2 3" xfId="58278"/>
    <cellStyle name="Normal 5 4 2 2 3 2 2 3" xfId="41595"/>
    <cellStyle name="Normal 5 4 2 2 3 2 2 4" xfId="41596"/>
    <cellStyle name="Normal 5 4 2 2 3 2 3" xfId="41597"/>
    <cellStyle name="Normal 5 4 2 2 3 2 3 2" xfId="41598"/>
    <cellStyle name="Normal 5 4 2 2 3 2 3 2 2" xfId="41599"/>
    <cellStyle name="Normal 5 4 2 2 3 2 3 2 3" xfId="58279"/>
    <cellStyle name="Normal 5 4 2 2 3 2 3 3" xfId="41600"/>
    <cellStyle name="Normal 5 4 2 2 3 2 3 4" xfId="41601"/>
    <cellStyle name="Normal 5 4 2 2 3 2 4" xfId="41602"/>
    <cellStyle name="Normal 5 4 2 2 3 2 4 2" xfId="41603"/>
    <cellStyle name="Normal 5 4 2 2 3 2 4 3" xfId="58280"/>
    <cellStyle name="Normal 5 4 2 2 3 2 5" xfId="41604"/>
    <cellStyle name="Normal 5 4 2 2 3 2 6" xfId="41605"/>
    <cellStyle name="Normal 5 4 2 2 3 3" xfId="41606"/>
    <cellStyle name="Normal 5 4 2 2 3 3 2" xfId="41607"/>
    <cellStyle name="Normal 5 4 2 2 3 3 2 2" xfId="41608"/>
    <cellStyle name="Normal 5 4 2 2 3 3 2 3" xfId="58281"/>
    <cellStyle name="Normal 5 4 2 2 3 3 3" xfId="41609"/>
    <cellStyle name="Normal 5 4 2 2 3 3 4" xfId="41610"/>
    <cellStyle name="Normal 5 4 2 2 3 4" xfId="41611"/>
    <cellStyle name="Normal 5 4 2 2 3 4 2" xfId="41612"/>
    <cellStyle name="Normal 5 4 2 2 3 4 2 2" xfId="41613"/>
    <cellStyle name="Normal 5 4 2 2 3 4 2 3" xfId="58282"/>
    <cellStyle name="Normal 5 4 2 2 3 4 3" xfId="41614"/>
    <cellStyle name="Normal 5 4 2 2 3 4 4" xfId="41615"/>
    <cellStyle name="Normal 5 4 2 2 3 5" xfId="41616"/>
    <cellStyle name="Normal 5 4 2 2 3 5 2" xfId="41617"/>
    <cellStyle name="Normal 5 4 2 2 3 5 3" xfId="58283"/>
    <cellStyle name="Normal 5 4 2 2 3 6" xfId="41618"/>
    <cellStyle name="Normal 5 4 2 2 3 7" xfId="41619"/>
    <cellStyle name="Normal 5 4 2 2 4" xfId="41620"/>
    <cellStyle name="Normal 5 4 2 2 4 2" xfId="41621"/>
    <cellStyle name="Normal 5 4 2 2 4 2 2" xfId="41622"/>
    <cellStyle name="Normal 5 4 2 2 4 2 2 2" xfId="41623"/>
    <cellStyle name="Normal 5 4 2 2 4 2 2 3" xfId="58284"/>
    <cellStyle name="Normal 5 4 2 2 4 2 3" xfId="41624"/>
    <cellStyle name="Normal 5 4 2 2 4 2 4" xfId="41625"/>
    <cellStyle name="Normal 5 4 2 2 4 3" xfId="41626"/>
    <cellStyle name="Normal 5 4 2 2 4 3 2" xfId="41627"/>
    <cellStyle name="Normal 5 4 2 2 4 3 2 2" xfId="41628"/>
    <cellStyle name="Normal 5 4 2 2 4 3 2 3" xfId="58285"/>
    <cellStyle name="Normal 5 4 2 2 4 3 3" xfId="41629"/>
    <cellStyle name="Normal 5 4 2 2 4 3 4" xfId="41630"/>
    <cellStyle name="Normal 5 4 2 2 4 4" xfId="41631"/>
    <cellStyle name="Normal 5 4 2 2 4 4 2" xfId="41632"/>
    <cellStyle name="Normal 5 4 2 2 4 4 3" xfId="58286"/>
    <cellStyle name="Normal 5 4 2 2 4 5" xfId="41633"/>
    <cellStyle name="Normal 5 4 2 2 4 6" xfId="41634"/>
    <cellStyle name="Normal 5 4 2 2 5" xfId="41635"/>
    <cellStyle name="Normal 5 4 2 2 5 2" xfId="41636"/>
    <cellStyle name="Normal 5 4 2 2 5 2 2" xfId="41637"/>
    <cellStyle name="Normal 5 4 2 2 5 2 2 2" xfId="41638"/>
    <cellStyle name="Normal 5 4 2 2 5 2 2 3" xfId="58287"/>
    <cellStyle name="Normal 5 4 2 2 5 2 3" xfId="41639"/>
    <cellStyle name="Normal 5 4 2 2 5 2 4" xfId="41640"/>
    <cellStyle name="Normal 5 4 2 2 5 3" xfId="41641"/>
    <cellStyle name="Normal 5 4 2 2 5 3 2" xfId="41642"/>
    <cellStyle name="Normal 5 4 2 2 5 3 3" xfId="58288"/>
    <cellStyle name="Normal 5 4 2 2 5 4" xfId="41643"/>
    <cellStyle name="Normal 5 4 2 2 5 5" xfId="41644"/>
    <cellStyle name="Normal 5 4 2 2 6" xfId="41645"/>
    <cellStyle name="Normal 5 4 2 2 6 2" xfId="41646"/>
    <cellStyle name="Normal 5 4 2 2 6 2 2" xfId="41647"/>
    <cellStyle name="Normal 5 4 2 2 6 2 3" xfId="58289"/>
    <cellStyle name="Normal 5 4 2 2 6 3" xfId="41648"/>
    <cellStyle name="Normal 5 4 2 2 6 4" xfId="41649"/>
    <cellStyle name="Normal 5 4 2 2 7" xfId="41650"/>
    <cellStyle name="Normal 5 4 2 2 7 2" xfId="41651"/>
    <cellStyle name="Normal 5 4 2 2 7 2 2" xfId="41652"/>
    <cellStyle name="Normal 5 4 2 2 7 2 3" xfId="58290"/>
    <cellStyle name="Normal 5 4 2 2 7 3" xfId="41653"/>
    <cellStyle name="Normal 5 4 2 2 7 4" xfId="41654"/>
    <cellStyle name="Normal 5 4 2 2 8" xfId="41655"/>
    <cellStyle name="Normal 5 4 2 2 8 2" xfId="41656"/>
    <cellStyle name="Normal 5 4 2 2 8 3" xfId="58291"/>
    <cellStyle name="Normal 5 4 2 2 9" xfId="41657"/>
    <cellStyle name="Normal 5 4 2 3" xfId="41658"/>
    <cellStyle name="Normal 5 4 2 3 2" xfId="41659"/>
    <cellStyle name="Normal 5 4 2 3 2 2" xfId="41660"/>
    <cellStyle name="Normal 5 4 2 3 2 2 2" xfId="41661"/>
    <cellStyle name="Normal 5 4 2 3 2 2 2 2" xfId="41662"/>
    <cellStyle name="Normal 5 4 2 3 2 2 2 2 2" xfId="41663"/>
    <cellStyle name="Normal 5 4 2 3 2 2 2 2 3" xfId="58292"/>
    <cellStyle name="Normal 5 4 2 3 2 2 2 3" xfId="41664"/>
    <cellStyle name="Normal 5 4 2 3 2 2 2 4" xfId="41665"/>
    <cellStyle name="Normal 5 4 2 3 2 2 3" xfId="41666"/>
    <cellStyle name="Normal 5 4 2 3 2 2 3 2" xfId="41667"/>
    <cellStyle name="Normal 5 4 2 3 2 2 3 2 2" xfId="41668"/>
    <cellStyle name="Normal 5 4 2 3 2 2 3 2 3" xfId="58293"/>
    <cellStyle name="Normal 5 4 2 3 2 2 3 3" xfId="41669"/>
    <cellStyle name="Normal 5 4 2 3 2 2 3 4" xfId="41670"/>
    <cellStyle name="Normal 5 4 2 3 2 2 4" xfId="41671"/>
    <cellStyle name="Normal 5 4 2 3 2 2 4 2" xfId="41672"/>
    <cellStyle name="Normal 5 4 2 3 2 2 4 3" xfId="58294"/>
    <cellStyle name="Normal 5 4 2 3 2 2 5" xfId="41673"/>
    <cellStyle name="Normal 5 4 2 3 2 2 6" xfId="41674"/>
    <cellStyle name="Normal 5 4 2 3 2 3" xfId="41675"/>
    <cellStyle name="Normal 5 4 2 3 2 3 2" xfId="41676"/>
    <cellStyle name="Normal 5 4 2 3 2 3 2 2" xfId="41677"/>
    <cellStyle name="Normal 5 4 2 3 2 3 2 3" xfId="58295"/>
    <cellStyle name="Normal 5 4 2 3 2 3 3" xfId="41678"/>
    <cellStyle name="Normal 5 4 2 3 2 3 4" xfId="41679"/>
    <cellStyle name="Normal 5 4 2 3 2 4" xfId="41680"/>
    <cellStyle name="Normal 5 4 2 3 2 4 2" xfId="41681"/>
    <cellStyle name="Normal 5 4 2 3 2 4 2 2" xfId="41682"/>
    <cellStyle name="Normal 5 4 2 3 2 4 2 3" xfId="58296"/>
    <cellStyle name="Normal 5 4 2 3 2 4 3" xfId="41683"/>
    <cellStyle name="Normal 5 4 2 3 2 4 4" xfId="41684"/>
    <cellStyle name="Normal 5 4 2 3 2 5" xfId="41685"/>
    <cellStyle name="Normal 5 4 2 3 2 5 2" xfId="41686"/>
    <cellStyle name="Normal 5 4 2 3 2 5 3" xfId="58297"/>
    <cellStyle name="Normal 5 4 2 3 2 6" xfId="41687"/>
    <cellStyle name="Normal 5 4 2 3 2 7" xfId="41688"/>
    <cellStyle name="Normal 5 4 2 3 3" xfId="41689"/>
    <cellStyle name="Normal 5 4 2 3 3 2" xfId="41690"/>
    <cellStyle name="Normal 5 4 2 3 3 2 2" xfId="41691"/>
    <cellStyle name="Normal 5 4 2 3 3 2 2 2" xfId="41692"/>
    <cellStyle name="Normal 5 4 2 3 3 2 2 3" xfId="58298"/>
    <cellStyle name="Normal 5 4 2 3 3 2 3" xfId="41693"/>
    <cellStyle name="Normal 5 4 2 3 3 2 4" xfId="41694"/>
    <cellStyle name="Normal 5 4 2 3 3 3" xfId="41695"/>
    <cellStyle name="Normal 5 4 2 3 3 3 2" xfId="41696"/>
    <cellStyle name="Normal 5 4 2 3 3 3 2 2" xfId="41697"/>
    <cellStyle name="Normal 5 4 2 3 3 3 2 3" xfId="58299"/>
    <cellStyle name="Normal 5 4 2 3 3 3 3" xfId="41698"/>
    <cellStyle name="Normal 5 4 2 3 3 3 4" xfId="41699"/>
    <cellStyle name="Normal 5 4 2 3 3 4" xfId="41700"/>
    <cellStyle name="Normal 5 4 2 3 3 4 2" xfId="41701"/>
    <cellStyle name="Normal 5 4 2 3 3 4 3" xfId="58300"/>
    <cellStyle name="Normal 5 4 2 3 3 5" xfId="41702"/>
    <cellStyle name="Normal 5 4 2 3 3 6" xfId="41703"/>
    <cellStyle name="Normal 5 4 2 3 4" xfId="41704"/>
    <cellStyle name="Normal 5 4 2 3 4 2" xfId="41705"/>
    <cellStyle name="Normal 5 4 2 3 4 2 2" xfId="41706"/>
    <cellStyle name="Normal 5 4 2 3 4 2 2 2" xfId="41707"/>
    <cellStyle name="Normal 5 4 2 3 4 2 2 3" xfId="58301"/>
    <cellStyle name="Normal 5 4 2 3 4 2 3" xfId="41708"/>
    <cellStyle name="Normal 5 4 2 3 4 2 4" xfId="41709"/>
    <cellStyle name="Normal 5 4 2 3 4 3" xfId="41710"/>
    <cellStyle name="Normal 5 4 2 3 4 3 2" xfId="41711"/>
    <cellStyle name="Normal 5 4 2 3 4 3 3" xfId="58302"/>
    <cellStyle name="Normal 5 4 2 3 4 4" xfId="41712"/>
    <cellStyle name="Normal 5 4 2 3 4 5" xfId="41713"/>
    <cellStyle name="Normal 5 4 2 3 5" xfId="41714"/>
    <cellStyle name="Normal 5 4 2 3 5 2" xfId="41715"/>
    <cellStyle name="Normal 5 4 2 3 5 2 2" xfId="41716"/>
    <cellStyle name="Normal 5 4 2 3 5 2 3" xfId="58303"/>
    <cellStyle name="Normal 5 4 2 3 5 3" xfId="41717"/>
    <cellStyle name="Normal 5 4 2 3 5 4" xfId="41718"/>
    <cellStyle name="Normal 5 4 2 3 6" xfId="41719"/>
    <cellStyle name="Normal 5 4 2 3 6 2" xfId="41720"/>
    <cellStyle name="Normal 5 4 2 3 6 2 2" xfId="41721"/>
    <cellStyle name="Normal 5 4 2 3 6 2 3" xfId="58304"/>
    <cellStyle name="Normal 5 4 2 3 6 3" xfId="41722"/>
    <cellStyle name="Normal 5 4 2 3 6 4" xfId="41723"/>
    <cellStyle name="Normal 5 4 2 3 7" xfId="41724"/>
    <cellStyle name="Normal 5 4 2 3 7 2" xfId="41725"/>
    <cellStyle name="Normal 5 4 2 3 7 3" xfId="58305"/>
    <cellStyle name="Normal 5 4 2 3 8" xfId="41726"/>
    <cellStyle name="Normal 5 4 2 3 9" xfId="41727"/>
    <cellStyle name="Normal 5 4 2 4" xfId="41728"/>
    <cellStyle name="Normal 5 4 2 4 2" xfId="41729"/>
    <cellStyle name="Normal 5 4 2 4 2 2" xfId="41730"/>
    <cellStyle name="Normal 5 4 2 4 2 2 2" xfId="41731"/>
    <cellStyle name="Normal 5 4 2 4 2 2 2 2" xfId="41732"/>
    <cellStyle name="Normal 5 4 2 4 2 2 2 3" xfId="58306"/>
    <cellStyle name="Normal 5 4 2 4 2 2 3" xfId="41733"/>
    <cellStyle name="Normal 5 4 2 4 2 2 4" xfId="41734"/>
    <cellStyle name="Normal 5 4 2 4 2 3" xfId="41735"/>
    <cellStyle name="Normal 5 4 2 4 2 3 2" xfId="41736"/>
    <cellStyle name="Normal 5 4 2 4 2 3 2 2" xfId="41737"/>
    <cellStyle name="Normal 5 4 2 4 2 3 2 3" xfId="58307"/>
    <cellStyle name="Normal 5 4 2 4 2 3 3" xfId="41738"/>
    <cellStyle name="Normal 5 4 2 4 2 3 4" xfId="41739"/>
    <cellStyle name="Normal 5 4 2 4 2 4" xfId="41740"/>
    <cellStyle name="Normal 5 4 2 4 2 4 2" xfId="41741"/>
    <cellStyle name="Normal 5 4 2 4 2 4 3" xfId="58308"/>
    <cellStyle name="Normal 5 4 2 4 2 5" xfId="41742"/>
    <cellStyle name="Normal 5 4 2 4 2 6" xfId="41743"/>
    <cellStyle name="Normal 5 4 2 4 3" xfId="41744"/>
    <cellStyle name="Normal 5 4 2 4 3 2" xfId="41745"/>
    <cellStyle name="Normal 5 4 2 4 3 2 2" xfId="41746"/>
    <cellStyle name="Normal 5 4 2 4 3 2 3" xfId="58309"/>
    <cellStyle name="Normal 5 4 2 4 3 3" xfId="41747"/>
    <cellStyle name="Normal 5 4 2 4 3 4" xfId="41748"/>
    <cellStyle name="Normal 5 4 2 4 4" xfId="41749"/>
    <cellStyle name="Normal 5 4 2 4 4 2" xfId="41750"/>
    <cellStyle name="Normal 5 4 2 4 4 2 2" xfId="41751"/>
    <cellStyle name="Normal 5 4 2 4 4 2 3" xfId="58310"/>
    <cellStyle name="Normal 5 4 2 4 4 3" xfId="41752"/>
    <cellStyle name="Normal 5 4 2 4 4 4" xfId="41753"/>
    <cellStyle name="Normal 5 4 2 4 5" xfId="41754"/>
    <cellStyle name="Normal 5 4 2 4 5 2" xfId="41755"/>
    <cellStyle name="Normal 5 4 2 4 5 3" xfId="58311"/>
    <cellStyle name="Normal 5 4 2 4 6" xfId="41756"/>
    <cellStyle name="Normal 5 4 2 4 7" xfId="41757"/>
    <cellStyle name="Normal 5 4 2 5" xfId="41758"/>
    <cellStyle name="Normal 5 4 2 5 2" xfId="41759"/>
    <cellStyle name="Normal 5 4 2 5 2 2" xfId="41760"/>
    <cellStyle name="Normal 5 4 2 5 2 2 2" xfId="41761"/>
    <cellStyle name="Normal 5 4 2 5 2 2 3" xfId="58312"/>
    <cellStyle name="Normal 5 4 2 5 2 3" xfId="41762"/>
    <cellStyle name="Normal 5 4 2 5 2 4" xfId="41763"/>
    <cellStyle name="Normal 5 4 2 5 3" xfId="41764"/>
    <cellStyle name="Normal 5 4 2 5 3 2" xfId="41765"/>
    <cellStyle name="Normal 5 4 2 5 3 2 2" xfId="41766"/>
    <cellStyle name="Normal 5 4 2 5 3 2 3" xfId="58313"/>
    <cellStyle name="Normal 5 4 2 5 3 3" xfId="41767"/>
    <cellStyle name="Normal 5 4 2 5 3 4" xfId="41768"/>
    <cellStyle name="Normal 5 4 2 5 4" xfId="41769"/>
    <cellStyle name="Normal 5 4 2 5 4 2" xfId="41770"/>
    <cellStyle name="Normal 5 4 2 5 4 3" xfId="58314"/>
    <cellStyle name="Normal 5 4 2 5 5" xfId="41771"/>
    <cellStyle name="Normal 5 4 2 5 6" xfId="41772"/>
    <cellStyle name="Normal 5 4 2 6" xfId="41773"/>
    <cellStyle name="Normal 5 4 2 6 2" xfId="41774"/>
    <cellStyle name="Normal 5 4 2 6 2 2" xfId="41775"/>
    <cellStyle name="Normal 5 4 2 6 2 2 2" xfId="41776"/>
    <cellStyle name="Normal 5 4 2 6 2 2 3" xfId="58315"/>
    <cellStyle name="Normal 5 4 2 6 2 3" xfId="41777"/>
    <cellStyle name="Normal 5 4 2 6 2 4" xfId="41778"/>
    <cellStyle name="Normal 5 4 2 6 3" xfId="41779"/>
    <cellStyle name="Normal 5 4 2 6 3 2" xfId="41780"/>
    <cellStyle name="Normal 5 4 2 6 3 3" xfId="58316"/>
    <cellStyle name="Normal 5 4 2 6 4" xfId="41781"/>
    <cellStyle name="Normal 5 4 2 6 5" xfId="41782"/>
    <cellStyle name="Normal 5 4 2 7" xfId="41783"/>
    <cellStyle name="Normal 5 4 2 7 2" xfId="41784"/>
    <cellStyle name="Normal 5 4 2 7 2 2" xfId="41785"/>
    <cellStyle name="Normal 5 4 2 7 2 3" xfId="58317"/>
    <cellStyle name="Normal 5 4 2 7 3" xfId="41786"/>
    <cellStyle name="Normal 5 4 2 7 4" xfId="41787"/>
    <cellStyle name="Normal 5 4 2 8" xfId="41788"/>
    <cellStyle name="Normal 5 4 2 8 2" xfId="41789"/>
    <cellStyle name="Normal 5 4 2 8 2 2" xfId="41790"/>
    <cellStyle name="Normal 5 4 2 8 2 3" xfId="58318"/>
    <cellStyle name="Normal 5 4 2 8 3" xfId="41791"/>
    <cellStyle name="Normal 5 4 2 8 4" xfId="41792"/>
    <cellStyle name="Normal 5 4 2 9" xfId="41793"/>
    <cellStyle name="Normal 5 4 2 9 2" xfId="41794"/>
    <cellStyle name="Normal 5 4 2 9 3" xfId="58319"/>
    <cellStyle name="Normal 5 4 3" xfId="41795"/>
    <cellStyle name="Normal 5 4 3 10" xfId="41796"/>
    <cellStyle name="Normal 5 4 3 11" xfId="41797"/>
    <cellStyle name="Normal 5 4 3 2" xfId="41798"/>
    <cellStyle name="Normal 5 4 3 2 10" xfId="41799"/>
    <cellStyle name="Normal 5 4 3 2 2" xfId="41800"/>
    <cellStyle name="Normal 5 4 3 2 2 2" xfId="41801"/>
    <cellStyle name="Normal 5 4 3 2 2 2 2" xfId="41802"/>
    <cellStyle name="Normal 5 4 3 2 2 2 2 2" xfId="41803"/>
    <cellStyle name="Normal 5 4 3 2 2 2 2 2 2" xfId="41804"/>
    <cellStyle name="Normal 5 4 3 2 2 2 2 2 2 2" xfId="41805"/>
    <cellStyle name="Normal 5 4 3 2 2 2 2 2 2 3" xfId="58320"/>
    <cellStyle name="Normal 5 4 3 2 2 2 2 2 3" xfId="41806"/>
    <cellStyle name="Normal 5 4 3 2 2 2 2 2 4" xfId="41807"/>
    <cellStyle name="Normal 5 4 3 2 2 2 2 3" xfId="41808"/>
    <cellStyle name="Normal 5 4 3 2 2 2 2 3 2" xfId="41809"/>
    <cellStyle name="Normal 5 4 3 2 2 2 2 3 2 2" xfId="41810"/>
    <cellStyle name="Normal 5 4 3 2 2 2 2 3 2 3" xfId="58321"/>
    <cellStyle name="Normal 5 4 3 2 2 2 2 3 3" xfId="41811"/>
    <cellStyle name="Normal 5 4 3 2 2 2 2 3 4" xfId="41812"/>
    <cellStyle name="Normal 5 4 3 2 2 2 2 4" xfId="41813"/>
    <cellStyle name="Normal 5 4 3 2 2 2 2 4 2" xfId="41814"/>
    <cellStyle name="Normal 5 4 3 2 2 2 2 4 3" xfId="58322"/>
    <cellStyle name="Normal 5 4 3 2 2 2 2 5" xfId="41815"/>
    <cellStyle name="Normal 5 4 3 2 2 2 2 6" xfId="41816"/>
    <cellStyle name="Normal 5 4 3 2 2 2 3" xfId="41817"/>
    <cellStyle name="Normal 5 4 3 2 2 2 3 2" xfId="41818"/>
    <cellStyle name="Normal 5 4 3 2 2 2 3 2 2" xfId="41819"/>
    <cellStyle name="Normal 5 4 3 2 2 2 3 2 3" xfId="58323"/>
    <cellStyle name="Normal 5 4 3 2 2 2 3 3" xfId="41820"/>
    <cellStyle name="Normal 5 4 3 2 2 2 3 4" xfId="41821"/>
    <cellStyle name="Normal 5 4 3 2 2 2 4" xfId="41822"/>
    <cellStyle name="Normal 5 4 3 2 2 2 4 2" xfId="41823"/>
    <cellStyle name="Normal 5 4 3 2 2 2 4 2 2" xfId="41824"/>
    <cellStyle name="Normal 5 4 3 2 2 2 4 2 3" xfId="58324"/>
    <cellStyle name="Normal 5 4 3 2 2 2 4 3" xfId="41825"/>
    <cellStyle name="Normal 5 4 3 2 2 2 4 4" xfId="41826"/>
    <cellStyle name="Normal 5 4 3 2 2 2 5" xfId="41827"/>
    <cellStyle name="Normal 5 4 3 2 2 2 5 2" xfId="41828"/>
    <cellStyle name="Normal 5 4 3 2 2 2 5 3" xfId="58325"/>
    <cellStyle name="Normal 5 4 3 2 2 2 6" xfId="41829"/>
    <cellStyle name="Normal 5 4 3 2 2 2 7" xfId="41830"/>
    <cellStyle name="Normal 5 4 3 2 2 3" xfId="41831"/>
    <cellStyle name="Normal 5 4 3 2 2 3 2" xfId="41832"/>
    <cellStyle name="Normal 5 4 3 2 2 3 2 2" xfId="41833"/>
    <cellStyle name="Normal 5 4 3 2 2 3 2 2 2" xfId="41834"/>
    <cellStyle name="Normal 5 4 3 2 2 3 2 2 3" xfId="58326"/>
    <cellStyle name="Normal 5 4 3 2 2 3 2 3" xfId="41835"/>
    <cellStyle name="Normal 5 4 3 2 2 3 2 4" xfId="41836"/>
    <cellStyle name="Normal 5 4 3 2 2 3 3" xfId="41837"/>
    <cellStyle name="Normal 5 4 3 2 2 3 3 2" xfId="41838"/>
    <cellStyle name="Normal 5 4 3 2 2 3 3 2 2" xfId="41839"/>
    <cellStyle name="Normal 5 4 3 2 2 3 3 2 3" xfId="58327"/>
    <cellStyle name="Normal 5 4 3 2 2 3 3 3" xfId="41840"/>
    <cellStyle name="Normal 5 4 3 2 2 3 3 4" xfId="41841"/>
    <cellStyle name="Normal 5 4 3 2 2 3 4" xfId="41842"/>
    <cellStyle name="Normal 5 4 3 2 2 3 4 2" xfId="41843"/>
    <cellStyle name="Normal 5 4 3 2 2 3 4 3" xfId="58328"/>
    <cellStyle name="Normal 5 4 3 2 2 3 5" xfId="41844"/>
    <cellStyle name="Normal 5 4 3 2 2 3 6" xfId="41845"/>
    <cellStyle name="Normal 5 4 3 2 2 4" xfId="41846"/>
    <cellStyle name="Normal 5 4 3 2 2 4 2" xfId="41847"/>
    <cellStyle name="Normal 5 4 3 2 2 4 2 2" xfId="41848"/>
    <cellStyle name="Normal 5 4 3 2 2 4 2 3" xfId="58329"/>
    <cellStyle name="Normal 5 4 3 2 2 4 3" xfId="41849"/>
    <cellStyle name="Normal 5 4 3 2 2 4 4" xfId="41850"/>
    <cellStyle name="Normal 5 4 3 2 2 5" xfId="41851"/>
    <cellStyle name="Normal 5 4 3 2 2 5 2" xfId="41852"/>
    <cellStyle name="Normal 5 4 3 2 2 5 2 2" xfId="41853"/>
    <cellStyle name="Normal 5 4 3 2 2 5 2 3" xfId="58330"/>
    <cellStyle name="Normal 5 4 3 2 2 5 3" xfId="41854"/>
    <cellStyle name="Normal 5 4 3 2 2 5 4" xfId="41855"/>
    <cellStyle name="Normal 5 4 3 2 2 6" xfId="41856"/>
    <cellStyle name="Normal 5 4 3 2 2 6 2" xfId="41857"/>
    <cellStyle name="Normal 5 4 3 2 2 6 3" xfId="58331"/>
    <cellStyle name="Normal 5 4 3 2 2 7" xfId="41858"/>
    <cellStyle name="Normal 5 4 3 2 2 8" xfId="41859"/>
    <cellStyle name="Normal 5 4 3 2 3" xfId="41860"/>
    <cellStyle name="Normal 5 4 3 2 3 2" xfId="41861"/>
    <cellStyle name="Normal 5 4 3 2 3 2 2" xfId="41862"/>
    <cellStyle name="Normal 5 4 3 2 3 2 2 2" xfId="41863"/>
    <cellStyle name="Normal 5 4 3 2 3 2 2 2 2" xfId="41864"/>
    <cellStyle name="Normal 5 4 3 2 3 2 2 2 3" xfId="58332"/>
    <cellStyle name="Normal 5 4 3 2 3 2 2 3" xfId="41865"/>
    <cellStyle name="Normal 5 4 3 2 3 2 2 4" xfId="41866"/>
    <cellStyle name="Normal 5 4 3 2 3 2 3" xfId="41867"/>
    <cellStyle name="Normal 5 4 3 2 3 2 3 2" xfId="41868"/>
    <cellStyle name="Normal 5 4 3 2 3 2 3 2 2" xfId="41869"/>
    <cellStyle name="Normal 5 4 3 2 3 2 3 2 3" xfId="58333"/>
    <cellStyle name="Normal 5 4 3 2 3 2 3 3" xfId="41870"/>
    <cellStyle name="Normal 5 4 3 2 3 2 3 4" xfId="41871"/>
    <cellStyle name="Normal 5 4 3 2 3 2 4" xfId="41872"/>
    <cellStyle name="Normal 5 4 3 2 3 2 4 2" xfId="41873"/>
    <cellStyle name="Normal 5 4 3 2 3 2 4 3" xfId="58334"/>
    <cellStyle name="Normal 5 4 3 2 3 2 5" xfId="41874"/>
    <cellStyle name="Normal 5 4 3 2 3 2 6" xfId="41875"/>
    <cellStyle name="Normal 5 4 3 2 3 3" xfId="41876"/>
    <cellStyle name="Normal 5 4 3 2 3 3 2" xfId="41877"/>
    <cellStyle name="Normal 5 4 3 2 3 3 2 2" xfId="41878"/>
    <cellStyle name="Normal 5 4 3 2 3 3 2 3" xfId="58335"/>
    <cellStyle name="Normal 5 4 3 2 3 3 3" xfId="41879"/>
    <cellStyle name="Normal 5 4 3 2 3 3 4" xfId="41880"/>
    <cellStyle name="Normal 5 4 3 2 3 4" xfId="41881"/>
    <cellStyle name="Normal 5 4 3 2 3 4 2" xfId="41882"/>
    <cellStyle name="Normal 5 4 3 2 3 4 2 2" xfId="41883"/>
    <cellStyle name="Normal 5 4 3 2 3 4 2 3" xfId="58336"/>
    <cellStyle name="Normal 5 4 3 2 3 4 3" xfId="41884"/>
    <cellStyle name="Normal 5 4 3 2 3 4 4" xfId="41885"/>
    <cellStyle name="Normal 5 4 3 2 3 5" xfId="41886"/>
    <cellStyle name="Normal 5 4 3 2 3 5 2" xfId="41887"/>
    <cellStyle name="Normal 5 4 3 2 3 5 3" xfId="58337"/>
    <cellStyle name="Normal 5 4 3 2 3 6" xfId="41888"/>
    <cellStyle name="Normal 5 4 3 2 3 7" xfId="41889"/>
    <cellStyle name="Normal 5 4 3 2 4" xfId="41890"/>
    <cellStyle name="Normal 5 4 3 2 4 2" xfId="41891"/>
    <cellStyle name="Normal 5 4 3 2 4 2 2" xfId="41892"/>
    <cellStyle name="Normal 5 4 3 2 4 2 2 2" xfId="41893"/>
    <cellStyle name="Normal 5 4 3 2 4 2 2 3" xfId="58338"/>
    <cellStyle name="Normal 5 4 3 2 4 2 3" xfId="41894"/>
    <cellStyle name="Normal 5 4 3 2 4 2 4" xfId="41895"/>
    <cellStyle name="Normal 5 4 3 2 4 3" xfId="41896"/>
    <cellStyle name="Normal 5 4 3 2 4 3 2" xfId="41897"/>
    <cellStyle name="Normal 5 4 3 2 4 3 2 2" xfId="41898"/>
    <cellStyle name="Normal 5 4 3 2 4 3 2 3" xfId="58339"/>
    <cellStyle name="Normal 5 4 3 2 4 3 3" xfId="41899"/>
    <cellStyle name="Normal 5 4 3 2 4 3 4" xfId="41900"/>
    <cellStyle name="Normal 5 4 3 2 4 4" xfId="41901"/>
    <cellStyle name="Normal 5 4 3 2 4 4 2" xfId="41902"/>
    <cellStyle name="Normal 5 4 3 2 4 4 3" xfId="58340"/>
    <cellStyle name="Normal 5 4 3 2 4 5" xfId="41903"/>
    <cellStyle name="Normal 5 4 3 2 4 6" xfId="41904"/>
    <cellStyle name="Normal 5 4 3 2 5" xfId="41905"/>
    <cellStyle name="Normal 5 4 3 2 5 2" xfId="41906"/>
    <cellStyle name="Normal 5 4 3 2 5 2 2" xfId="41907"/>
    <cellStyle name="Normal 5 4 3 2 5 2 2 2" xfId="41908"/>
    <cellStyle name="Normal 5 4 3 2 5 2 2 3" xfId="58341"/>
    <cellStyle name="Normal 5 4 3 2 5 2 3" xfId="41909"/>
    <cellStyle name="Normal 5 4 3 2 5 2 4" xfId="41910"/>
    <cellStyle name="Normal 5 4 3 2 5 3" xfId="41911"/>
    <cellStyle name="Normal 5 4 3 2 5 3 2" xfId="41912"/>
    <cellStyle name="Normal 5 4 3 2 5 3 3" xfId="58342"/>
    <cellStyle name="Normal 5 4 3 2 5 4" xfId="41913"/>
    <cellStyle name="Normal 5 4 3 2 5 5" xfId="41914"/>
    <cellStyle name="Normal 5 4 3 2 6" xfId="41915"/>
    <cellStyle name="Normal 5 4 3 2 6 2" xfId="41916"/>
    <cellStyle name="Normal 5 4 3 2 6 2 2" xfId="41917"/>
    <cellStyle name="Normal 5 4 3 2 6 2 3" xfId="58343"/>
    <cellStyle name="Normal 5 4 3 2 6 3" xfId="41918"/>
    <cellStyle name="Normal 5 4 3 2 6 4" xfId="41919"/>
    <cellStyle name="Normal 5 4 3 2 7" xfId="41920"/>
    <cellStyle name="Normal 5 4 3 2 7 2" xfId="41921"/>
    <cellStyle name="Normal 5 4 3 2 7 2 2" xfId="41922"/>
    <cellStyle name="Normal 5 4 3 2 7 2 3" xfId="58344"/>
    <cellStyle name="Normal 5 4 3 2 7 3" xfId="41923"/>
    <cellStyle name="Normal 5 4 3 2 7 4" xfId="41924"/>
    <cellStyle name="Normal 5 4 3 2 8" xfId="41925"/>
    <cellStyle name="Normal 5 4 3 2 8 2" xfId="41926"/>
    <cellStyle name="Normal 5 4 3 2 8 3" xfId="58345"/>
    <cellStyle name="Normal 5 4 3 2 9" xfId="41927"/>
    <cellStyle name="Normal 5 4 3 3" xfId="41928"/>
    <cellStyle name="Normal 5 4 3 3 2" xfId="41929"/>
    <cellStyle name="Normal 5 4 3 3 2 2" xfId="41930"/>
    <cellStyle name="Normal 5 4 3 3 2 2 2" xfId="41931"/>
    <cellStyle name="Normal 5 4 3 3 2 2 2 2" xfId="41932"/>
    <cellStyle name="Normal 5 4 3 3 2 2 2 2 2" xfId="41933"/>
    <cellStyle name="Normal 5 4 3 3 2 2 2 2 3" xfId="58346"/>
    <cellStyle name="Normal 5 4 3 3 2 2 2 3" xfId="41934"/>
    <cellStyle name="Normal 5 4 3 3 2 2 2 4" xfId="41935"/>
    <cellStyle name="Normal 5 4 3 3 2 2 3" xfId="41936"/>
    <cellStyle name="Normal 5 4 3 3 2 2 3 2" xfId="41937"/>
    <cellStyle name="Normal 5 4 3 3 2 2 3 2 2" xfId="41938"/>
    <cellStyle name="Normal 5 4 3 3 2 2 3 2 3" xfId="58347"/>
    <cellStyle name="Normal 5 4 3 3 2 2 3 3" xfId="41939"/>
    <cellStyle name="Normal 5 4 3 3 2 2 3 4" xfId="41940"/>
    <cellStyle name="Normal 5 4 3 3 2 2 4" xfId="41941"/>
    <cellStyle name="Normal 5 4 3 3 2 2 4 2" xfId="41942"/>
    <cellStyle name="Normal 5 4 3 3 2 2 4 3" xfId="58348"/>
    <cellStyle name="Normal 5 4 3 3 2 2 5" xfId="41943"/>
    <cellStyle name="Normal 5 4 3 3 2 2 6" xfId="41944"/>
    <cellStyle name="Normal 5 4 3 3 2 3" xfId="41945"/>
    <cellStyle name="Normal 5 4 3 3 2 3 2" xfId="41946"/>
    <cellStyle name="Normal 5 4 3 3 2 3 2 2" xfId="41947"/>
    <cellStyle name="Normal 5 4 3 3 2 3 2 3" xfId="58349"/>
    <cellStyle name="Normal 5 4 3 3 2 3 3" xfId="41948"/>
    <cellStyle name="Normal 5 4 3 3 2 3 4" xfId="41949"/>
    <cellStyle name="Normal 5 4 3 3 2 4" xfId="41950"/>
    <cellStyle name="Normal 5 4 3 3 2 4 2" xfId="41951"/>
    <cellStyle name="Normal 5 4 3 3 2 4 2 2" xfId="41952"/>
    <cellStyle name="Normal 5 4 3 3 2 4 2 3" xfId="58350"/>
    <cellStyle name="Normal 5 4 3 3 2 4 3" xfId="41953"/>
    <cellStyle name="Normal 5 4 3 3 2 4 4" xfId="41954"/>
    <cellStyle name="Normal 5 4 3 3 2 5" xfId="41955"/>
    <cellStyle name="Normal 5 4 3 3 2 5 2" xfId="41956"/>
    <cellStyle name="Normal 5 4 3 3 2 5 3" xfId="58351"/>
    <cellStyle name="Normal 5 4 3 3 2 6" xfId="41957"/>
    <cellStyle name="Normal 5 4 3 3 2 7" xfId="41958"/>
    <cellStyle name="Normal 5 4 3 3 3" xfId="41959"/>
    <cellStyle name="Normal 5 4 3 3 3 2" xfId="41960"/>
    <cellStyle name="Normal 5 4 3 3 3 2 2" xfId="41961"/>
    <cellStyle name="Normal 5 4 3 3 3 2 2 2" xfId="41962"/>
    <cellStyle name="Normal 5 4 3 3 3 2 2 3" xfId="58352"/>
    <cellStyle name="Normal 5 4 3 3 3 2 3" xfId="41963"/>
    <cellStyle name="Normal 5 4 3 3 3 2 4" xfId="41964"/>
    <cellStyle name="Normal 5 4 3 3 3 3" xfId="41965"/>
    <cellStyle name="Normal 5 4 3 3 3 3 2" xfId="41966"/>
    <cellStyle name="Normal 5 4 3 3 3 3 2 2" xfId="41967"/>
    <cellStyle name="Normal 5 4 3 3 3 3 2 3" xfId="58353"/>
    <cellStyle name="Normal 5 4 3 3 3 3 3" xfId="41968"/>
    <cellStyle name="Normal 5 4 3 3 3 3 4" xfId="41969"/>
    <cellStyle name="Normal 5 4 3 3 3 4" xfId="41970"/>
    <cellStyle name="Normal 5 4 3 3 3 4 2" xfId="41971"/>
    <cellStyle name="Normal 5 4 3 3 3 4 3" xfId="58354"/>
    <cellStyle name="Normal 5 4 3 3 3 5" xfId="41972"/>
    <cellStyle name="Normal 5 4 3 3 3 6" xfId="41973"/>
    <cellStyle name="Normal 5 4 3 3 4" xfId="41974"/>
    <cellStyle name="Normal 5 4 3 3 4 2" xfId="41975"/>
    <cellStyle name="Normal 5 4 3 3 4 2 2" xfId="41976"/>
    <cellStyle name="Normal 5 4 3 3 4 2 3" xfId="58355"/>
    <cellStyle name="Normal 5 4 3 3 4 3" xfId="41977"/>
    <cellStyle name="Normal 5 4 3 3 4 4" xfId="41978"/>
    <cellStyle name="Normal 5 4 3 3 5" xfId="41979"/>
    <cellStyle name="Normal 5 4 3 3 5 2" xfId="41980"/>
    <cellStyle name="Normal 5 4 3 3 5 2 2" xfId="41981"/>
    <cellStyle name="Normal 5 4 3 3 5 2 3" xfId="58356"/>
    <cellStyle name="Normal 5 4 3 3 5 3" xfId="41982"/>
    <cellStyle name="Normal 5 4 3 3 5 4" xfId="41983"/>
    <cellStyle name="Normal 5 4 3 3 6" xfId="41984"/>
    <cellStyle name="Normal 5 4 3 3 6 2" xfId="41985"/>
    <cellStyle name="Normal 5 4 3 3 6 3" xfId="58357"/>
    <cellStyle name="Normal 5 4 3 3 7" xfId="41986"/>
    <cellStyle name="Normal 5 4 3 3 8" xfId="41987"/>
    <cellStyle name="Normal 5 4 3 4" xfId="41988"/>
    <cellStyle name="Normal 5 4 3 4 2" xfId="41989"/>
    <cellStyle name="Normal 5 4 3 4 2 2" xfId="41990"/>
    <cellStyle name="Normal 5 4 3 4 2 2 2" xfId="41991"/>
    <cellStyle name="Normal 5 4 3 4 2 2 2 2" xfId="41992"/>
    <cellStyle name="Normal 5 4 3 4 2 2 2 3" xfId="58358"/>
    <cellStyle name="Normal 5 4 3 4 2 2 3" xfId="41993"/>
    <cellStyle name="Normal 5 4 3 4 2 2 4" xfId="41994"/>
    <cellStyle name="Normal 5 4 3 4 2 3" xfId="41995"/>
    <cellStyle name="Normal 5 4 3 4 2 3 2" xfId="41996"/>
    <cellStyle name="Normal 5 4 3 4 2 3 2 2" xfId="41997"/>
    <cellStyle name="Normal 5 4 3 4 2 3 2 3" xfId="58359"/>
    <cellStyle name="Normal 5 4 3 4 2 3 3" xfId="41998"/>
    <cellStyle name="Normal 5 4 3 4 2 3 4" xfId="41999"/>
    <cellStyle name="Normal 5 4 3 4 2 4" xfId="42000"/>
    <cellStyle name="Normal 5 4 3 4 2 4 2" xfId="42001"/>
    <cellStyle name="Normal 5 4 3 4 2 4 3" xfId="58360"/>
    <cellStyle name="Normal 5 4 3 4 2 5" xfId="42002"/>
    <cellStyle name="Normal 5 4 3 4 2 6" xfId="42003"/>
    <cellStyle name="Normal 5 4 3 4 3" xfId="42004"/>
    <cellStyle name="Normal 5 4 3 4 3 2" xfId="42005"/>
    <cellStyle name="Normal 5 4 3 4 3 2 2" xfId="42006"/>
    <cellStyle name="Normal 5 4 3 4 3 2 3" xfId="58361"/>
    <cellStyle name="Normal 5 4 3 4 3 3" xfId="42007"/>
    <cellStyle name="Normal 5 4 3 4 3 4" xfId="42008"/>
    <cellStyle name="Normal 5 4 3 4 4" xfId="42009"/>
    <cellStyle name="Normal 5 4 3 4 4 2" xfId="42010"/>
    <cellStyle name="Normal 5 4 3 4 4 2 2" xfId="42011"/>
    <cellStyle name="Normal 5 4 3 4 4 2 3" xfId="58362"/>
    <cellStyle name="Normal 5 4 3 4 4 3" xfId="42012"/>
    <cellStyle name="Normal 5 4 3 4 4 4" xfId="42013"/>
    <cellStyle name="Normal 5 4 3 4 5" xfId="42014"/>
    <cellStyle name="Normal 5 4 3 4 5 2" xfId="42015"/>
    <cellStyle name="Normal 5 4 3 4 5 3" xfId="58363"/>
    <cellStyle name="Normal 5 4 3 4 6" xfId="42016"/>
    <cellStyle name="Normal 5 4 3 4 7" xfId="42017"/>
    <cellStyle name="Normal 5 4 3 5" xfId="42018"/>
    <cellStyle name="Normal 5 4 3 5 2" xfId="42019"/>
    <cellStyle name="Normal 5 4 3 5 2 2" xfId="42020"/>
    <cellStyle name="Normal 5 4 3 5 2 2 2" xfId="42021"/>
    <cellStyle name="Normal 5 4 3 5 2 2 3" xfId="58364"/>
    <cellStyle name="Normal 5 4 3 5 2 3" xfId="42022"/>
    <cellStyle name="Normal 5 4 3 5 2 4" xfId="42023"/>
    <cellStyle name="Normal 5 4 3 5 3" xfId="42024"/>
    <cellStyle name="Normal 5 4 3 5 3 2" xfId="42025"/>
    <cellStyle name="Normal 5 4 3 5 3 2 2" xfId="42026"/>
    <cellStyle name="Normal 5 4 3 5 3 2 3" xfId="58365"/>
    <cellStyle name="Normal 5 4 3 5 3 3" xfId="42027"/>
    <cellStyle name="Normal 5 4 3 5 3 4" xfId="42028"/>
    <cellStyle name="Normal 5 4 3 5 4" xfId="42029"/>
    <cellStyle name="Normal 5 4 3 5 4 2" xfId="42030"/>
    <cellStyle name="Normal 5 4 3 5 4 3" xfId="58366"/>
    <cellStyle name="Normal 5 4 3 5 5" xfId="42031"/>
    <cellStyle name="Normal 5 4 3 5 6" xfId="42032"/>
    <cellStyle name="Normal 5 4 3 6" xfId="42033"/>
    <cellStyle name="Normal 5 4 3 6 2" xfId="42034"/>
    <cellStyle name="Normal 5 4 3 6 2 2" xfId="42035"/>
    <cellStyle name="Normal 5 4 3 6 2 2 2" xfId="42036"/>
    <cellStyle name="Normal 5 4 3 6 2 2 3" xfId="58367"/>
    <cellStyle name="Normal 5 4 3 6 2 3" xfId="42037"/>
    <cellStyle name="Normal 5 4 3 6 2 4" xfId="42038"/>
    <cellStyle name="Normal 5 4 3 6 3" xfId="42039"/>
    <cellStyle name="Normal 5 4 3 6 3 2" xfId="42040"/>
    <cellStyle name="Normal 5 4 3 6 3 3" xfId="58368"/>
    <cellStyle name="Normal 5 4 3 6 4" xfId="42041"/>
    <cellStyle name="Normal 5 4 3 6 5" xfId="42042"/>
    <cellStyle name="Normal 5 4 3 7" xfId="42043"/>
    <cellStyle name="Normal 5 4 3 7 2" xfId="42044"/>
    <cellStyle name="Normal 5 4 3 7 2 2" xfId="42045"/>
    <cellStyle name="Normal 5 4 3 7 2 3" xfId="58369"/>
    <cellStyle name="Normal 5 4 3 7 3" xfId="42046"/>
    <cellStyle name="Normal 5 4 3 7 4" xfId="42047"/>
    <cellStyle name="Normal 5 4 3 8" xfId="42048"/>
    <cellStyle name="Normal 5 4 3 8 2" xfId="42049"/>
    <cellStyle name="Normal 5 4 3 8 2 2" xfId="42050"/>
    <cellStyle name="Normal 5 4 3 8 2 3" xfId="58370"/>
    <cellStyle name="Normal 5 4 3 8 3" xfId="42051"/>
    <cellStyle name="Normal 5 4 3 8 4" xfId="42052"/>
    <cellStyle name="Normal 5 4 3 9" xfId="42053"/>
    <cellStyle name="Normal 5 4 3 9 2" xfId="42054"/>
    <cellStyle name="Normal 5 4 3 9 3" xfId="58371"/>
    <cellStyle name="Normal 5 4 4" xfId="42055"/>
    <cellStyle name="Normal 5 4 4 10" xfId="42056"/>
    <cellStyle name="Normal 5 4 4 2" xfId="42057"/>
    <cellStyle name="Normal 5 4 4 2 2" xfId="42058"/>
    <cellStyle name="Normal 5 4 4 2 2 2" xfId="42059"/>
    <cellStyle name="Normal 5 4 4 2 2 2 2" xfId="42060"/>
    <cellStyle name="Normal 5 4 4 2 2 2 2 2" xfId="42061"/>
    <cellStyle name="Normal 5 4 4 2 2 2 2 2 2" xfId="42062"/>
    <cellStyle name="Normal 5 4 4 2 2 2 2 2 3" xfId="58372"/>
    <cellStyle name="Normal 5 4 4 2 2 2 2 3" xfId="42063"/>
    <cellStyle name="Normal 5 4 4 2 2 2 2 4" xfId="42064"/>
    <cellStyle name="Normal 5 4 4 2 2 2 3" xfId="42065"/>
    <cellStyle name="Normal 5 4 4 2 2 2 3 2" xfId="42066"/>
    <cellStyle name="Normal 5 4 4 2 2 2 3 2 2" xfId="42067"/>
    <cellStyle name="Normal 5 4 4 2 2 2 3 2 3" xfId="58373"/>
    <cellStyle name="Normal 5 4 4 2 2 2 3 3" xfId="42068"/>
    <cellStyle name="Normal 5 4 4 2 2 2 3 4" xfId="42069"/>
    <cellStyle name="Normal 5 4 4 2 2 2 4" xfId="42070"/>
    <cellStyle name="Normal 5 4 4 2 2 2 4 2" xfId="42071"/>
    <cellStyle name="Normal 5 4 4 2 2 2 4 3" xfId="58374"/>
    <cellStyle name="Normal 5 4 4 2 2 2 5" xfId="42072"/>
    <cellStyle name="Normal 5 4 4 2 2 2 6" xfId="42073"/>
    <cellStyle name="Normal 5 4 4 2 2 3" xfId="42074"/>
    <cellStyle name="Normal 5 4 4 2 2 3 2" xfId="42075"/>
    <cellStyle name="Normal 5 4 4 2 2 3 2 2" xfId="42076"/>
    <cellStyle name="Normal 5 4 4 2 2 3 2 3" xfId="58375"/>
    <cellStyle name="Normal 5 4 4 2 2 3 3" xfId="42077"/>
    <cellStyle name="Normal 5 4 4 2 2 3 4" xfId="42078"/>
    <cellStyle name="Normal 5 4 4 2 2 4" xfId="42079"/>
    <cellStyle name="Normal 5 4 4 2 2 4 2" xfId="42080"/>
    <cellStyle name="Normal 5 4 4 2 2 4 2 2" xfId="42081"/>
    <cellStyle name="Normal 5 4 4 2 2 4 2 3" xfId="58376"/>
    <cellStyle name="Normal 5 4 4 2 2 4 3" xfId="42082"/>
    <cellStyle name="Normal 5 4 4 2 2 4 4" xfId="42083"/>
    <cellStyle name="Normal 5 4 4 2 2 5" xfId="42084"/>
    <cellStyle name="Normal 5 4 4 2 2 5 2" xfId="42085"/>
    <cellStyle name="Normal 5 4 4 2 2 5 3" xfId="58377"/>
    <cellStyle name="Normal 5 4 4 2 2 6" xfId="42086"/>
    <cellStyle name="Normal 5 4 4 2 2 7" xfId="42087"/>
    <cellStyle name="Normal 5 4 4 2 3" xfId="42088"/>
    <cellStyle name="Normal 5 4 4 2 3 2" xfId="42089"/>
    <cellStyle name="Normal 5 4 4 2 3 2 2" xfId="42090"/>
    <cellStyle name="Normal 5 4 4 2 3 2 2 2" xfId="42091"/>
    <cellStyle name="Normal 5 4 4 2 3 2 2 3" xfId="58378"/>
    <cellStyle name="Normal 5 4 4 2 3 2 3" xfId="42092"/>
    <cellStyle name="Normal 5 4 4 2 3 2 4" xfId="42093"/>
    <cellStyle name="Normal 5 4 4 2 3 3" xfId="42094"/>
    <cellStyle name="Normal 5 4 4 2 3 3 2" xfId="42095"/>
    <cellStyle name="Normal 5 4 4 2 3 3 2 2" xfId="42096"/>
    <cellStyle name="Normal 5 4 4 2 3 3 2 3" xfId="58379"/>
    <cellStyle name="Normal 5 4 4 2 3 3 3" xfId="42097"/>
    <cellStyle name="Normal 5 4 4 2 3 3 4" xfId="42098"/>
    <cellStyle name="Normal 5 4 4 2 3 4" xfId="42099"/>
    <cellStyle name="Normal 5 4 4 2 3 4 2" xfId="42100"/>
    <cellStyle name="Normal 5 4 4 2 3 4 3" xfId="58380"/>
    <cellStyle name="Normal 5 4 4 2 3 5" xfId="42101"/>
    <cellStyle name="Normal 5 4 4 2 3 6" xfId="42102"/>
    <cellStyle name="Normal 5 4 4 2 4" xfId="42103"/>
    <cellStyle name="Normal 5 4 4 2 4 2" xfId="42104"/>
    <cellStyle name="Normal 5 4 4 2 4 2 2" xfId="42105"/>
    <cellStyle name="Normal 5 4 4 2 4 2 3" xfId="58381"/>
    <cellStyle name="Normal 5 4 4 2 4 3" xfId="42106"/>
    <cellStyle name="Normal 5 4 4 2 4 4" xfId="42107"/>
    <cellStyle name="Normal 5 4 4 2 5" xfId="42108"/>
    <cellStyle name="Normal 5 4 4 2 5 2" xfId="42109"/>
    <cellStyle name="Normal 5 4 4 2 5 2 2" xfId="42110"/>
    <cellStyle name="Normal 5 4 4 2 5 2 3" xfId="58382"/>
    <cellStyle name="Normal 5 4 4 2 5 3" xfId="42111"/>
    <cellStyle name="Normal 5 4 4 2 5 4" xfId="42112"/>
    <cellStyle name="Normal 5 4 4 2 6" xfId="42113"/>
    <cellStyle name="Normal 5 4 4 2 6 2" xfId="42114"/>
    <cellStyle name="Normal 5 4 4 2 6 3" xfId="58383"/>
    <cellStyle name="Normal 5 4 4 2 7" xfId="42115"/>
    <cellStyle name="Normal 5 4 4 2 8" xfId="42116"/>
    <cellStyle name="Normal 5 4 4 3" xfId="42117"/>
    <cellStyle name="Normal 5 4 4 3 2" xfId="42118"/>
    <cellStyle name="Normal 5 4 4 3 2 2" xfId="42119"/>
    <cellStyle name="Normal 5 4 4 3 2 2 2" xfId="42120"/>
    <cellStyle name="Normal 5 4 4 3 2 2 2 2" xfId="42121"/>
    <cellStyle name="Normal 5 4 4 3 2 2 2 3" xfId="58384"/>
    <cellStyle name="Normal 5 4 4 3 2 2 3" xfId="42122"/>
    <cellStyle name="Normal 5 4 4 3 2 2 4" xfId="42123"/>
    <cellStyle name="Normal 5 4 4 3 2 3" xfId="42124"/>
    <cellStyle name="Normal 5 4 4 3 2 3 2" xfId="42125"/>
    <cellStyle name="Normal 5 4 4 3 2 3 2 2" xfId="42126"/>
    <cellStyle name="Normal 5 4 4 3 2 3 2 3" xfId="58385"/>
    <cellStyle name="Normal 5 4 4 3 2 3 3" xfId="42127"/>
    <cellStyle name="Normal 5 4 4 3 2 3 4" xfId="42128"/>
    <cellStyle name="Normal 5 4 4 3 2 4" xfId="42129"/>
    <cellStyle name="Normal 5 4 4 3 2 4 2" xfId="42130"/>
    <cellStyle name="Normal 5 4 4 3 2 4 3" xfId="58386"/>
    <cellStyle name="Normal 5 4 4 3 2 5" xfId="42131"/>
    <cellStyle name="Normal 5 4 4 3 2 6" xfId="42132"/>
    <cellStyle name="Normal 5 4 4 3 3" xfId="42133"/>
    <cellStyle name="Normal 5 4 4 3 3 2" xfId="42134"/>
    <cellStyle name="Normal 5 4 4 3 3 2 2" xfId="42135"/>
    <cellStyle name="Normal 5 4 4 3 3 2 3" xfId="58387"/>
    <cellStyle name="Normal 5 4 4 3 3 3" xfId="42136"/>
    <cellStyle name="Normal 5 4 4 3 3 4" xfId="42137"/>
    <cellStyle name="Normal 5 4 4 3 4" xfId="42138"/>
    <cellStyle name="Normal 5 4 4 3 4 2" xfId="42139"/>
    <cellStyle name="Normal 5 4 4 3 4 2 2" xfId="42140"/>
    <cellStyle name="Normal 5 4 4 3 4 2 3" xfId="58388"/>
    <cellStyle name="Normal 5 4 4 3 4 3" xfId="42141"/>
    <cellStyle name="Normal 5 4 4 3 4 4" xfId="42142"/>
    <cellStyle name="Normal 5 4 4 3 5" xfId="42143"/>
    <cellStyle name="Normal 5 4 4 3 5 2" xfId="42144"/>
    <cellStyle name="Normal 5 4 4 3 5 3" xfId="58389"/>
    <cellStyle name="Normal 5 4 4 3 6" xfId="42145"/>
    <cellStyle name="Normal 5 4 4 3 7" xfId="42146"/>
    <cellStyle name="Normal 5 4 4 4" xfId="42147"/>
    <cellStyle name="Normal 5 4 4 4 2" xfId="42148"/>
    <cellStyle name="Normal 5 4 4 4 2 2" xfId="42149"/>
    <cellStyle name="Normal 5 4 4 4 2 2 2" xfId="42150"/>
    <cellStyle name="Normal 5 4 4 4 2 2 3" xfId="58390"/>
    <cellStyle name="Normal 5 4 4 4 2 3" xfId="42151"/>
    <cellStyle name="Normal 5 4 4 4 2 4" xfId="42152"/>
    <cellStyle name="Normal 5 4 4 4 3" xfId="42153"/>
    <cellStyle name="Normal 5 4 4 4 3 2" xfId="42154"/>
    <cellStyle name="Normal 5 4 4 4 3 2 2" xfId="42155"/>
    <cellStyle name="Normal 5 4 4 4 3 2 3" xfId="58391"/>
    <cellStyle name="Normal 5 4 4 4 3 3" xfId="42156"/>
    <cellStyle name="Normal 5 4 4 4 3 4" xfId="42157"/>
    <cellStyle name="Normal 5 4 4 4 4" xfId="42158"/>
    <cellStyle name="Normal 5 4 4 4 4 2" xfId="42159"/>
    <cellStyle name="Normal 5 4 4 4 4 3" xfId="58392"/>
    <cellStyle name="Normal 5 4 4 4 5" xfId="42160"/>
    <cellStyle name="Normal 5 4 4 4 6" xfId="42161"/>
    <cellStyle name="Normal 5 4 4 5" xfId="42162"/>
    <cellStyle name="Normal 5 4 4 5 2" xfId="42163"/>
    <cellStyle name="Normal 5 4 4 5 2 2" xfId="42164"/>
    <cellStyle name="Normal 5 4 4 5 2 2 2" xfId="42165"/>
    <cellStyle name="Normal 5 4 4 5 2 2 3" xfId="58393"/>
    <cellStyle name="Normal 5 4 4 5 2 3" xfId="42166"/>
    <cellStyle name="Normal 5 4 4 5 2 4" xfId="42167"/>
    <cellStyle name="Normal 5 4 4 5 3" xfId="42168"/>
    <cellStyle name="Normal 5 4 4 5 3 2" xfId="42169"/>
    <cellStyle name="Normal 5 4 4 5 3 3" xfId="58394"/>
    <cellStyle name="Normal 5 4 4 5 4" xfId="42170"/>
    <cellStyle name="Normal 5 4 4 5 5" xfId="42171"/>
    <cellStyle name="Normal 5 4 4 6" xfId="42172"/>
    <cellStyle name="Normal 5 4 4 6 2" xfId="42173"/>
    <cellStyle name="Normal 5 4 4 6 2 2" xfId="42174"/>
    <cellStyle name="Normal 5 4 4 6 2 3" xfId="58395"/>
    <cellStyle name="Normal 5 4 4 6 3" xfId="42175"/>
    <cellStyle name="Normal 5 4 4 6 4" xfId="42176"/>
    <cellStyle name="Normal 5 4 4 7" xfId="42177"/>
    <cellStyle name="Normal 5 4 4 7 2" xfId="42178"/>
    <cellStyle name="Normal 5 4 4 7 2 2" xfId="42179"/>
    <cellStyle name="Normal 5 4 4 7 2 3" xfId="58396"/>
    <cellStyle name="Normal 5 4 4 7 3" xfId="42180"/>
    <cellStyle name="Normal 5 4 4 7 4" xfId="42181"/>
    <cellStyle name="Normal 5 4 4 8" xfId="42182"/>
    <cellStyle name="Normal 5 4 4 8 2" xfId="42183"/>
    <cellStyle name="Normal 5 4 4 8 3" xfId="58397"/>
    <cellStyle name="Normal 5 4 4 9" xfId="42184"/>
    <cellStyle name="Normal 5 4 5" xfId="42185"/>
    <cellStyle name="Normal 5 4 5 10" xfId="42186"/>
    <cellStyle name="Normal 5 4 5 2" xfId="42187"/>
    <cellStyle name="Normal 5 4 5 2 2" xfId="42188"/>
    <cellStyle name="Normal 5 4 5 2 2 2" xfId="42189"/>
    <cellStyle name="Normal 5 4 5 2 2 2 2" xfId="42190"/>
    <cellStyle name="Normal 5 4 5 2 2 2 2 2" xfId="42191"/>
    <cellStyle name="Normal 5 4 5 2 2 2 2 2 2" xfId="42192"/>
    <cellStyle name="Normal 5 4 5 2 2 2 2 2 3" xfId="58398"/>
    <cellStyle name="Normal 5 4 5 2 2 2 2 3" xfId="42193"/>
    <cellStyle name="Normal 5 4 5 2 2 2 2 4" xfId="42194"/>
    <cellStyle name="Normal 5 4 5 2 2 2 3" xfId="42195"/>
    <cellStyle name="Normal 5 4 5 2 2 2 3 2" xfId="42196"/>
    <cellStyle name="Normal 5 4 5 2 2 2 3 2 2" xfId="42197"/>
    <cellStyle name="Normal 5 4 5 2 2 2 3 2 3" xfId="58399"/>
    <cellStyle name="Normal 5 4 5 2 2 2 3 3" xfId="42198"/>
    <cellStyle name="Normal 5 4 5 2 2 2 3 4" xfId="42199"/>
    <cellStyle name="Normal 5 4 5 2 2 2 4" xfId="42200"/>
    <cellStyle name="Normal 5 4 5 2 2 2 4 2" xfId="42201"/>
    <cellStyle name="Normal 5 4 5 2 2 2 4 3" xfId="58400"/>
    <cellStyle name="Normal 5 4 5 2 2 2 5" xfId="42202"/>
    <cellStyle name="Normal 5 4 5 2 2 2 6" xfId="42203"/>
    <cellStyle name="Normal 5 4 5 2 2 3" xfId="42204"/>
    <cellStyle name="Normal 5 4 5 2 2 3 2" xfId="42205"/>
    <cellStyle name="Normal 5 4 5 2 2 3 2 2" xfId="42206"/>
    <cellStyle name="Normal 5 4 5 2 2 3 2 3" xfId="58401"/>
    <cellStyle name="Normal 5 4 5 2 2 3 3" xfId="42207"/>
    <cellStyle name="Normal 5 4 5 2 2 3 4" xfId="42208"/>
    <cellStyle name="Normal 5 4 5 2 2 4" xfId="42209"/>
    <cellStyle name="Normal 5 4 5 2 2 4 2" xfId="42210"/>
    <cellStyle name="Normal 5 4 5 2 2 4 2 2" xfId="42211"/>
    <cellStyle name="Normal 5 4 5 2 2 4 2 3" xfId="58402"/>
    <cellStyle name="Normal 5 4 5 2 2 4 3" xfId="42212"/>
    <cellStyle name="Normal 5 4 5 2 2 4 4" xfId="42213"/>
    <cellStyle name="Normal 5 4 5 2 2 5" xfId="42214"/>
    <cellStyle name="Normal 5 4 5 2 2 5 2" xfId="42215"/>
    <cellStyle name="Normal 5 4 5 2 2 5 3" xfId="58403"/>
    <cellStyle name="Normal 5 4 5 2 2 6" xfId="42216"/>
    <cellStyle name="Normal 5 4 5 2 2 7" xfId="42217"/>
    <cellStyle name="Normal 5 4 5 2 3" xfId="42218"/>
    <cellStyle name="Normal 5 4 5 2 3 2" xfId="42219"/>
    <cellStyle name="Normal 5 4 5 2 3 2 2" xfId="42220"/>
    <cellStyle name="Normal 5 4 5 2 3 2 2 2" xfId="42221"/>
    <cellStyle name="Normal 5 4 5 2 3 2 2 3" xfId="58404"/>
    <cellStyle name="Normal 5 4 5 2 3 2 3" xfId="42222"/>
    <cellStyle name="Normal 5 4 5 2 3 2 4" xfId="42223"/>
    <cellStyle name="Normal 5 4 5 2 3 3" xfId="42224"/>
    <cellStyle name="Normal 5 4 5 2 3 3 2" xfId="42225"/>
    <cellStyle name="Normal 5 4 5 2 3 3 2 2" xfId="42226"/>
    <cellStyle name="Normal 5 4 5 2 3 3 2 3" xfId="58405"/>
    <cellStyle name="Normal 5 4 5 2 3 3 3" xfId="42227"/>
    <cellStyle name="Normal 5 4 5 2 3 3 4" xfId="42228"/>
    <cellStyle name="Normal 5 4 5 2 3 4" xfId="42229"/>
    <cellStyle name="Normal 5 4 5 2 3 4 2" xfId="42230"/>
    <cellStyle name="Normal 5 4 5 2 3 4 3" xfId="58406"/>
    <cellStyle name="Normal 5 4 5 2 3 5" xfId="42231"/>
    <cellStyle name="Normal 5 4 5 2 3 6" xfId="42232"/>
    <cellStyle name="Normal 5 4 5 2 4" xfId="42233"/>
    <cellStyle name="Normal 5 4 5 2 4 2" xfId="42234"/>
    <cellStyle name="Normal 5 4 5 2 4 2 2" xfId="42235"/>
    <cellStyle name="Normal 5 4 5 2 4 2 3" xfId="58407"/>
    <cellStyle name="Normal 5 4 5 2 4 3" xfId="42236"/>
    <cellStyle name="Normal 5 4 5 2 4 4" xfId="42237"/>
    <cellStyle name="Normal 5 4 5 2 5" xfId="42238"/>
    <cellStyle name="Normal 5 4 5 2 5 2" xfId="42239"/>
    <cellStyle name="Normal 5 4 5 2 5 2 2" xfId="42240"/>
    <cellStyle name="Normal 5 4 5 2 5 2 3" xfId="58408"/>
    <cellStyle name="Normal 5 4 5 2 5 3" xfId="42241"/>
    <cellStyle name="Normal 5 4 5 2 5 4" xfId="42242"/>
    <cellStyle name="Normal 5 4 5 2 6" xfId="42243"/>
    <cellStyle name="Normal 5 4 5 2 6 2" xfId="42244"/>
    <cellStyle name="Normal 5 4 5 2 6 3" xfId="58409"/>
    <cellStyle name="Normal 5 4 5 2 7" xfId="42245"/>
    <cellStyle name="Normal 5 4 5 2 8" xfId="42246"/>
    <cellStyle name="Normal 5 4 5 3" xfId="42247"/>
    <cellStyle name="Normal 5 4 5 3 2" xfId="42248"/>
    <cellStyle name="Normal 5 4 5 3 2 2" xfId="42249"/>
    <cellStyle name="Normal 5 4 5 3 2 2 2" xfId="42250"/>
    <cellStyle name="Normal 5 4 5 3 2 2 2 2" xfId="42251"/>
    <cellStyle name="Normal 5 4 5 3 2 2 2 3" xfId="58410"/>
    <cellStyle name="Normal 5 4 5 3 2 2 3" xfId="42252"/>
    <cellStyle name="Normal 5 4 5 3 2 2 4" xfId="42253"/>
    <cellStyle name="Normal 5 4 5 3 2 3" xfId="42254"/>
    <cellStyle name="Normal 5 4 5 3 2 3 2" xfId="42255"/>
    <cellStyle name="Normal 5 4 5 3 2 3 2 2" xfId="42256"/>
    <cellStyle name="Normal 5 4 5 3 2 3 2 3" xfId="58411"/>
    <cellStyle name="Normal 5 4 5 3 2 3 3" xfId="42257"/>
    <cellStyle name="Normal 5 4 5 3 2 3 4" xfId="42258"/>
    <cellStyle name="Normal 5 4 5 3 2 4" xfId="42259"/>
    <cellStyle name="Normal 5 4 5 3 2 4 2" xfId="42260"/>
    <cellStyle name="Normal 5 4 5 3 2 4 3" xfId="58412"/>
    <cellStyle name="Normal 5 4 5 3 2 5" xfId="42261"/>
    <cellStyle name="Normal 5 4 5 3 2 6" xfId="42262"/>
    <cellStyle name="Normal 5 4 5 3 3" xfId="42263"/>
    <cellStyle name="Normal 5 4 5 3 3 2" xfId="42264"/>
    <cellStyle name="Normal 5 4 5 3 3 2 2" xfId="42265"/>
    <cellStyle name="Normal 5 4 5 3 3 2 3" xfId="58413"/>
    <cellStyle name="Normal 5 4 5 3 3 3" xfId="42266"/>
    <cellStyle name="Normal 5 4 5 3 3 4" xfId="42267"/>
    <cellStyle name="Normal 5 4 5 3 4" xfId="42268"/>
    <cellStyle name="Normal 5 4 5 3 4 2" xfId="42269"/>
    <cellStyle name="Normal 5 4 5 3 4 2 2" xfId="42270"/>
    <cellStyle name="Normal 5 4 5 3 4 2 3" xfId="58414"/>
    <cellStyle name="Normal 5 4 5 3 4 3" xfId="42271"/>
    <cellStyle name="Normal 5 4 5 3 4 4" xfId="42272"/>
    <cellStyle name="Normal 5 4 5 3 5" xfId="42273"/>
    <cellStyle name="Normal 5 4 5 3 5 2" xfId="42274"/>
    <cellStyle name="Normal 5 4 5 3 5 3" xfId="58415"/>
    <cellStyle name="Normal 5 4 5 3 6" xfId="42275"/>
    <cellStyle name="Normal 5 4 5 3 7" xfId="42276"/>
    <cellStyle name="Normal 5 4 5 4" xfId="42277"/>
    <cellStyle name="Normal 5 4 5 4 2" xfId="42278"/>
    <cellStyle name="Normal 5 4 5 4 2 2" xfId="42279"/>
    <cellStyle name="Normal 5 4 5 4 2 2 2" xfId="42280"/>
    <cellStyle name="Normal 5 4 5 4 2 2 3" xfId="58416"/>
    <cellStyle name="Normal 5 4 5 4 2 3" xfId="42281"/>
    <cellStyle name="Normal 5 4 5 4 2 4" xfId="42282"/>
    <cellStyle name="Normal 5 4 5 4 3" xfId="42283"/>
    <cellStyle name="Normal 5 4 5 4 3 2" xfId="42284"/>
    <cellStyle name="Normal 5 4 5 4 3 2 2" xfId="42285"/>
    <cellStyle name="Normal 5 4 5 4 3 2 3" xfId="58417"/>
    <cellStyle name="Normal 5 4 5 4 3 3" xfId="42286"/>
    <cellStyle name="Normal 5 4 5 4 3 4" xfId="42287"/>
    <cellStyle name="Normal 5 4 5 4 4" xfId="42288"/>
    <cellStyle name="Normal 5 4 5 4 4 2" xfId="42289"/>
    <cellStyle name="Normal 5 4 5 4 4 3" xfId="58418"/>
    <cellStyle name="Normal 5 4 5 4 5" xfId="42290"/>
    <cellStyle name="Normal 5 4 5 4 6" xfId="42291"/>
    <cellStyle name="Normal 5 4 5 5" xfId="42292"/>
    <cellStyle name="Normal 5 4 5 5 2" xfId="42293"/>
    <cellStyle name="Normal 5 4 5 5 2 2" xfId="42294"/>
    <cellStyle name="Normal 5 4 5 5 2 2 2" xfId="42295"/>
    <cellStyle name="Normal 5 4 5 5 2 2 3" xfId="58419"/>
    <cellStyle name="Normal 5 4 5 5 2 3" xfId="42296"/>
    <cellStyle name="Normal 5 4 5 5 2 4" xfId="42297"/>
    <cellStyle name="Normal 5 4 5 5 3" xfId="42298"/>
    <cellStyle name="Normal 5 4 5 5 3 2" xfId="42299"/>
    <cellStyle name="Normal 5 4 5 5 3 3" xfId="58420"/>
    <cellStyle name="Normal 5 4 5 5 4" xfId="42300"/>
    <cellStyle name="Normal 5 4 5 5 5" xfId="42301"/>
    <cellStyle name="Normal 5 4 5 6" xfId="42302"/>
    <cellStyle name="Normal 5 4 5 6 2" xfId="42303"/>
    <cellStyle name="Normal 5 4 5 6 2 2" xfId="42304"/>
    <cellStyle name="Normal 5 4 5 6 2 3" xfId="58421"/>
    <cellStyle name="Normal 5 4 5 6 3" xfId="42305"/>
    <cellStyle name="Normal 5 4 5 6 4" xfId="42306"/>
    <cellStyle name="Normal 5 4 5 7" xfId="42307"/>
    <cellStyle name="Normal 5 4 5 7 2" xfId="42308"/>
    <cellStyle name="Normal 5 4 5 7 2 2" xfId="42309"/>
    <cellStyle name="Normal 5 4 5 7 2 3" xfId="58422"/>
    <cellStyle name="Normal 5 4 5 7 3" xfId="42310"/>
    <cellStyle name="Normal 5 4 5 7 4" xfId="42311"/>
    <cellStyle name="Normal 5 4 5 8" xfId="42312"/>
    <cellStyle name="Normal 5 4 5 8 2" xfId="42313"/>
    <cellStyle name="Normal 5 4 5 8 3" xfId="58423"/>
    <cellStyle name="Normal 5 4 5 9" xfId="42314"/>
    <cellStyle name="Normal 5 4 6" xfId="42315"/>
    <cellStyle name="Normal 5 4 6 10" xfId="42316"/>
    <cellStyle name="Normal 5 4 6 2" xfId="42317"/>
    <cellStyle name="Normal 5 4 6 2 2" xfId="42318"/>
    <cellStyle name="Normal 5 4 6 2 2 2" xfId="42319"/>
    <cellStyle name="Normal 5 4 6 2 2 2 2" xfId="42320"/>
    <cellStyle name="Normal 5 4 6 2 2 2 2 2" xfId="42321"/>
    <cellStyle name="Normal 5 4 6 2 2 2 2 2 2" xfId="42322"/>
    <cellStyle name="Normal 5 4 6 2 2 2 2 2 3" xfId="58424"/>
    <cellStyle name="Normal 5 4 6 2 2 2 2 3" xfId="42323"/>
    <cellStyle name="Normal 5 4 6 2 2 2 2 4" xfId="42324"/>
    <cellStyle name="Normal 5 4 6 2 2 2 3" xfId="42325"/>
    <cellStyle name="Normal 5 4 6 2 2 2 3 2" xfId="42326"/>
    <cellStyle name="Normal 5 4 6 2 2 2 3 2 2" xfId="42327"/>
    <cellStyle name="Normal 5 4 6 2 2 2 3 2 3" xfId="58425"/>
    <cellStyle name="Normal 5 4 6 2 2 2 3 3" xfId="42328"/>
    <cellStyle name="Normal 5 4 6 2 2 2 3 4" xfId="42329"/>
    <cellStyle name="Normal 5 4 6 2 2 2 4" xfId="42330"/>
    <cellStyle name="Normal 5 4 6 2 2 2 4 2" xfId="42331"/>
    <cellStyle name="Normal 5 4 6 2 2 2 4 3" xfId="58426"/>
    <cellStyle name="Normal 5 4 6 2 2 2 5" xfId="42332"/>
    <cellStyle name="Normal 5 4 6 2 2 2 6" xfId="42333"/>
    <cellStyle name="Normal 5 4 6 2 2 3" xfId="42334"/>
    <cellStyle name="Normal 5 4 6 2 2 3 2" xfId="42335"/>
    <cellStyle name="Normal 5 4 6 2 2 3 2 2" xfId="42336"/>
    <cellStyle name="Normal 5 4 6 2 2 3 2 3" xfId="58427"/>
    <cellStyle name="Normal 5 4 6 2 2 3 3" xfId="42337"/>
    <cellStyle name="Normal 5 4 6 2 2 3 4" xfId="42338"/>
    <cellStyle name="Normal 5 4 6 2 2 4" xfId="42339"/>
    <cellStyle name="Normal 5 4 6 2 2 4 2" xfId="42340"/>
    <cellStyle name="Normal 5 4 6 2 2 4 2 2" xfId="42341"/>
    <cellStyle name="Normal 5 4 6 2 2 4 2 3" xfId="58428"/>
    <cellStyle name="Normal 5 4 6 2 2 4 3" xfId="42342"/>
    <cellStyle name="Normal 5 4 6 2 2 4 4" xfId="42343"/>
    <cellStyle name="Normal 5 4 6 2 2 5" xfId="42344"/>
    <cellStyle name="Normal 5 4 6 2 2 5 2" xfId="42345"/>
    <cellStyle name="Normal 5 4 6 2 2 5 3" xfId="58429"/>
    <cellStyle name="Normal 5 4 6 2 2 6" xfId="42346"/>
    <cellStyle name="Normal 5 4 6 2 2 7" xfId="42347"/>
    <cellStyle name="Normal 5 4 6 2 3" xfId="42348"/>
    <cellStyle name="Normal 5 4 6 2 3 2" xfId="42349"/>
    <cellStyle name="Normal 5 4 6 2 3 2 2" xfId="42350"/>
    <cellStyle name="Normal 5 4 6 2 3 2 2 2" xfId="42351"/>
    <cellStyle name="Normal 5 4 6 2 3 2 2 3" xfId="58430"/>
    <cellStyle name="Normal 5 4 6 2 3 2 3" xfId="42352"/>
    <cellStyle name="Normal 5 4 6 2 3 2 4" xfId="42353"/>
    <cellStyle name="Normal 5 4 6 2 3 3" xfId="42354"/>
    <cellStyle name="Normal 5 4 6 2 3 3 2" xfId="42355"/>
    <cellStyle name="Normal 5 4 6 2 3 3 2 2" xfId="42356"/>
    <cellStyle name="Normal 5 4 6 2 3 3 2 3" xfId="58431"/>
    <cellStyle name="Normal 5 4 6 2 3 3 3" xfId="42357"/>
    <cellStyle name="Normal 5 4 6 2 3 3 4" xfId="42358"/>
    <cellStyle name="Normal 5 4 6 2 3 4" xfId="42359"/>
    <cellStyle name="Normal 5 4 6 2 3 4 2" xfId="42360"/>
    <cellStyle name="Normal 5 4 6 2 3 4 3" xfId="58432"/>
    <cellStyle name="Normal 5 4 6 2 3 5" xfId="42361"/>
    <cellStyle name="Normal 5 4 6 2 3 6" xfId="42362"/>
    <cellStyle name="Normal 5 4 6 2 4" xfId="42363"/>
    <cellStyle name="Normal 5 4 6 2 4 2" xfId="42364"/>
    <cellStyle name="Normal 5 4 6 2 4 2 2" xfId="42365"/>
    <cellStyle name="Normal 5 4 6 2 4 2 3" xfId="58433"/>
    <cellStyle name="Normal 5 4 6 2 4 3" xfId="42366"/>
    <cellStyle name="Normal 5 4 6 2 4 4" xfId="42367"/>
    <cellStyle name="Normal 5 4 6 2 5" xfId="42368"/>
    <cellStyle name="Normal 5 4 6 2 5 2" xfId="42369"/>
    <cellStyle name="Normal 5 4 6 2 5 2 2" xfId="42370"/>
    <cellStyle name="Normal 5 4 6 2 5 2 3" xfId="58434"/>
    <cellStyle name="Normal 5 4 6 2 5 3" xfId="42371"/>
    <cellStyle name="Normal 5 4 6 2 5 4" xfId="42372"/>
    <cellStyle name="Normal 5 4 6 2 6" xfId="42373"/>
    <cellStyle name="Normal 5 4 6 2 6 2" xfId="42374"/>
    <cellStyle name="Normal 5 4 6 2 6 3" xfId="58435"/>
    <cellStyle name="Normal 5 4 6 2 7" xfId="42375"/>
    <cellStyle name="Normal 5 4 6 2 8" xfId="42376"/>
    <cellStyle name="Normal 5 4 6 3" xfId="42377"/>
    <cellStyle name="Normal 5 4 6 3 2" xfId="42378"/>
    <cellStyle name="Normal 5 4 6 3 2 2" xfId="42379"/>
    <cellStyle name="Normal 5 4 6 3 2 2 2" xfId="42380"/>
    <cellStyle name="Normal 5 4 6 3 2 2 2 2" xfId="42381"/>
    <cellStyle name="Normal 5 4 6 3 2 2 2 3" xfId="58436"/>
    <cellStyle name="Normal 5 4 6 3 2 2 3" xfId="42382"/>
    <cellStyle name="Normal 5 4 6 3 2 2 4" xfId="42383"/>
    <cellStyle name="Normal 5 4 6 3 2 3" xfId="42384"/>
    <cellStyle name="Normal 5 4 6 3 2 3 2" xfId="42385"/>
    <cellStyle name="Normal 5 4 6 3 2 3 2 2" xfId="42386"/>
    <cellStyle name="Normal 5 4 6 3 2 3 2 3" xfId="58437"/>
    <cellStyle name="Normal 5 4 6 3 2 3 3" xfId="42387"/>
    <cellStyle name="Normal 5 4 6 3 2 3 4" xfId="42388"/>
    <cellStyle name="Normal 5 4 6 3 2 4" xfId="42389"/>
    <cellStyle name="Normal 5 4 6 3 2 4 2" xfId="42390"/>
    <cellStyle name="Normal 5 4 6 3 2 4 3" xfId="58438"/>
    <cellStyle name="Normal 5 4 6 3 2 5" xfId="42391"/>
    <cellStyle name="Normal 5 4 6 3 2 6" xfId="42392"/>
    <cellStyle name="Normal 5 4 6 3 3" xfId="42393"/>
    <cellStyle name="Normal 5 4 6 3 3 2" xfId="42394"/>
    <cellStyle name="Normal 5 4 6 3 3 2 2" xfId="42395"/>
    <cellStyle name="Normal 5 4 6 3 3 2 3" xfId="58439"/>
    <cellStyle name="Normal 5 4 6 3 3 3" xfId="42396"/>
    <cellStyle name="Normal 5 4 6 3 3 4" xfId="42397"/>
    <cellStyle name="Normal 5 4 6 3 4" xfId="42398"/>
    <cellStyle name="Normal 5 4 6 3 4 2" xfId="42399"/>
    <cellStyle name="Normal 5 4 6 3 4 2 2" xfId="42400"/>
    <cellStyle name="Normal 5 4 6 3 4 2 3" xfId="58440"/>
    <cellStyle name="Normal 5 4 6 3 4 3" xfId="42401"/>
    <cellStyle name="Normal 5 4 6 3 4 4" xfId="42402"/>
    <cellStyle name="Normal 5 4 6 3 5" xfId="42403"/>
    <cellStyle name="Normal 5 4 6 3 5 2" xfId="42404"/>
    <cellStyle name="Normal 5 4 6 3 5 3" xfId="58441"/>
    <cellStyle name="Normal 5 4 6 3 6" xfId="42405"/>
    <cellStyle name="Normal 5 4 6 3 7" xfId="42406"/>
    <cellStyle name="Normal 5 4 6 4" xfId="42407"/>
    <cellStyle name="Normal 5 4 6 4 2" xfId="42408"/>
    <cellStyle name="Normal 5 4 6 4 2 2" xfId="42409"/>
    <cellStyle name="Normal 5 4 6 4 2 2 2" xfId="42410"/>
    <cellStyle name="Normal 5 4 6 4 2 2 3" xfId="58442"/>
    <cellStyle name="Normal 5 4 6 4 2 3" xfId="42411"/>
    <cellStyle name="Normal 5 4 6 4 2 4" xfId="42412"/>
    <cellStyle name="Normal 5 4 6 4 3" xfId="42413"/>
    <cellStyle name="Normal 5 4 6 4 3 2" xfId="42414"/>
    <cellStyle name="Normal 5 4 6 4 3 2 2" xfId="42415"/>
    <cellStyle name="Normal 5 4 6 4 3 2 3" xfId="58443"/>
    <cellStyle name="Normal 5 4 6 4 3 3" xfId="42416"/>
    <cellStyle name="Normal 5 4 6 4 3 4" xfId="42417"/>
    <cellStyle name="Normal 5 4 6 4 4" xfId="42418"/>
    <cellStyle name="Normal 5 4 6 4 4 2" xfId="42419"/>
    <cellStyle name="Normal 5 4 6 4 4 3" xfId="58444"/>
    <cellStyle name="Normal 5 4 6 4 5" xfId="42420"/>
    <cellStyle name="Normal 5 4 6 4 6" xfId="42421"/>
    <cellStyle name="Normal 5 4 6 5" xfId="42422"/>
    <cellStyle name="Normal 5 4 6 5 2" xfId="42423"/>
    <cellStyle name="Normal 5 4 6 5 2 2" xfId="42424"/>
    <cellStyle name="Normal 5 4 6 5 2 2 2" xfId="42425"/>
    <cellStyle name="Normal 5 4 6 5 2 2 3" xfId="58445"/>
    <cellStyle name="Normal 5 4 6 5 2 3" xfId="42426"/>
    <cellStyle name="Normal 5 4 6 5 2 4" xfId="42427"/>
    <cellStyle name="Normal 5 4 6 5 3" xfId="42428"/>
    <cellStyle name="Normal 5 4 6 5 3 2" xfId="42429"/>
    <cellStyle name="Normal 5 4 6 5 3 3" xfId="58446"/>
    <cellStyle name="Normal 5 4 6 5 4" xfId="42430"/>
    <cellStyle name="Normal 5 4 6 5 5" xfId="42431"/>
    <cellStyle name="Normal 5 4 6 6" xfId="42432"/>
    <cellStyle name="Normal 5 4 6 6 2" xfId="42433"/>
    <cellStyle name="Normal 5 4 6 6 2 2" xfId="42434"/>
    <cellStyle name="Normal 5 4 6 6 2 3" xfId="58447"/>
    <cellStyle name="Normal 5 4 6 6 3" xfId="42435"/>
    <cellStyle name="Normal 5 4 6 6 4" xfId="42436"/>
    <cellStyle name="Normal 5 4 6 7" xfId="42437"/>
    <cellStyle name="Normal 5 4 6 7 2" xfId="42438"/>
    <cellStyle name="Normal 5 4 6 7 2 2" xfId="42439"/>
    <cellStyle name="Normal 5 4 6 7 2 3" xfId="58448"/>
    <cellStyle name="Normal 5 4 6 7 3" xfId="42440"/>
    <cellStyle name="Normal 5 4 6 7 4" xfId="42441"/>
    <cellStyle name="Normal 5 4 6 8" xfId="42442"/>
    <cellStyle name="Normal 5 4 6 8 2" xfId="42443"/>
    <cellStyle name="Normal 5 4 6 8 3" xfId="58449"/>
    <cellStyle name="Normal 5 4 6 9" xfId="42444"/>
    <cellStyle name="Normal 5 4 7" xfId="42445"/>
    <cellStyle name="Normal 5 4 7 2" xfId="42446"/>
    <cellStyle name="Normal 5 4 7 2 2" xfId="42447"/>
    <cellStyle name="Normal 5 4 7 2 2 2" xfId="42448"/>
    <cellStyle name="Normal 5 4 7 2 2 2 2" xfId="42449"/>
    <cellStyle name="Normal 5 4 7 2 2 2 2 2" xfId="42450"/>
    <cellStyle name="Normal 5 4 7 2 2 2 2 3" xfId="58450"/>
    <cellStyle name="Normal 5 4 7 2 2 2 3" xfId="42451"/>
    <cellStyle name="Normal 5 4 7 2 2 2 4" xfId="42452"/>
    <cellStyle name="Normal 5 4 7 2 2 3" xfId="42453"/>
    <cellStyle name="Normal 5 4 7 2 2 3 2" xfId="42454"/>
    <cellStyle name="Normal 5 4 7 2 2 3 2 2" xfId="42455"/>
    <cellStyle name="Normal 5 4 7 2 2 3 2 3" xfId="58451"/>
    <cellStyle name="Normal 5 4 7 2 2 3 3" xfId="42456"/>
    <cellStyle name="Normal 5 4 7 2 2 3 4" xfId="42457"/>
    <cellStyle name="Normal 5 4 7 2 2 4" xfId="42458"/>
    <cellStyle name="Normal 5 4 7 2 2 4 2" xfId="42459"/>
    <cellStyle name="Normal 5 4 7 2 2 4 3" xfId="58452"/>
    <cellStyle name="Normal 5 4 7 2 2 5" xfId="42460"/>
    <cellStyle name="Normal 5 4 7 2 2 6" xfId="42461"/>
    <cellStyle name="Normal 5 4 7 2 3" xfId="42462"/>
    <cellStyle name="Normal 5 4 7 2 3 2" xfId="42463"/>
    <cellStyle name="Normal 5 4 7 2 3 2 2" xfId="42464"/>
    <cellStyle name="Normal 5 4 7 2 3 2 3" xfId="58453"/>
    <cellStyle name="Normal 5 4 7 2 3 3" xfId="42465"/>
    <cellStyle name="Normal 5 4 7 2 3 4" xfId="42466"/>
    <cellStyle name="Normal 5 4 7 2 4" xfId="42467"/>
    <cellStyle name="Normal 5 4 7 2 4 2" xfId="42468"/>
    <cellStyle name="Normal 5 4 7 2 4 2 2" xfId="42469"/>
    <cellStyle name="Normal 5 4 7 2 4 2 3" xfId="58454"/>
    <cellStyle name="Normal 5 4 7 2 4 3" xfId="42470"/>
    <cellStyle name="Normal 5 4 7 2 4 4" xfId="42471"/>
    <cellStyle name="Normal 5 4 7 2 5" xfId="42472"/>
    <cellStyle name="Normal 5 4 7 2 5 2" xfId="42473"/>
    <cellStyle name="Normal 5 4 7 2 5 3" xfId="58455"/>
    <cellStyle name="Normal 5 4 7 2 6" xfId="42474"/>
    <cellStyle name="Normal 5 4 7 2 7" xfId="42475"/>
    <cellStyle name="Normal 5 4 7 3" xfId="42476"/>
    <cellStyle name="Normal 5 4 7 3 2" xfId="42477"/>
    <cellStyle name="Normal 5 4 7 3 2 2" xfId="42478"/>
    <cellStyle name="Normal 5 4 7 3 2 2 2" xfId="42479"/>
    <cellStyle name="Normal 5 4 7 3 2 2 3" xfId="58456"/>
    <cellStyle name="Normal 5 4 7 3 2 3" xfId="42480"/>
    <cellStyle name="Normal 5 4 7 3 2 4" xfId="42481"/>
    <cellStyle name="Normal 5 4 7 3 3" xfId="42482"/>
    <cellStyle name="Normal 5 4 7 3 3 2" xfId="42483"/>
    <cellStyle name="Normal 5 4 7 3 3 2 2" xfId="42484"/>
    <cellStyle name="Normal 5 4 7 3 3 2 3" xfId="58457"/>
    <cellStyle name="Normal 5 4 7 3 3 3" xfId="42485"/>
    <cellStyle name="Normal 5 4 7 3 3 4" xfId="42486"/>
    <cellStyle name="Normal 5 4 7 3 4" xfId="42487"/>
    <cellStyle name="Normal 5 4 7 3 4 2" xfId="42488"/>
    <cellStyle name="Normal 5 4 7 3 4 3" xfId="58458"/>
    <cellStyle name="Normal 5 4 7 3 5" xfId="42489"/>
    <cellStyle name="Normal 5 4 7 3 6" xfId="42490"/>
    <cellStyle name="Normal 5 4 7 4" xfId="42491"/>
    <cellStyle name="Normal 5 4 7 4 2" xfId="42492"/>
    <cellStyle name="Normal 5 4 7 4 2 2" xfId="42493"/>
    <cellStyle name="Normal 5 4 7 4 2 3" xfId="58459"/>
    <cellStyle name="Normal 5 4 7 4 3" xfId="42494"/>
    <cellStyle name="Normal 5 4 7 4 4" xfId="42495"/>
    <cellStyle name="Normal 5 4 7 5" xfId="42496"/>
    <cellStyle name="Normal 5 4 7 5 2" xfId="42497"/>
    <cellStyle name="Normal 5 4 7 5 2 2" xfId="42498"/>
    <cellStyle name="Normal 5 4 7 5 2 3" xfId="58460"/>
    <cellStyle name="Normal 5 4 7 5 3" xfId="42499"/>
    <cellStyle name="Normal 5 4 7 5 4" xfId="42500"/>
    <cellStyle name="Normal 5 4 7 6" xfId="42501"/>
    <cellStyle name="Normal 5 4 7 6 2" xfId="42502"/>
    <cellStyle name="Normal 5 4 7 6 3" xfId="58461"/>
    <cellStyle name="Normal 5 4 7 7" xfId="42503"/>
    <cellStyle name="Normal 5 4 7 8" xfId="42504"/>
    <cellStyle name="Normal 5 4 8" xfId="42505"/>
    <cellStyle name="Normal 5 4 8 2" xfId="42506"/>
    <cellStyle name="Normal 5 4 8 2 2" xfId="42507"/>
    <cellStyle name="Normal 5 4 8 2 2 2" xfId="42508"/>
    <cellStyle name="Normal 5 4 8 2 2 2 2" xfId="42509"/>
    <cellStyle name="Normal 5 4 8 2 2 2 3" xfId="58462"/>
    <cellStyle name="Normal 5 4 8 2 2 3" xfId="42510"/>
    <cellStyle name="Normal 5 4 8 2 2 4" xfId="42511"/>
    <cellStyle name="Normal 5 4 8 2 3" xfId="42512"/>
    <cellStyle name="Normal 5 4 8 2 3 2" xfId="42513"/>
    <cellStyle name="Normal 5 4 8 2 3 2 2" xfId="42514"/>
    <cellStyle name="Normal 5 4 8 2 3 2 3" xfId="58463"/>
    <cellStyle name="Normal 5 4 8 2 3 3" xfId="42515"/>
    <cellStyle name="Normal 5 4 8 2 3 4" xfId="42516"/>
    <cellStyle name="Normal 5 4 8 2 4" xfId="42517"/>
    <cellStyle name="Normal 5 4 8 2 4 2" xfId="42518"/>
    <cellStyle name="Normal 5 4 8 2 4 3" xfId="58464"/>
    <cellStyle name="Normal 5 4 8 2 5" xfId="42519"/>
    <cellStyle name="Normal 5 4 8 2 6" xfId="42520"/>
    <cellStyle name="Normal 5 4 8 3" xfId="42521"/>
    <cellStyle name="Normal 5 4 8 3 2" xfId="42522"/>
    <cellStyle name="Normal 5 4 8 3 2 2" xfId="42523"/>
    <cellStyle name="Normal 5 4 8 3 2 3" xfId="58465"/>
    <cellStyle name="Normal 5 4 8 3 3" xfId="42524"/>
    <cellStyle name="Normal 5 4 8 3 4" xfId="42525"/>
    <cellStyle name="Normal 5 4 8 4" xfId="42526"/>
    <cellStyle name="Normal 5 4 8 4 2" xfId="42527"/>
    <cellStyle name="Normal 5 4 8 4 2 2" xfId="42528"/>
    <cellStyle name="Normal 5 4 8 4 2 3" xfId="58466"/>
    <cellStyle name="Normal 5 4 8 4 3" xfId="42529"/>
    <cellStyle name="Normal 5 4 8 4 4" xfId="42530"/>
    <cellStyle name="Normal 5 4 8 5" xfId="42531"/>
    <cellStyle name="Normal 5 4 8 5 2" xfId="42532"/>
    <cellStyle name="Normal 5 4 8 5 3" xfId="58467"/>
    <cellStyle name="Normal 5 4 8 6" xfId="42533"/>
    <cellStyle name="Normal 5 4 8 7" xfId="42534"/>
    <cellStyle name="Normal 5 4 9" xfId="42535"/>
    <cellStyle name="Normal 5 4 9 2" xfId="42536"/>
    <cellStyle name="Normal 5 4 9 2 2" xfId="42537"/>
    <cellStyle name="Normal 5 4 9 2 2 2" xfId="42538"/>
    <cellStyle name="Normal 5 4 9 2 2 3" xfId="58468"/>
    <cellStyle name="Normal 5 4 9 2 3" xfId="42539"/>
    <cellStyle name="Normal 5 4 9 2 4" xfId="42540"/>
    <cellStyle name="Normal 5 4 9 3" xfId="42541"/>
    <cellStyle name="Normal 5 4 9 3 2" xfId="42542"/>
    <cellStyle name="Normal 5 4 9 3 2 2" xfId="42543"/>
    <cellStyle name="Normal 5 4 9 3 2 3" xfId="58469"/>
    <cellStyle name="Normal 5 4 9 3 3" xfId="42544"/>
    <cellStyle name="Normal 5 4 9 3 4" xfId="42545"/>
    <cellStyle name="Normal 5 4 9 4" xfId="42546"/>
    <cellStyle name="Normal 5 4 9 4 2" xfId="42547"/>
    <cellStyle name="Normal 5 4 9 4 3" xfId="58470"/>
    <cellStyle name="Normal 5 4 9 5" xfId="42548"/>
    <cellStyle name="Normal 5 4 9 6" xfId="42549"/>
    <cellStyle name="Normal 5 5" xfId="42550"/>
    <cellStyle name="Normal 5 5 10" xfId="42551"/>
    <cellStyle name="Normal 5 5 10 2" xfId="42552"/>
    <cellStyle name="Normal 5 5 10 2 2" xfId="42553"/>
    <cellStyle name="Normal 5 5 10 2 3" xfId="58471"/>
    <cellStyle name="Normal 5 5 10 3" xfId="42554"/>
    <cellStyle name="Normal 5 5 10 4" xfId="42555"/>
    <cellStyle name="Normal 5 5 11" xfId="42556"/>
    <cellStyle name="Normal 5 5 11 2" xfId="42557"/>
    <cellStyle name="Normal 5 5 11 2 2" xfId="42558"/>
    <cellStyle name="Normal 5 5 11 2 3" xfId="58472"/>
    <cellStyle name="Normal 5 5 11 3" xfId="42559"/>
    <cellStyle name="Normal 5 5 11 4" xfId="42560"/>
    <cellStyle name="Normal 5 5 12" xfId="42561"/>
    <cellStyle name="Normal 5 5 12 2" xfId="42562"/>
    <cellStyle name="Normal 5 5 12 3" xfId="58473"/>
    <cellStyle name="Normal 5 5 13" xfId="42563"/>
    <cellStyle name="Normal 5 5 14" xfId="42564"/>
    <cellStyle name="Normal 5 5 2" xfId="42565"/>
    <cellStyle name="Normal 5 5 2 10" xfId="42566"/>
    <cellStyle name="Normal 5 5 2 11" xfId="42567"/>
    <cellStyle name="Normal 5 5 2 2" xfId="42568"/>
    <cellStyle name="Normal 5 5 2 2 10" xfId="42569"/>
    <cellStyle name="Normal 5 5 2 2 2" xfId="42570"/>
    <cellStyle name="Normal 5 5 2 2 2 2" xfId="42571"/>
    <cellStyle name="Normal 5 5 2 2 2 2 2" xfId="42572"/>
    <cellStyle name="Normal 5 5 2 2 2 2 2 2" xfId="42573"/>
    <cellStyle name="Normal 5 5 2 2 2 2 2 2 2" xfId="42574"/>
    <cellStyle name="Normal 5 5 2 2 2 2 2 2 2 2" xfId="42575"/>
    <cellStyle name="Normal 5 5 2 2 2 2 2 2 2 3" xfId="58474"/>
    <cellStyle name="Normal 5 5 2 2 2 2 2 2 3" xfId="42576"/>
    <cellStyle name="Normal 5 5 2 2 2 2 2 2 4" xfId="42577"/>
    <cellStyle name="Normal 5 5 2 2 2 2 2 3" xfId="42578"/>
    <cellStyle name="Normal 5 5 2 2 2 2 2 3 2" xfId="42579"/>
    <cellStyle name="Normal 5 5 2 2 2 2 2 3 2 2" xfId="42580"/>
    <cellStyle name="Normal 5 5 2 2 2 2 2 3 2 3" xfId="58475"/>
    <cellStyle name="Normal 5 5 2 2 2 2 2 3 3" xfId="42581"/>
    <cellStyle name="Normal 5 5 2 2 2 2 2 3 4" xfId="42582"/>
    <cellStyle name="Normal 5 5 2 2 2 2 2 4" xfId="42583"/>
    <cellStyle name="Normal 5 5 2 2 2 2 2 4 2" xfId="42584"/>
    <cellStyle name="Normal 5 5 2 2 2 2 2 4 3" xfId="58476"/>
    <cellStyle name="Normal 5 5 2 2 2 2 2 5" xfId="42585"/>
    <cellStyle name="Normal 5 5 2 2 2 2 2 6" xfId="42586"/>
    <cellStyle name="Normal 5 5 2 2 2 2 3" xfId="42587"/>
    <cellStyle name="Normal 5 5 2 2 2 2 3 2" xfId="42588"/>
    <cellStyle name="Normal 5 5 2 2 2 2 3 2 2" xfId="42589"/>
    <cellStyle name="Normal 5 5 2 2 2 2 3 2 3" xfId="58477"/>
    <cellStyle name="Normal 5 5 2 2 2 2 3 3" xfId="42590"/>
    <cellStyle name="Normal 5 5 2 2 2 2 3 4" xfId="42591"/>
    <cellStyle name="Normal 5 5 2 2 2 2 4" xfId="42592"/>
    <cellStyle name="Normal 5 5 2 2 2 2 4 2" xfId="42593"/>
    <cellStyle name="Normal 5 5 2 2 2 2 4 2 2" xfId="42594"/>
    <cellStyle name="Normal 5 5 2 2 2 2 4 2 3" xfId="58478"/>
    <cellStyle name="Normal 5 5 2 2 2 2 4 3" xfId="42595"/>
    <cellStyle name="Normal 5 5 2 2 2 2 4 4" xfId="42596"/>
    <cellStyle name="Normal 5 5 2 2 2 2 5" xfId="42597"/>
    <cellStyle name="Normal 5 5 2 2 2 2 5 2" xfId="42598"/>
    <cellStyle name="Normal 5 5 2 2 2 2 5 3" xfId="58479"/>
    <cellStyle name="Normal 5 5 2 2 2 2 6" xfId="42599"/>
    <cellStyle name="Normal 5 5 2 2 2 2 7" xfId="42600"/>
    <cellStyle name="Normal 5 5 2 2 2 3" xfId="42601"/>
    <cellStyle name="Normal 5 5 2 2 2 3 2" xfId="42602"/>
    <cellStyle name="Normal 5 5 2 2 2 3 2 2" xfId="42603"/>
    <cellStyle name="Normal 5 5 2 2 2 3 2 2 2" xfId="42604"/>
    <cellStyle name="Normal 5 5 2 2 2 3 2 2 3" xfId="58480"/>
    <cellStyle name="Normal 5 5 2 2 2 3 2 3" xfId="42605"/>
    <cellStyle name="Normal 5 5 2 2 2 3 2 4" xfId="42606"/>
    <cellStyle name="Normal 5 5 2 2 2 3 3" xfId="42607"/>
    <cellStyle name="Normal 5 5 2 2 2 3 3 2" xfId="42608"/>
    <cellStyle name="Normal 5 5 2 2 2 3 3 2 2" xfId="42609"/>
    <cellStyle name="Normal 5 5 2 2 2 3 3 2 3" xfId="58481"/>
    <cellStyle name="Normal 5 5 2 2 2 3 3 3" xfId="42610"/>
    <cellStyle name="Normal 5 5 2 2 2 3 3 4" xfId="42611"/>
    <cellStyle name="Normal 5 5 2 2 2 3 4" xfId="42612"/>
    <cellStyle name="Normal 5 5 2 2 2 3 4 2" xfId="42613"/>
    <cellStyle name="Normal 5 5 2 2 2 3 4 3" xfId="58482"/>
    <cellStyle name="Normal 5 5 2 2 2 3 5" xfId="42614"/>
    <cellStyle name="Normal 5 5 2 2 2 3 6" xfId="42615"/>
    <cellStyle name="Normal 5 5 2 2 2 4" xfId="42616"/>
    <cellStyle name="Normal 5 5 2 2 2 4 2" xfId="42617"/>
    <cellStyle name="Normal 5 5 2 2 2 4 2 2" xfId="42618"/>
    <cellStyle name="Normal 5 5 2 2 2 4 2 3" xfId="58483"/>
    <cellStyle name="Normal 5 5 2 2 2 4 3" xfId="42619"/>
    <cellStyle name="Normal 5 5 2 2 2 4 4" xfId="42620"/>
    <cellStyle name="Normal 5 5 2 2 2 5" xfId="42621"/>
    <cellStyle name="Normal 5 5 2 2 2 5 2" xfId="42622"/>
    <cellStyle name="Normal 5 5 2 2 2 5 2 2" xfId="42623"/>
    <cellStyle name="Normal 5 5 2 2 2 5 2 3" xfId="58484"/>
    <cellStyle name="Normal 5 5 2 2 2 5 3" xfId="42624"/>
    <cellStyle name="Normal 5 5 2 2 2 5 4" xfId="42625"/>
    <cellStyle name="Normal 5 5 2 2 2 6" xfId="42626"/>
    <cellStyle name="Normal 5 5 2 2 2 6 2" xfId="42627"/>
    <cellStyle name="Normal 5 5 2 2 2 6 3" xfId="58485"/>
    <cellStyle name="Normal 5 5 2 2 2 7" xfId="42628"/>
    <cellStyle name="Normal 5 5 2 2 2 8" xfId="42629"/>
    <cellStyle name="Normal 5 5 2 2 3" xfId="42630"/>
    <cellStyle name="Normal 5 5 2 2 3 2" xfId="42631"/>
    <cellStyle name="Normal 5 5 2 2 3 2 2" xfId="42632"/>
    <cellStyle name="Normal 5 5 2 2 3 2 2 2" xfId="42633"/>
    <cellStyle name="Normal 5 5 2 2 3 2 2 2 2" xfId="42634"/>
    <cellStyle name="Normal 5 5 2 2 3 2 2 2 3" xfId="58486"/>
    <cellStyle name="Normal 5 5 2 2 3 2 2 3" xfId="42635"/>
    <cellStyle name="Normal 5 5 2 2 3 2 2 4" xfId="42636"/>
    <cellStyle name="Normal 5 5 2 2 3 2 3" xfId="42637"/>
    <cellStyle name="Normal 5 5 2 2 3 2 3 2" xfId="42638"/>
    <cellStyle name="Normal 5 5 2 2 3 2 3 2 2" xfId="42639"/>
    <cellStyle name="Normal 5 5 2 2 3 2 3 2 3" xfId="58487"/>
    <cellStyle name="Normal 5 5 2 2 3 2 3 3" xfId="42640"/>
    <cellStyle name="Normal 5 5 2 2 3 2 3 4" xfId="42641"/>
    <cellStyle name="Normal 5 5 2 2 3 2 4" xfId="42642"/>
    <cellStyle name="Normal 5 5 2 2 3 2 4 2" xfId="42643"/>
    <cellStyle name="Normal 5 5 2 2 3 2 4 3" xfId="58488"/>
    <cellStyle name="Normal 5 5 2 2 3 2 5" xfId="42644"/>
    <cellStyle name="Normal 5 5 2 2 3 2 6" xfId="42645"/>
    <cellStyle name="Normal 5 5 2 2 3 3" xfId="42646"/>
    <cellStyle name="Normal 5 5 2 2 3 3 2" xfId="42647"/>
    <cellStyle name="Normal 5 5 2 2 3 3 2 2" xfId="42648"/>
    <cellStyle name="Normal 5 5 2 2 3 3 2 3" xfId="58489"/>
    <cellStyle name="Normal 5 5 2 2 3 3 3" xfId="42649"/>
    <cellStyle name="Normal 5 5 2 2 3 3 4" xfId="42650"/>
    <cellStyle name="Normal 5 5 2 2 3 4" xfId="42651"/>
    <cellStyle name="Normal 5 5 2 2 3 4 2" xfId="42652"/>
    <cellStyle name="Normal 5 5 2 2 3 4 2 2" xfId="42653"/>
    <cellStyle name="Normal 5 5 2 2 3 4 2 3" xfId="58490"/>
    <cellStyle name="Normal 5 5 2 2 3 4 3" xfId="42654"/>
    <cellStyle name="Normal 5 5 2 2 3 4 4" xfId="42655"/>
    <cellStyle name="Normal 5 5 2 2 3 5" xfId="42656"/>
    <cellStyle name="Normal 5 5 2 2 3 5 2" xfId="42657"/>
    <cellStyle name="Normal 5 5 2 2 3 5 3" xfId="58491"/>
    <cellStyle name="Normal 5 5 2 2 3 6" xfId="42658"/>
    <cellStyle name="Normal 5 5 2 2 3 7" xfId="42659"/>
    <cellStyle name="Normal 5 5 2 2 4" xfId="42660"/>
    <cellStyle name="Normal 5 5 2 2 4 2" xfId="42661"/>
    <cellStyle name="Normal 5 5 2 2 4 2 2" xfId="42662"/>
    <cellStyle name="Normal 5 5 2 2 4 2 2 2" xfId="42663"/>
    <cellStyle name="Normal 5 5 2 2 4 2 2 3" xfId="58492"/>
    <cellStyle name="Normal 5 5 2 2 4 2 3" xfId="42664"/>
    <cellStyle name="Normal 5 5 2 2 4 2 4" xfId="42665"/>
    <cellStyle name="Normal 5 5 2 2 4 3" xfId="42666"/>
    <cellStyle name="Normal 5 5 2 2 4 3 2" xfId="42667"/>
    <cellStyle name="Normal 5 5 2 2 4 3 2 2" xfId="42668"/>
    <cellStyle name="Normal 5 5 2 2 4 3 2 3" xfId="58493"/>
    <cellStyle name="Normal 5 5 2 2 4 3 3" xfId="42669"/>
    <cellStyle name="Normal 5 5 2 2 4 3 4" xfId="42670"/>
    <cellStyle name="Normal 5 5 2 2 4 4" xfId="42671"/>
    <cellStyle name="Normal 5 5 2 2 4 4 2" xfId="42672"/>
    <cellStyle name="Normal 5 5 2 2 4 4 3" xfId="58494"/>
    <cellStyle name="Normal 5 5 2 2 4 5" xfId="42673"/>
    <cellStyle name="Normal 5 5 2 2 4 6" xfId="42674"/>
    <cellStyle name="Normal 5 5 2 2 5" xfId="42675"/>
    <cellStyle name="Normal 5 5 2 2 5 2" xfId="42676"/>
    <cellStyle name="Normal 5 5 2 2 5 2 2" xfId="42677"/>
    <cellStyle name="Normal 5 5 2 2 5 2 2 2" xfId="42678"/>
    <cellStyle name="Normal 5 5 2 2 5 2 2 3" xfId="58495"/>
    <cellStyle name="Normal 5 5 2 2 5 2 3" xfId="42679"/>
    <cellStyle name="Normal 5 5 2 2 5 2 4" xfId="42680"/>
    <cellStyle name="Normal 5 5 2 2 5 3" xfId="42681"/>
    <cellStyle name="Normal 5 5 2 2 5 3 2" xfId="42682"/>
    <cellStyle name="Normal 5 5 2 2 5 3 3" xfId="58496"/>
    <cellStyle name="Normal 5 5 2 2 5 4" xfId="42683"/>
    <cellStyle name="Normal 5 5 2 2 5 5" xfId="42684"/>
    <cellStyle name="Normal 5 5 2 2 6" xfId="42685"/>
    <cellStyle name="Normal 5 5 2 2 6 2" xfId="42686"/>
    <cellStyle name="Normal 5 5 2 2 6 2 2" xfId="42687"/>
    <cellStyle name="Normal 5 5 2 2 6 2 3" xfId="58497"/>
    <cellStyle name="Normal 5 5 2 2 6 3" xfId="42688"/>
    <cellStyle name="Normal 5 5 2 2 6 4" xfId="42689"/>
    <cellStyle name="Normal 5 5 2 2 7" xfId="42690"/>
    <cellStyle name="Normal 5 5 2 2 7 2" xfId="42691"/>
    <cellStyle name="Normal 5 5 2 2 7 2 2" xfId="42692"/>
    <cellStyle name="Normal 5 5 2 2 7 2 3" xfId="58498"/>
    <cellStyle name="Normal 5 5 2 2 7 3" xfId="42693"/>
    <cellStyle name="Normal 5 5 2 2 7 4" xfId="42694"/>
    <cellStyle name="Normal 5 5 2 2 8" xfId="42695"/>
    <cellStyle name="Normal 5 5 2 2 8 2" xfId="42696"/>
    <cellStyle name="Normal 5 5 2 2 8 3" xfId="58499"/>
    <cellStyle name="Normal 5 5 2 2 9" xfId="42697"/>
    <cellStyle name="Normal 5 5 2 3" xfId="42698"/>
    <cellStyle name="Normal 5 5 2 3 2" xfId="42699"/>
    <cellStyle name="Normal 5 5 2 3 2 2" xfId="42700"/>
    <cellStyle name="Normal 5 5 2 3 2 2 2" xfId="42701"/>
    <cellStyle name="Normal 5 5 2 3 2 2 2 2" xfId="42702"/>
    <cellStyle name="Normal 5 5 2 3 2 2 2 2 2" xfId="42703"/>
    <cellStyle name="Normal 5 5 2 3 2 2 2 2 3" xfId="58500"/>
    <cellStyle name="Normal 5 5 2 3 2 2 2 3" xfId="42704"/>
    <cellStyle name="Normal 5 5 2 3 2 2 2 4" xfId="42705"/>
    <cellStyle name="Normal 5 5 2 3 2 2 3" xfId="42706"/>
    <cellStyle name="Normal 5 5 2 3 2 2 3 2" xfId="42707"/>
    <cellStyle name="Normal 5 5 2 3 2 2 3 2 2" xfId="42708"/>
    <cellStyle name="Normal 5 5 2 3 2 2 3 2 3" xfId="58501"/>
    <cellStyle name="Normal 5 5 2 3 2 2 3 3" xfId="42709"/>
    <cellStyle name="Normal 5 5 2 3 2 2 3 4" xfId="42710"/>
    <cellStyle name="Normal 5 5 2 3 2 2 4" xfId="42711"/>
    <cellStyle name="Normal 5 5 2 3 2 2 4 2" xfId="42712"/>
    <cellStyle name="Normal 5 5 2 3 2 2 4 3" xfId="58502"/>
    <cellStyle name="Normal 5 5 2 3 2 2 5" xfId="42713"/>
    <cellStyle name="Normal 5 5 2 3 2 2 6" xfId="42714"/>
    <cellStyle name="Normal 5 5 2 3 2 3" xfId="42715"/>
    <cellStyle name="Normal 5 5 2 3 2 3 2" xfId="42716"/>
    <cellStyle name="Normal 5 5 2 3 2 3 2 2" xfId="42717"/>
    <cellStyle name="Normal 5 5 2 3 2 3 2 3" xfId="58503"/>
    <cellStyle name="Normal 5 5 2 3 2 3 3" xfId="42718"/>
    <cellStyle name="Normal 5 5 2 3 2 3 4" xfId="42719"/>
    <cellStyle name="Normal 5 5 2 3 2 4" xfId="42720"/>
    <cellStyle name="Normal 5 5 2 3 2 4 2" xfId="42721"/>
    <cellStyle name="Normal 5 5 2 3 2 4 2 2" xfId="42722"/>
    <cellStyle name="Normal 5 5 2 3 2 4 2 3" xfId="58504"/>
    <cellStyle name="Normal 5 5 2 3 2 4 3" xfId="42723"/>
    <cellStyle name="Normal 5 5 2 3 2 4 4" xfId="42724"/>
    <cellStyle name="Normal 5 5 2 3 2 5" xfId="42725"/>
    <cellStyle name="Normal 5 5 2 3 2 5 2" xfId="42726"/>
    <cellStyle name="Normal 5 5 2 3 2 5 3" xfId="58505"/>
    <cellStyle name="Normal 5 5 2 3 2 6" xfId="42727"/>
    <cellStyle name="Normal 5 5 2 3 2 7" xfId="42728"/>
    <cellStyle name="Normal 5 5 2 3 3" xfId="42729"/>
    <cellStyle name="Normal 5 5 2 3 3 2" xfId="42730"/>
    <cellStyle name="Normal 5 5 2 3 3 2 2" xfId="42731"/>
    <cellStyle name="Normal 5 5 2 3 3 2 2 2" xfId="42732"/>
    <cellStyle name="Normal 5 5 2 3 3 2 2 3" xfId="58506"/>
    <cellStyle name="Normal 5 5 2 3 3 2 3" xfId="42733"/>
    <cellStyle name="Normal 5 5 2 3 3 2 4" xfId="42734"/>
    <cellStyle name="Normal 5 5 2 3 3 3" xfId="42735"/>
    <cellStyle name="Normal 5 5 2 3 3 3 2" xfId="42736"/>
    <cellStyle name="Normal 5 5 2 3 3 3 2 2" xfId="42737"/>
    <cellStyle name="Normal 5 5 2 3 3 3 2 3" xfId="58507"/>
    <cellStyle name="Normal 5 5 2 3 3 3 3" xfId="42738"/>
    <cellStyle name="Normal 5 5 2 3 3 3 4" xfId="42739"/>
    <cellStyle name="Normal 5 5 2 3 3 4" xfId="42740"/>
    <cellStyle name="Normal 5 5 2 3 3 4 2" xfId="42741"/>
    <cellStyle name="Normal 5 5 2 3 3 4 3" xfId="58508"/>
    <cellStyle name="Normal 5 5 2 3 3 5" xfId="42742"/>
    <cellStyle name="Normal 5 5 2 3 3 6" xfId="42743"/>
    <cellStyle name="Normal 5 5 2 3 4" xfId="42744"/>
    <cellStyle name="Normal 5 5 2 3 4 2" xfId="42745"/>
    <cellStyle name="Normal 5 5 2 3 4 2 2" xfId="42746"/>
    <cellStyle name="Normal 5 5 2 3 4 2 3" xfId="58509"/>
    <cellStyle name="Normal 5 5 2 3 4 3" xfId="42747"/>
    <cellStyle name="Normal 5 5 2 3 4 4" xfId="42748"/>
    <cellStyle name="Normal 5 5 2 3 5" xfId="42749"/>
    <cellStyle name="Normal 5 5 2 3 5 2" xfId="42750"/>
    <cellStyle name="Normal 5 5 2 3 5 2 2" xfId="42751"/>
    <cellStyle name="Normal 5 5 2 3 5 2 3" xfId="58510"/>
    <cellStyle name="Normal 5 5 2 3 5 3" xfId="42752"/>
    <cellStyle name="Normal 5 5 2 3 5 4" xfId="42753"/>
    <cellStyle name="Normal 5 5 2 3 6" xfId="42754"/>
    <cellStyle name="Normal 5 5 2 3 6 2" xfId="42755"/>
    <cellStyle name="Normal 5 5 2 3 6 3" xfId="58511"/>
    <cellStyle name="Normal 5 5 2 3 7" xfId="42756"/>
    <cellStyle name="Normal 5 5 2 3 8" xfId="42757"/>
    <cellStyle name="Normal 5 5 2 4" xfId="42758"/>
    <cellStyle name="Normal 5 5 2 4 2" xfId="42759"/>
    <cellStyle name="Normal 5 5 2 4 2 2" xfId="42760"/>
    <cellStyle name="Normal 5 5 2 4 2 2 2" xfId="42761"/>
    <cellStyle name="Normal 5 5 2 4 2 2 2 2" xfId="42762"/>
    <cellStyle name="Normal 5 5 2 4 2 2 2 3" xfId="58512"/>
    <cellStyle name="Normal 5 5 2 4 2 2 3" xfId="42763"/>
    <cellStyle name="Normal 5 5 2 4 2 2 4" xfId="42764"/>
    <cellStyle name="Normal 5 5 2 4 2 3" xfId="42765"/>
    <cellStyle name="Normal 5 5 2 4 2 3 2" xfId="42766"/>
    <cellStyle name="Normal 5 5 2 4 2 3 2 2" xfId="42767"/>
    <cellStyle name="Normal 5 5 2 4 2 3 2 3" xfId="58513"/>
    <cellStyle name="Normal 5 5 2 4 2 3 3" xfId="42768"/>
    <cellStyle name="Normal 5 5 2 4 2 3 4" xfId="42769"/>
    <cellStyle name="Normal 5 5 2 4 2 4" xfId="42770"/>
    <cellStyle name="Normal 5 5 2 4 2 4 2" xfId="42771"/>
    <cellStyle name="Normal 5 5 2 4 2 4 3" xfId="58514"/>
    <cellStyle name="Normal 5 5 2 4 2 5" xfId="42772"/>
    <cellStyle name="Normal 5 5 2 4 2 6" xfId="42773"/>
    <cellStyle name="Normal 5 5 2 4 3" xfId="42774"/>
    <cellStyle name="Normal 5 5 2 4 3 2" xfId="42775"/>
    <cellStyle name="Normal 5 5 2 4 3 2 2" xfId="42776"/>
    <cellStyle name="Normal 5 5 2 4 3 2 3" xfId="58515"/>
    <cellStyle name="Normal 5 5 2 4 3 3" xfId="42777"/>
    <cellStyle name="Normal 5 5 2 4 3 4" xfId="42778"/>
    <cellStyle name="Normal 5 5 2 4 4" xfId="42779"/>
    <cellStyle name="Normal 5 5 2 4 4 2" xfId="42780"/>
    <cellStyle name="Normal 5 5 2 4 4 2 2" xfId="42781"/>
    <cellStyle name="Normal 5 5 2 4 4 2 3" xfId="58516"/>
    <cellStyle name="Normal 5 5 2 4 4 3" xfId="42782"/>
    <cellStyle name="Normal 5 5 2 4 4 4" xfId="42783"/>
    <cellStyle name="Normal 5 5 2 4 5" xfId="42784"/>
    <cellStyle name="Normal 5 5 2 4 5 2" xfId="42785"/>
    <cellStyle name="Normal 5 5 2 4 5 3" xfId="58517"/>
    <cellStyle name="Normal 5 5 2 4 6" xfId="42786"/>
    <cellStyle name="Normal 5 5 2 4 7" xfId="42787"/>
    <cellStyle name="Normal 5 5 2 5" xfId="42788"/>
    <cellStyle name="Normal 5 5 2 5 2" xfId="42789"/>
    <cellStyle name="Normal 5 5 2 5 2 2" xfId="42790"/>
    <cellStyle name="Normal 5 5 2 5 2 2 2" xfId="42791"/>
    <cellStyle name="Normal 5 5 2 5 2 2 3" xfId="58518"/>
    <cellStyle name="Normal 5 5 2 5 2 3" xfId="42792"/>
    <cellStyle name="Normal 5 5 2 5 2 4" xfId="42793"/>
    <cellStyle name="Normal 5 5 2 5 3" xfId="42794"/>
    <cellStyle name="Normal 5 5 2 5 3 2" xfId="42795"/>
    <cellStyle name="Normal 5 5 2 5 3 2 2" xfId="42796"/>
    <cellStyle name="Normal 5 5 2 5 3 2 3" xfId="58519"/>
    <cellStyle name="Normal 5 5 2 5 3 3" xfId="42797"/>
    <cellStyle name="Normal 5 5 2 5 3 4" xfId="42798"/>
    <cellStyle name="Normal 5 5 2 5 4" xfId="42799"/>
    <cellStyle name="Normal 5 5 2 5 4 2" xfId="42800"/>
    <cellStyle name="Normal 5 5 2 5 4 3" xfId="58520"/>
    <cellStyle name="Normal 5 5 2 5 5" xfId="42801"/>
    <cellStyle name="Normal 5 5 2 5 6" xfId="42802"/>
    <cellStyle name="Normal 5 5 2 6" xfId="42803"/>
    <cellStyle name="Normal 5 5 2 6 2" xfId="42804"/>
    <cellStyle name="Normal 5 5 2 6 2 2" xfId="42805"/>
    <cellStyle name="Normal 5 5 2 6 2 2 2" xfId="42806"/>
    <cellStyle name="Normal 5 5 2 6 2 2 3" xfId="58521"/>
    <cellStyle name="Normal 5 5 2 6 2 3" xfId="42807"/>
    <cellStyle name="Normal 5 5 2 6 2 4" xfId="42808"/>
    <cellStyle name="Normal 5 5 2 6 3" xfId="42809"/>
    <cellStyle name="Normal 5 5 2 6 3 2" xfId="42810"/>
    <cellStyle name="Normal 5 5 2 6 3 3" xfId="58522"/>
    <cellStyle name="Normal 5 5 2 6 4" xfId="42811"/>
    <cellStyle name="Normal 5 5 2 6 5" xfId="42812"/>
    <cellStyle name="Normal 5 5 2 7" xfId="42813"/>
    <cellStyle name="Normal 5 5 2 7 2" xfId="42814"/>
    <cellStyle name="Normal 5 5 2 7 2 2" xfId="42815"/>
    <cellStyle name="Normal 5 5 2 7 2 3" xfId="58523"/>
    <cellStyle name="Normal 5 5 2 7 3" xfId="42816"/>
    <cellStyle name="Normal 5 5 2 7 4" xfId="42817"/>
    <cellStyle name="Normal 5 5 2 8" xfId="42818"/>
    <cellStyle name="Normal 5 5 2 8 2" xfId="42819"/>
    <cellStyle name="Normal 5 5 2 8 2 2" xfId="42820"/>
    <cellStyle name="Normal 5 5 2 8 2 3" xfId="58524"/>
    <cellStyle name="Normal 5 5 2 8 3" xfId="42821"/>
    <cellStyle name="Normal 5 5 2 8 4" xfId="42822"/>
    <cellStyle name="Normal 5 5 2 9" xfId="42823"/>
    <cellStyle name="Normal 5 5 2 9 2" xfId="42824"/>
    <cellStyle name="Normal 5 5 2 9 3" xfId="58525"/>
    <cellStyle name="Normal 5 5 3" xfId="42825"/>
    <cellStyle name="Normal 5 5 3 10" xfId="42826"/>
    <cellStyle name="Normal 5 5 3 2" xfId="42827"/>
    <cellStyle name="Normal 5 5 3 2 2" xfId="42828"/>
    <cellStyle name="Normal 5 5 3 2 2 2" xfId="42829"/>
    <cellStyle name="Normal 5 5 3 2 2 2 2" xfId="42830"/>
    <cellStyle name="Normal 5 5 3 2 2 2 2 2" xfId="42831"/>
    <cellStyle name="Normal 5 5 3 2 2 2 2 2 2" xfId="42832"/>
    <cellStyle name="Normal 5 5 3 2 2 2 2 2 3" xfId="58526"/>
    <cellStyle name="Normal 5 5 3 2 2 2 2 3" xfId="42833"/>
    <cellStyle name="Normal 5 5 3 2 2 2 2 4" xfId="42834"/>
    <cellStyle name="Normal 5 5 3 2 2 2 3" xfId="42835"/>
    <cellStyle name="Normal 5 5 3 2 2 2 3 2" xfId="42836"/>
    <cellStyle name="Normal 5 5 3 2 2 2 3 2 2" xfId="42837"/>
    <cellStyle name="Normal 5 5 3 2 2 2 3 2 3" xfId="58527"/>
    <cellStyle name="Normal 5 5 3 2 2 2 3 3" xfId="42838"/>
    <cellStyle name="Normal 5 5 3 2 2 2 3 4" xfId="42839"/>
    <cellStyle name="Normal 5 5 3 2 2 2 4" xfId="42840"/>
    <cellStyle name="Normal 5 5 3 2 2 2 4 2" xfId="42841"/>
    <cellStyle name="Normal 5 5 3 2 2 2 4 3" xfId="58528"/>
    <cellStyle name="Normal 5 5 3 2 2 2 5" xfId="42842"/>
    <cellStyle name="Normal 5 5 3 2 2 2 6" xfId="42843"/>
    <cellStyle name="Normal 5 5 3 2 2 3" xfId="42844"/>
    <cellStyle name="Normal 5 5 3 2 2 3 2" xfId="42845"/>
    <cellStyle name="Normal 5 5 3 2 2 3 2 2" xfId="42846"/>
    <cellStyle name="Normal 5 5 3 2 2 3 2 3" xfId="58529"/>
    <cellStyle name="Normal 5 5 3 2 2 3 3" xfId="42847"/>
    <cellStyle name="Normal 5 5 3 2 2 3 4" xfId="42848"/>
    <cellStyle name="Normal 5 5 3 2 2 4" xfId="42849"/>
    <cellStyle name="Normal 5 5 3 2 2 4 2" xfId="42850"/>
    <cellStyle name="Normal 5 5 3 2 2 4 2 2" xfId="42851"/>
    <cellStyle name="Normal 5 5 3 2 2 4 2 3" xfId="58530"/>
    <cellStyle name="Normal 5 5 3 2 2 4 3" xfId="42852"/>
    <cellStyle name="Normal 5 5 3 2 2 4 4" xfId="42853"/>
    <cellStyle name="Normal 5 5 3 2 2 5" xfId="42854"/>
    <cellStyle name="Normal 5 5 3 2 2 5 2" xfId="42855"/>
    <cellStyle name="Normal 5 5 3 2 2 5 3" xfId="58531"/>
    <cellStyle name="Normal 5 5 3 2 2 6" xfId="42856"/>
    <cellStyle name="Normal 5 5 3 2 2 7" xfId="42857"/>
    <cellStyle name="Normal 5 5 3 2 3" xfId="42858"/>
    <cellStyle name="Normal 5 5 3 2 3 2" xfId="42859"/>
    <cellStyle name="Normal 5 5 3 2 3 2 2" xfId="42860"/>
    <cellStyle name="Normal 5 5 3 2 3 2 2 2" xfId="42861"/>
    <cellStyle name="Normal 5 5 3 2 3 2 2 3" xfId="58532"/>
    <cellStyle name="Normal 5 5 3 2 3 2 3" xfId="42862"/>
    <cellStyle name="Normal 5 5 3 2 3 2 4" xfId="42863"/>
    <cellStyle name="Normal 5 5 3 2 3 3" xfId="42864"/>
    <cellStyle name="Normal 5 5 3 2 3 3 2" xfId="42865"/>
    <cellStyle name="Normal 5 5 3 2 3 3 2 2" xfId="42866"/>
    <cellStyle name="Normal 5 5 3 2 3 3 2 3" xfId="58533"/>
    <cellStyle name="Normal 5 5 3 2 3 3 3" xfId="42867"/>
    <cellStyle name="Normal 5 5 3 2 3 3 4" xfId="42868"/>
    <cellStyle name="Normal 5 5 3 2 3 4" xfId="42869"/>
    <cellStyle name="Normal 5 5 3 2 3 4 2" xfId="42870"/>
    <cellStyle name="Normal 5 5 3 2 3 4 3" xfId="58534"/>
    <cellStyle name="Normal 5 5 3 2 3 5" xfId="42871"/>
    <cellStyle name="Normal 5 5 3 2 3 6" xfId="42872"/>
    <cellStyle name="Normal 5 5 3 2 4" xfId="42873"/>
    <cellStyle name="Normal 5 5 3 2 4 2" xfId="42874"/>
    <cellStyle name="Normal 5 5 3 2 4 2 2" xfId="42875"/>
    <cellStyle name="Normal 5 5 3 2 4 2 3" xfId="58535"/>
    <cellStyle name="Normal 5 5 3 2 4 3" xfId="42876"/>
    <cellStyle name="Normal 5 5 3 2 4 4" xfId="42877"/>
    <cellStyle name="Normal 5 5 3 2 5" xfId="42878"/>
    <cellStyle name="Normal 5 5 3 2 5 2" xfId="42879"/>
    <cellStyle name="Normal 5 5 3 2 5 2 2" xfId="42880"/>
    <cellStyle name="Normal 5 5 3 2 5 2 3" xfId="58536"/>
    <cellStyle name="Normal 5 5 3 2 5 3" xfId="42881"/>
    <cellStyle name="Normal 5 5 3 2 5 4" xfId="42882"/>
    <cellStyle name="Normal 5 5 3 2 6" xfId="42883"/>
    <cellStyle name="Normal 5 5 3 2 6 2" xfId="42884"/>
    <cellStyle name="Normal 5 5 3 2 6 3" xfId="58537"/>
    <cellStyle name="Normal 5 5 3 2 7" xfId="42885"/>
    <cellStyle name="Normal 5 5 3 2 8" xfId="42886"/>
    <cellStyle name="Normal 5 5 3 3" xfId="42887"/>
    <cellStyle name="Normal 5 5 3 3 2" xfId="42888"/>
    <cellStyle name="Normal 5 5 3 3 2 2" xfId="42889"/>
    <cellStyle name="Normal 5 5 3 3 2 2 2" xfId="42890"/>
    <cellStyle name="Normal 5 5 3 3 2 2 2 2" xfId="42891"/>
    <cellStyle name="Normal 5 5 3 3 2 2 2 3" xfId="58538"/>
    <cellStyle name="Normal 5 5 3 3 2 2 3" xfId="42892"/>
    <cellStyle name="Normal 5 5 3 3 2 2 4" xfId="42893"/>
    <cellStyle name="Normal 5 5 3 3 2 3" xfId="42894"/>
    <cellStyle name="Normal 5 5 3 3 2 3 2" xfId="42895"/>
    <cellStyle name="Normal 5 5 3 3 2 3 2 2" xfId="42896"/>
    <cellStyle name="Normal 5 5 3 3 2 3 2 3" xfId="58539"/>
    <cellStyle name="Normal 5 5 3 3 2 3 3" xfId="42897"/>
    <cellStyle name="Normal 5 5 3 3 2 3 4" xfId="42898"/>
    <cellStyle name="Normal 5 5 3 3 2 4" xfId="42899"/>
    <cellStyle name="Normal 5 5 3 3 2 4 2" xfId="42900"/>
    <cellStyle name="Normal 5 5 3 3 2 4 3" xfId="58540"/>
    <cellStyle name="Normal 5 5 3 3 2 5" xfId="42901"/>
    <cellStyle name="Normal 5 5 3 3 2 6" xfId="42902"/>
    <cellStyle name="Normal 5 5 3 3 3" xfId="42903"/>
    <cellStyle name="Normal 5 5 3 3 3 2" xfId="42904"/>
    <cellStyle name="Normal 5 5 3 3 3 2 2" xfId="42905"/>
    <cellStyle name="Normal 5 5 3 3 3 2 3" xfId="58541"/>
    <cellStyle name="Normal 5 5 3 3 3 3" xfId="42906"/>
    <cellStyle name="Normal 5 5 3 3 3 4" xfId="42907"/>
    <cellStyle name="Normal 5 5 3 3 4" xfId="42908"/>
    <cellStyle name="Normal 5 5 3 3 4 2" xfId="42909"/>
    <cellStyle name="Normal 5 5 3 3 4 2 2" xfId="42910"/>
    <cellStyle name="Normal 5 5 3 3 4 2 3" xfId="58542"/>
    <cellStyle name="Normal 5 5 3 3 4 3" xfId="42911"/>
    <cellStyle name="Normal 5 5 3 3 4 4" xfId="42912"/>
    <cellStyle name="Normal 5 5 3 3 5" xfId="42913"/>
    <cellStyle name="Normal 5 5 3 3 5 2" xfId="42914"/>
    <cellStyle name="Normal 5 5 3 3 5 3" xfId="58543"/>
    <cellStyle name="Normal 5 5 3 3 6" xfId="42915"/>
    <cellStyle name="Normal 5 5 3 3 7" xfId="42916"/>
    <cellStyle name="Normal 5 5 3 4" xfId="42917"/>
    <cellStyle name="Normal 5 5 3 4 2" xfId="42918"/>
    <cellStyle name="Normal 5 5 3 4 2 2" xfId="42919"/>
    <cellStyle name="Normal 5 5 3 4 2 2 2" xfId="42920"/>
    <cellStyle name="Normal 5 5 3 4 2 2 3" xfId="58544"/>
    <cellStyle name="Normal 5 5 3 4 2 3" xfId="42921"/>
    <cellStyle name="Normal 5 5 3 4 2 4" xfId="42922"/>
    <cellStyle name="Normal 5 5 3 4 3" xfId="42923"/>
    <cellStyle name="Normal 5 5 3 4 3 2" xfId="42924"/>
    <cellStyle name="Normal 5 5 3 4 3 2 2" xfId="42925"/>
    <cellStyle name="Normal 5 5 3 4 3 2 3" xfId="58545"/>
    <cellStyle name="Normal 5 5 3 4 3 3" xfId="42926"/>
    <cellStyle name="Normal 5 5 3 4 3 4" xfId="42927"/>
    <cellStyle name="Normal 5 5 3 4 4" xfId="42928"/>
    <cellStyle name="Normal 5 5 3 4 4 2" xfId="42929"/>
    <cellStyle name="Normal 5 5 3 4 4 3" xfId="58546"/>
    <cellStyle name="Normal 5 5 3 4 5" xfId="42930"/>
    <cellStyle name="Normal 5 5 3 4 6" xfId="42931"/>
    <cellStyle name="Normal 5 5 3 5" xfId="42932"/>
    <cellStyle name="Normal 5 5 3 5 2" xfId="42933"/>
    <cellStyle name="Normal 5 5 3 5 2 2" xfId="42934"/>
    <cellStyle name="Normal 5 5 3 5 2 2 2" xfId="42935"/>
    <cellStyle name="Normal 5 5 3 5 2 2 3" xfId="58547"/>
    <cellStyle name="Normal 5 5 3 5 2 3" xfId="42936"/>
    <cellStyle name="Normal 5 5 3 5 2 4" xfId="42937"/>
    <cellStyle name="Normal 5 5 3 5 3" xfId="42938"/>
    <cellStyle name="Normal 5 5 3 5 3 2" xfId="42939"/>
    <cellStyle name="Normal 5 5 3 5 3 3" xfId="58548"/>
    <cellStyle name="Normal 5 5 3 5 4" xfId="42940"/>
    <cellStyle name="Normal 5 5 3 5 5" xfId="42941"/>
    <cellStyle name="Normal 5 5 3 6" xfId="42942"/>
    <cellStyle name="Normal 5 5 3 6 2" xfId="42943"/>
    <cellStyle name="Normal 5 5 3 6 2 2" xfId="42944"/>
    <cellStyle name="Normal 5 5 3 6 2 3" xfId="58549"/>
    <cellStyle name="Normal 5 5 3 6 3" xfId="42945"/>
    <cellStyle name="Normal 5 5 3 6 4" xfId="42946"/>
    <cellStyle name="Normal 5 5 3 7" xfId="42947"/>
    <cellStyle name="Normal 5 5 3 7 2" xfId="42948"/>
    <cellStyle name="Normal 5 5 3 7 2 2" xfId="42949"/>
    <cellStyle name="Normal 5 5 3 7 2 3" xfId="58550"/>
    <cellStyle name="Normal 5 5 3 7 3" xfId="42950"/>
    <cellStyle name="Normal 5 5 3 7 4" xfId="42951"/>
    <cellStyle name="Normal 5 5 3 8" xfId="42952"/>
    <cellStyle name="Normal 5 5 3 8 2" xfId="42953"/>
    <cellStyle name="Normal 5 5 3 8 3" xfId="58551"/>
    <cellStyle name="Normal 5 5 3 9" xfId="42954"/>
    <cellStyle name="Normal 5 5 4" xfId="42955"/>
    <cellStyle name="Normal 5 5 4 10" xfId="42956"/>
    <cellStyle name="Normal 5 5 4 2" xfId="42957"/>
    <cellStyle name="Normal 5 5 4 2 2" xfId="42958"/>
    <cellStyle name="Normal 5 5 4 2 2 2" xfId="42959"/>
    <cellStyle name="Normal 5 5 4 2 2 2 2" xfId="42960"/>
    <cellStyle name="Normal 5 5 4 2 2 2 2 2" xfId="42961"/>
    <cellStyle name="Normal 5 5 4 2 2 2 2 2 2" xfId="42962"/>
    <cellStyle name="Normal 5 5 4 2 2 2 2 2 3" xfId="58552"/>
    <cellStyle name="Normal 5 5 4 2 2 2 2 3" xfId="42963"/>
    <cellStyle name="Normal 5 5 4 2 2 2 2 4" xfId="42964"/>
    <cellStyle name="Normal 5 5 4 2 2 2 3" xfId="42965"/>
    <cellStyle name="Normal 5 5 4 2 2 2 3 2" xfId="42966"/>
    <cellStyle name="Normal 5 5 4 2 2 2 3 2 2" xfId="42967"/>
    <cellStyle name="Normal 5 5 4 2 2 2 3 2 3" xfId="58553"/>
    <cellStyle name="Normal 5 5 4 2 2 2 3 3" xfId="42968"/>
    <cellStyle name="Normal 5 5 4 2 2 2 3 4" xfId="42969"/>
    <cellStyle name="Normal 5 5 4 2 2 2 4" xfId="42970"/>
    <cellStyle name="Normal 5 5 4 2 2 2 4 2" xfId="42971"/>
    <cellStyle name="Normal 5 5 4 2 2 2 4 3" xfId="58554"/>
    <cellStyle name="Normal 5 5 4 2 2 2 5" xfId="42972"/>
    <cellStyle name="Normal 5 5 4 2 2 2 6" xfId="42973"/>
    <cellStyle name="Normal 5 5 4 2 2 3" xfId="42974"/>
    <cellStyle name="Normal 5 5 4 2 2 3 2" xfId="42975"/>
    <cellStyle name="Normal 5 5 4 2 2 3 2 2" xfId="42976"/>
    <cellStyle name="Normal 5 5 4 2 2 3 2 3" xfId="58555"/>
    <cellStyle name="Normal 5 5 4 2 2 3 3" xfId="42977"/>
    <cellStyle name="Normal 5 5 4 2 2 3 4" xfId="42978"/>
    <cellStyle name="Normal 5 5 4 2 2 4" xfId="42979"/>
    <cellStyle name="Normal 5 5 4 2 2 4 2" xfId="42980"/>
    <cellStyle name="Normal 5 5 4 2 2 4 2 2" xfId="42981"/>
    <cellStyle name="Normal 5 5 4 2 2 4 2 3" xfId="58556"/>
    <cellStyle name="Normal 5 5 4 2 2 4 3" xfId="42982"/>
    <cellStyle name="Normal 5 5 4 2 2 4 4" xfId="42983"/>
    <cellStyle name="Normal 5 5 4 2 2 5" xfId="42984"/>
    <cellStyle name="Normal 5 5 4 2 2 5 2" xfId="42985"/>
    <cellStyle name="Normal 5 5 4 2 2 5 3" xfId="58557"/>
    <cellStyle name="Normal 5 5 4 2 2 6" xfId="42986"/>
    <cellStyle name="Normal 5 5 4 2 2 7" xfId="42987"/>
    <cellStyle name="Normal 5 5 4 2 3" xfId="42988"/>
    <cellStyle name="Normal 5 5 4 2 3 2" xfId="42989"/>
    <cellStyle name="Normal 5 5 4 2 3 2 2" xfId="42990"/>
    <cellStyle name="Normal 5 5 4 2 3 2 2 2" xfId="42991"/>
    <cellStyle name="Normal 5 5 4 2 3 2 2 3" xfId="58558"/>
    <cellStyle name="Normal 5 5 4 2 3 2 3" xfId="42992"/>
    <cellStyle name="Normal 5 5 4 2 3 2 4" xfId="42993"/>
    <cellStyle name="Normal 5 5 4 2 3 3" xfId="42994"/>
    <cellStyle name="Normal 5 5 4 2 3 3 2" xfId="42995"/>
    <cellStyle name="Normal 5 5 4 2 3 3 2 2" xfId="42996"/>
    <cellStyle name="Normal 5 5 4 2 3 3 2 3" xfId="58559"/>
    <cellStyle name="Normal 5 5 4 2 3 3 3" xfId="42997"/>
    <cellStyle name="Normal 5 5 4 2 3 3 4" xfId="42998"/>
    <cellStyle name="Normal 5 5 4 2 3 4" xfId="42999"/>
    <cellStyle name="Normal 5 5 4 2 3 4 2" xfId="43000"/>
    <cellStyle name="Normal 5 5 4 2 3 4 3" xfId="58560"/>
    <cellStyle name="Normal 5 5 4 2 3 5" xfId="43001"/>
    <cellStyle name="Normal 5 5 4 2 3 6" xfId="43002"/>
    <cellStyle name="Normal 5 5 4 2 4" xfId="43003"/>
    <cellStyle name="Normal 5 5 4 2 4 2" xfId="43004"/>
    <cellStyle name="Normal 5 5 4 2 4 2 2" xfId="43005"/>
    <cellStyle name="Normal 5 5 4 2 4 2 3" xfId="58561"/>
    <cellStyle name="Normal 5 5 4 2 4 3" xfId="43006"/>
    <cellStyle name="Normal 5 5 4 2 4 4" xfId="43007"/>
    <cellStyle name="Normal 5 5 4 2 5" xfId="43008"/>
    <cellStyle name="Normal 5 5 4 2 5 2" xfId="43009"/>
    <cellStyle name="Normal 5 5 4 2 5 2 2" xfId="43010"/>
    <cellStyle name="Normal 5 5 4 2 5 2 3" xfId="58562"/>
    <cellStyle name="Normal 5 5 4 2 5 3" xfId="43011"/>
    <cellStyle name="Normal 5 5 4 2 5 4" xfId="43012"/>
    <cellStyle name="Normal 5 5 4 2 6" xfId="43013"/>
    <cellStyle name="Normal 5 5 4 2 6 2" xfId="43014"/>
    <cellStyle name="Normal 5 5 4 2 6 3" xfId="58563"/>
    <cellStyle name="Normal 5 5 4 2 7" xfId="43015"/>
    <cellStyle name="Normal 5 5 4 2 8" xfId="43016"/>
    <cellStyle name="Normal 5 5 4 3" xfId="43017"/>
    <cellStyle name="Normal 5 5 4 3 2" xfId="43018"/>
    <cellStyle name="Normal 5 5 4 3 2 2" xfId="43019"/>
    <cellStyle name="Normal 5 5 4 3 2 2 2" xfId="43020"/>
    <cellStyle name="Normal 5 5 4 3 2 2 2 2" xfId="43021"/>
    <cellStyle name="Normal 5 5 4 3 2 2 2 3" xfId="58564"/>
    <cellStyle name="Normal 5 5 4 3 2 2 3" xfId="43022"/>
    <cellStyle name="Normal 5 5 4 3 2 2 4" xfId="43023"/>
    <cellStyle name="Normal 5 5 4 3 2 3" xfId="43024"/>
    <cellStyle name="Normal 5 5 4 3 2 3 2" xfId="43025"/>
    <cellStyle name="Normal 5 5 4 3 2 3 2 2" xfId="43026"/>
    <cellStyle name="Normal 5 5 4 3 2 3 2 3" xfId="58565"/>
    <cellStyle name="Normal 5 5 4 3 2 3 3" xfId="43027"/>
    <cellStyle name="Normal 5 5 4 3 2 3 4" xfId="43028"/>
    <cellStyle name="Normal 5 5 4 3 2 4" xfId="43029"/>
    <cellStyle name="Normal 5 5 4 3 2 4 2" xfId="43030"/>
    <cellStyle name="Normal 5 5 4 3 2 4 3" xfId="58566"/>
    <cellStyle name="Normal 5 5 4 3 2 5" xfId="43031"/>
    <cellStyle name="Normal 5 5 4 3 2 6" xfId="43032"/>
    <cellStyle name="Normal 5 5 4 3 3" xfId="43033"/>
    <cellStyle name="Normal 5 5 4 3 3 2" xfId="43034"/>
    <cellStyle name="Normal 5 5 4 3 3 2 2" xfId="43035"/>
    <cellStyle name="Normal 5 5 4 3 3 2 3" xfId="58567"/>
    <cellStyle name="Normal 5 5 4 3 3 3" xfId="43036"/>
    <cellStyle name="Normal 5 5 4 3 3 4" xfId="43037"/>
    <cellStyle name="Normal 5 5 4 3 4" xfId="43038"/>
    <cellStyle name="Normal 5 5 4 3 4 2" xfId="43039"/>
    <cellStyle name="Normal 5 5 4 3 4 2 2" xfId="43040"/>
    <cellStyle name="Normal 5 5 4 3 4 2 3" xfId="58568"/>
    <cellStyle name="Normal 5 5 4 3 4 3" xfId="43041"/>
    <cellStyle name="Normal 5 5 4 3 4 4" xfId="43042"/>
    <cellStyle name="Normal 5 5 4 3 5" xfId="43043"/>
    <cellStyle name="Normal 5 5 4 3 5 2" xfId="43044"/>
    <cellStyle name="Normal 5 5 4 3 5 3" xfId="58569"/>
    <cellStyle name="Normal 5 5 4 3 6" xfId="43045"/>
    <cellStyle name="Normal 5 5 4 3 7" xfId="43046"/>
    <cellStyle name="Normal 5 5 4 4" xfId="43047"/>
    <cellStyle name="Normal 5 5 4 4 2" xfId="43048"/>
    <cellStyle name="Normal 5 5 4 4 2 2" xfId="43049"/>
    <cellStyle name="Normal 5 5 4 4 2 2 2" xfId="43050"/>
    <cellStyle name="Normal 5 5 4 4 2 2 3" xfId="58570"/>
    <cellStyle name="Normal 5 5 4 4 2 3" xfId="43051"/>
    <cellStyle name="Normal 5 5 4 4 2 4" xfId="43052"/>
    <cellStyle name="Normal 5 5 4 4 3" xfId="43053"/>
    <cellStyle name="Normal 5 5 4 4 3 2" xfId="43054"/>
    <cellStyle name="Normal 5 5 4 4 3 2 2" xfId="43055"/>
    <cellStyle name="Normal 5 5 4 4 3 2 3" xfId="58571"/>
    <cellStyle name="Normal 5 5 4 4 3 3" xfId="43056"/>
    <cellStyle name="Normal 5 5 4 4 3 4" xfId="43057"/>
    <cellStyle name="Normal 5 5 4 4 4" xfId="43058"/>
    <cellStyle name="Normal 5 5 4 4 4 2" xfId="43059"/>
    <cellStyle name="Normal 5 5 4 4 4 3" xfId="58572"/>
    <cellStyle name="Normal 5 5 4 4 5" xfId="43060"/>
    <cellStyle name="Normal 5 5 4 4 6" xfId="43061"/>
    <cellStyle name="Normal 5 5 4 5" xfId="43062"/>
    <cellStyle name="Normal 5 5 4 5 2" xfId="43063"/>
    <cellStyle name="Normal 5 5 4 5 2 2" xfId="43064"/>
    <cellStyle name="Normal 5 5 4 5 2 2 2" xfId="43065"/>
    <cellStyle name="Normal 5 5 4 5 2 2 3" xfId="58573"/>
    <cellStyle name="Normal 5 5 4 5 2 3" xfId="43066"/>
    <cellStyle name="Normal 5 5 4 5 2 4" xfId="43067"/>
    <cellStyle name="Normal 5 5 4 5 3" xfId="43068"/>
    <cellStyle name="Normal 5 5 4 5 3 2" xfId="43069"/>
    <cellStyle name="Normal 5 5 4 5 3 3" xfId="58574"/>
    <cellStyle name="Normal 5 5 4 5 4" xfId="43070"/>
    <cellStyle name="Normal 5 5 4 5 5" xfId="43071"/>
    <cellStyle name="Normal 5 5 4 6" xfId="43072"/>
    <cellStyle name="Normal 5 5 4 6 2" xfId="43073"/>
    <cellStyle name="Normal 5 5 4 6 2 2" xfId="43074"/>
    <cellStyle name="Normal 5 5 4 6 2 3" xfId="58575"/>
    <cellStyle name="Normal 5 5 4 6 3" xfId="43075"/>
    <cellStyle name="Normal 5 5 4 6 4" xfId="43076"/>
    <cellStyle name="Normal 5 5 4 7" xfId="43077"/>
    <cellStyle name="Normal 5 5 4 7 2" xfId="43078"/>
    <cellStyle name="Normal 5 5 4 7 2 2" xfId="43079"/>
    <cellStyle name="Normal 5 5 4 7 2 3" xfId="58576"/>
    <cellStyle name="Normal 5 5 4 7 3" xfId="43080"/>
    <cellStyle name="Normal 5 5 4 7 4" xfId="43081"/>
    <cellStyle name="Normal 5 5 4 8" xfId="43082"/>
    <cellStyle name="Normal 5 5 4 8 2" xfId="43083"/>
    <cellStyle name="Normal 5 5 4 8 3" xfId="58577"/>
    <cellStyle name="Normal 5 5 4 9" xfId="43084"/>
    <cellStyle name="Normal 5 5 5" xfId="43085"/>
    <cellStyle name="Normal 5 5 5 10" xfId="43086"/>
    <cellStyle name="Normal 5 5 5 2" xfId="43087"/>
    <cellStyle name="Normal 5 5 5 2 2" xfId="43088"/>
    <cellStyle name="Normal 5 5 5 2 2 2" xfId="43089"/>
    <cellStyle name="Normal 5 5 5 2 2 2 2" xfId="43090"/>
    <cellStyle name="Normal 5 5 5 2 2 2 2 2" xfId="43091"/>
    <cellStyle name="Normal 5 5 5 2 2 2 2 2 2" xfId="43092"/>
    <cellStyle name="Normal 5 5 5 2 2 2 2 2 3" xfId="58578"/>
    <cellStyle name="Normal 5 5 5 2 2 2 2 3" xfId="43093"/>
    <cellStyle name="Normal 5 5 5 2 2 2 2 4" xfId="43094"/>
    <cellStyle name="Normal 5 5 5 2 2 2 3" xfId="43095"/>
    <cellStyle name="Normal 5 5 5 2 2 2 3 2" xfId="43096"/>
    <cellStyle name="Normal 5 5 5 2 2 2 3 2 2" xfId="43097"/>
    <cellStyle name="Normal 5 5 5 2 2 2 3 2 3" xfId="58579"/>
    <cellStyle name="Normal 5 5 5 2 2 2 3 3" xfId="43098"/>
    <cellStyle name="Normal 5 5 5 2 2 2 3 4" xfId="43099"/>
    <cellStyle name="Normal 5 5 5 2 2 2 4" xfId="43100"/>
    <cellStyle name="Normal 5 5 5 2 2 2 4 2" xfId="43101"/>
    <cellStyle name="Normal 5 5 5 2 2 2 4 3" xfId="58580"/>
    <cellStyle name="Normal 5 5 5 2 2 2 5" xfId="43102"/>
    <cellStyle name="Normal 5 5 5 2 2 2 6" xfId="43103"/>
    <cellStyle name="Normal 5 5 5 2 2 3" xfId="43104"/>
    <cellStyle name="Normal 5 5 5 2 2 3 2" xfId="43105"/>
    <cellStyle name="Normal 5 5 5 2 2 3 2 2" xfId="43106"/>
    <cellStyle name="Normal 5 5 5 2 2 3 2 3" xfId="58581"/>
    <cellStyle name="Normal 5 5 5 2 2 3 3" xfId="43107"/>
    <cellStyle name="Normal 5 5 5 2 2 3 4" xfId="43108"/>
    <cellStyle name="Normal 5 5 5 2 2 4" xfId="43109"/>
    <cellStyle name="Normal 5 5 5 2 2 4 2" xfId="43110"/>
    <cellStyle name="Normal 5 5 5 2 2 4 2 2" xfId="43111"/>
    <cellStyle name="Normal 5 5 5 2 2 4 2 3" xfId="58582"/>
    <cellStyle name="Normal 5 5 5 2 2 4 3" xfId="43112"/>
    <cellStyle name="Normal 5 5 5 2 2 4 4" xfId="43113"/>
    <cellStyle name="Normal 5 5 5 2 2 5" xfId="43114"/>
    <cellStyle name="Normal 5 5 5 2 2 5 2" xfId="43115"/>
    <cellStyle name="Normal 5 5 5 2 2 5 3" xfId="58583"/>
    <cellStyle name="Normal 5 5 5 2 2 6" xfId="43116"/>
    <cellStyle name="Normal 5 5 5 2 2 7" xfId="43117"/>
    <cellStyle name="Normal 5 5 5 2 3" xfId="43118"/>
    <cellStyle name="Normal 5 5 5 2 3 2" xfId="43119"/>
    <cellStyle name="Normal 5 5 5 2 3 2 2" xfId="43120"/>
    <cellStyle name="Normal 5 5 5 2 3 2 2 2" xfId="43121"/>
    <cellStyle name="Normal 5 5 5 2 3 2 2 3" xfId="58584"/>
    <cellStyle name="Normal 5 5 5 2 3 2 3" xfId="43122"/>
    <cellStyle name="Normal 5 5 5 2 3 2 4" xfId="43123"/>
    <cellStyle name="Normal 5 5 5 2 3 3" xfId="43124"/>
    <cellStyle name="Normal 5 5 5 2 3 3 2" xfId="43125"/>
    <cellStyle name="Normal 5 5 5 2 3 3 2 2" xfId="43126"/>
    <cellStyle name="Normal 5 5 5 2 3 3 2 3" xfId="58585"/>
    <cellStyle name="Normal 5 5 5 2 3 3 3" xfId="43127"/>
    <cellStyle name="Normal 5 5 5 2 3 3 4" xfId="43128"/>
    <cellStyle name="Normal 5 5 5 2 3 4" xfId="43129"/>
    <cellStyle name="Normal 5 5 5 2 3 4 2" xfId="43130"/>
    <cellStyle name="Normal 5 5 5 2 3 4 3" xfId="58586"/>
    <cellStyle name="Normal 5 5 5 2 3 5" xfId="43131"/>
    <cellStyle name="Normal 5 5 5 2 3 6" xfId="43132"/>
    <cellStyle name="Normal 5 5 5 2 4" xfId="43133"/>
    <cellStyle name="Normal 5 5 5 2 4 2" xfId="43134"/>
    <cellStyle name="Normal 5 5 5 2 4 2 2" xfId="43135"/>
    <cellStyle name="Normal 5 5 5 2 4 2 3" xfId="58587"/>
    <cellStyle name="Normal 5 5 5 2 4 3" xfId="43136"/>
    <cellStyle name="Normal 5 5 5 2 4 4" xfId="43137"/>
    <cellStyle name="Normal 5 5 5 2 5" xfId="43138"/>
    <cellStyle name="Normal 5 5 5 2 5 2" xfId="43139"/>
    <cellStyle name="Normal 5 5 5 2 5 2 2" xfId="43140"/>
    <cellStyle name="Normal 5 5 5 2 5 2 3" xfId="58588"/>
    <cellStyle name="Normal 5 5 5 2 5 3" xfId="43141"/>
    <cellStyle name="Normal 5 5 5 2 5 4" xfId="43142"/>
    <cellStyle name="Normal 5 5 5 2 6" xfId="43143"/>
    <cellStyle name="Normal 5 5 5 2 6 2" xfId="43144"/>
    <cellStyle name="Normal 5 5 5 2 6 3" xfId="58589"/>
    <cellStyle name="Normal 5 5 5 2 7" xfId="43145"/>
    <cellStyle name="Normal 5 5 5 2 8" xfId="43146"/>
    <cellStyle name="Normal 5 5 5 3" xfId="43147"/>
    <cellStyle name="Normal 5 5 5 3 2" xfId="43148"/>
    <cellStyle name="Normal 5 5 5 3 2 2" xfId="43149"/>
    <cellStyle name="Normal 5 5 5 3 2 2 2" xfId="43150"/>
    <cellStyle name="Normal 5 5 5 3 2 2 2 2" xfId="43151"/>
    <cellStyle name="Normal 5 5 5 3 2 2 2 3" xfId="58590"/>
    <cellStyle name="Normal 5 5 5 3 2 2 3" xfId="43152"/>
    <cellStyle name="Normal 5 5 5 3 2 2 4" xfId="43153"/>
    <cellStyle name="Normal 5 5 5 3 2 3" xfId="43154"/>
    <cellStyle name="Normal 5 5 5 3 2 3 2" xfId="43155"/>
    <cellStyle name="Normal 5 5 5 3 2 3 2 2" xfId="43156"/>
    <cellStyle name="Normal 5 5 5 3 2 3 2 3" xfId="58591"/>
    <cellStyle name="Normal 5 5 5 3 2 3 3" xfId="43157"/>
    <cellStyle name="Normal 5 5 5 3 2 3 4" xfId="43158"/>
    <cellStyle name="Normal 5 5 5 3 2 4" xfId="43159"/>
    <cellStyle name="Normal 5 5 5 3 2 4 2" xfId="43160"/>
    <cellStyle name="Normal 5 5 5 3 2 4 3" xfId="58592"/>
    <cellStyle name="Normal 5 5 5 3 2 5" xfId="43161"/>
    <cellStyle name="Normal 5 5 5 3 2 6" xfId="43162"/>
    <cellStyle name="Normal 5 5 5 3 3" xfId="43163"/>
    <cellStyle name="Normal 5 5 5 3 3 2" xfId="43164"/>
    <cellStyle name="Normal 5 5 5 3 3 2 2" xfId="43165"/>
    <cellStyle name="Normal 5 5 5 3 3 2 3" xfId="58593"/>
    <cellStyle name="Normal 5 5 5 3 3 3" xfId="43166"/>
    <cellStyle name="Normal 5 5 5 3 3 4" xfId="43167"/>
    <cellStyle name="Normal 5 5 5 3 4" xfId="43168"/>
    <cellStyle name="Normal 5 5 5 3 4 2" xfId="43169"/>
    <cellStyle name="Normal 5 5 5 3 4 2 2" xfId="43170"/>
    <cellStyle name="Normal 5 5 5 3 4 2 3" xfId="58594"/>
    <cellStyle name="Normal 5 5 5 3 4 3" xfId="43171"/>
    <cellStyle name="Normal 5 5 5 3 4 4" xfId="43172"/>
    <cellStyle name="Normal 5 5 5 3 5" xfId="43173"/>
    <cellStyle name="Normal 5 5 5 3 5 2" xfId="43174"/>
    <cellStyle name="Normal 5 5 5 3 5 3" xfId="58595"/>
    <cellStyle name="Normal 5 5 5 3 6" xfId="43175"/>
    <cellStyle name="Normal 5 5 5 3 7" xfId="43176"/>
    <cellStyle name="Normal 5 5 5 4" xfId="43177"/>
    <cellStyle name="Normal 5 5 5 4 2" xfId="43178"/>
    <cellStyle name="Normal 5 5 5 4 2 2" xfId="43179"/>
    <cellStyle name="Normal 5 5 5 4 2 2 2" xfId="43180"/>
    <cellStyle name="Normal 5 5 5 4 2 2 3" xfId="58596"/>
    <cellStyle name="Normal 5 5 5 4 2 3" xfId="43181"/>
    <cellStyle name="Normal 5 5 5 4 2 4" xfId="43182"/>
    <cellStyle name="Normal 5 5 5 4 3" xfId="43183"/>
    <cellStyle name="Normal 5 5 5 4 3 2" xfId="43184"/>
    <cellStyle name="Normal 5 5 5 4 3 2 2" xfId="43185"/>
    <cellStyle name="Normal 5 5 5 4 3 2 3" xfId="58597"/>
    <cellStyle name="Normal 5 5 5 4 3 3" xfId="43186"/>
    <cellStyle name="Normal 5 5 5 4 3 4" xfId="43187"/>
    <cellStyle name="Normal 5 5 5 4 4" xfId="43188"/>
    <cellStyle name="Normal 5 5 5 4 4 2" xfId="43189"/>
    <cellStyle name="Normal 5 5 5 4 4 3" xfId="58598"/>
    <cellStyle name="Normal 5 5 5 4 5" xfId="43190"/>
    <cellStyle name="Normal 5 5 5 4 6" xfId="43191"/>
    <cellStyle name="Normal 5 5 5 5" xfId="43192"/>
    <cellStyle name="Normal 5 5 5 5 2" xfId="43193"/>
    <cellStyle name="Normal 5 5 5 5 2 2" xfId="43194"/>
    <cellStyle name="Normal 5 5 5 5 2 2 2" xfId="43195"/>
    <cellStyle name="Normal 5 5 5 5 2 2 3" xfId="58599"/>
    <cellStyle name="Normal 5 5 5 5 2 3" xfId="43196"/>
    <cellStyle name="Normal 5 5 5 5 2 4" xfId="43197"/>
    <cellStyle name="Normal 5 5 5 5 3" xfId="43198"/>
    <cellStyle name="Normal 5 5 5 5 3 2" xfId="43199"/>
    <cellStyle name="Normal 5 5 5 5 3 3" xfId="58600"/>
    <cellStyle name="Normal 5 5 5 5 4" xfId="43200"/>
    <cellStyle name="Normal 5 5 5 5 5" xfId="43201"/>
    <cellStyle name="Normal 5 5 5 6" xfId="43202"/>
    <cellStyle name="Normal 5 5 5 6 2" xfId="43203"/>
    <cellStyle name="Normal 5 5 5 6 2 2" xfId="43204"/>
    <cellStyle name="Normal 5 5 5 6 2 3" xfId="58601"/>
    <cellStyle name="Normal 5 5 5 6 3" xfId="43205"/>
    <cellStyle name="Normal 5 5 5 6 4" xfId="43206"/>
    <cellStyle name="Normal 5 5 5 7" xfId="43207"/>
    <cellStyle name="Normal 5 5 5 7 2" xfId="43208"/>
    <cellStyle name="Normal 5 5 5 7 2 2" xfId="43209"/>
    <cellStyle name="Normal 5 5 5 7 2 3" xfId="58602"/>
    <cellStyle name="Normal 5 5 5 7 3" xfId="43210"/>
    <cellStyle name="Normal 5 5 5 7 4" xfId="43211"/>
    <cellStyle name="Normal 5 5 5 8" xfId="43212"/>
    <cellStyle name="Normal 5 5 5 8 2" xfId="43213"/>
    <cellStyle name="Normal 5 5 5 8 3" xfId="58603"/>
    <cellStyle name="Normal 5 5 5 9" xfId="43214"/>
    <cellStyle name="Normal 5 5 6" xfId="43215"/>
    <cellStyle name="Normal 5 5 6 2" xfId="43216"/>
    <cellStyle name="Normal 5 5 6 2 2" xfId="43217"/>
    <cellStyle name="Normal 5 5 6 2 2 2" xfId="43218"/>
    <cellStyle name="Normal 5 5 6 2 2 2 2" xfId="43219"/>
    <cellStyle name="Normal 5 5 6 2 2 2 2 2" xfId="43220"/>
    <cellStyle name="Normal 5 5 6 2 2 2 2 3" xfId="58604"/>
    <cellStyle name="Normal 5 5 6 2 2 2 3" xfId="43221"/>
    <cellStyle name="Normal 5 5 6 2 2 2 4" xfId="43222"/>
    <cellStyle name="Normal 5 5 6 2 2 3" xfId="43223"/>
    <cellStyle name="Normal 5 5 6 2 2 3 2" xfId="43224"/>
    <cellStyle name="Normal 5 5 6 2 2 3 2 2" xfId="43225"/>
    <cellStyle name="Normal 5 5 6 2 2 3 2 3" xfId="58605"/>
    <cellStyle name="Normal 5 5 6 2 2 3 3" xfId="43226"/>
    <cellStyle name="Normal 5 5 6 2 2 3 4" xfId="43227"/>
    <cellStyle name="Normal 5 5 6 2 2 4" xfId="43228"/>
    <cellStyle name="Normal 5 5 6 2 2 4 2" xfId="43229"/>
    <cellStyle name="Normal 5 5 6 2 2 4 3" xfId="58606"/>
    <cellStyle name="Normal 5 5 6 2 2 5" xfId="43230"/>
    <cellStyle name="Normal 5 5 6 2 2 6" xfId="43231"/>
    <cellStyle name="Normal 5 5 6 2 3" xfId="43232"/>
    <cellStyle name="Normal 5 5 6 2 3 2" xfId="43233"/>
    <cellStyle name="Normal 5 5 6 2 3 2 2" xfId="43234"/>
    <cellStyle name="Normal 5 5 6 2 3 2 3" xfId="58607"/>
    <cellStyle name="Normal 5 5 6 2 3 3" xfId="43235"/>
    <cellStyle name="Normal 5 5 6 2 3 4" xfId="43236"/>
    <cellStyle name="Normal 5 5 6 2 4" xfId="43237"/>
    <cellStyle name="Normal 5 5 6 2 4 2" xfId="43238"/>
    <cellStyle name="Normal 5 5 6 2 4 2 2" xfId="43239"/>
    <cellStyle name="Normal 5 5 6 2 4 2 3" xfId="58608"/>
    <cellStyle name="Normal 5 5 6 2 4 3" xfId="43240"/>
    <cellStyle name="Normal 5 5 6 2 4 4" xfId="43241"/>
    <cellStyle name="Normal 5 5 6 2 5" xfId="43242"/>
    <cellStyle name="Normal 5 5 6 2 5 2" xfId="43243"/>
    <cellStyle name="Normal 5 5 6 2 5 3" xfId="58609"/>
    <cellStyle name="Normal 5 5 6 2 6" xfId="43244"/>
    <cellStyle name="Normal 5 5 6 2 7" xfId="43245"/>
    <cellStyle name="Normal 5 5 6 3" xfId="43246"/>
    <cellStyle name="Normal 5 5 6 3 2" xfId="43247"/>
    <cellStyle name="Normal 5 5 6 3 2 2" xfId="43248"/>
    <cellStyle name="Normal 5 5 6 3 2 2 2" xfId="43249"/>
    <cellStyle name="Normal 5 5 6 3 2 2 3" xfId="58610"/>
    <cellStyle name="Normal 5 5 6 3 2 3" xfId="43250"/>
    <cellStyle name="Normal 5 5 6 3 2 4" xfId="43251"/>
    <cellStyle name="Normal 5 5 6 3 3" xfId="43252"/>
    <cellStyle name="Normal 5 5 6 3 3 2" xfId="43253"/>
    <cellStyle name="Normal 5 5 6 3 3 2 2" xfId="43254"/>
    <cellStyle name="Normal 5 5 6 3 3 2 3" xfId="58611"/>
    <cellStyle name="Normal 5 5 6 3 3 3" xfId="43255"/>
    <cellStyle name="Normal 5 5 6 3 3 4" xfId="43256"/>
    <cellStyle name="Normal 5 5 6 3 4" xfId="43257"/>
    <cellStyle name="Normal 5 5 6 3 4 2" xfId="43258"/>
    <cellStyle name="Normal 5 5 6 3 4 3" xfId="58612"/>
    <cellStyle name="Normal 5 5 6 3 5" xfId="43259"/>
    <cellStyle name="Normal 5 5 6 3 6" xfId="43260"/>
    <cellStyle name="Normal 5 5 6 4" xfId="43261"/>
    <cellStyle name="Normal 5 5 6 4 2" xfId="43262"/>
    <cellStyle name="Normal 5 5 6 4 2 2" xfId="43263"/>
    <cellStyle name="Normal 5 5 6 4 2 3" xfId="58613"/>
    <cellStyle name="Normal 5 5 6 4 3" xfId="43264"/>
    <cellStyle name="Normal 5 5 6 4 4" xfId="43265"/>
    <cellStyle name="Normal 5 5 6 5" xfId="43266"/>
    <cellStyle name="Normal 5 5 6 5 2" xfId="43267"/>
    <cellStyle name="Normal 5 5 6 5 2 2" xfId="43268"/>
    <cellStyle name="Normal 5 5 6 5 2 3" xfId="58614"/>
    <cellStyle name="Normal 5 5 6 5 3" xfId="43269"/>
    <cellStyle name="Normal 5 5 6 5 4" xfId="43270"/>
    <cellStyle name="Normal 5 5 6 6" xfId="43271"/>
    <cellStyle name="Normal 5 5 6 6 2" xfId="43272"/>
    <cellStyle name="Normal 5 5 6 6 3" xfId="58615"/>
    <cellStyle name="Normal 5 5 6 7" xfId="43273"/>
    <cellStyle name="Normal 5 5 6 8" xfId="43274"/>
    <cellStyle name="Normal 5 5 7" xfId="43275"/>
    <cellStyle name="Normal 5 5 7 2" xfId="43276"/>
    <cellStyle name="Normal 5 5 7 2 2" xfId="43277"/>
    <cellStyle name="Normal 5 5 7 2 2 2" xfId="43278"/>
    <cellStyle name="Normal 5 5 7 2 2 2 2" xfId="43279"/>
    <cellStyle name="Normal 5 5 7 2 2 2 3" xfId="58616"/>
    <cellStyle name="Normal 5 5 7 2 2 3" xfId="43280"/>
    <cellStyle name="Normal 5 5 7 2 2 4" xfId="43281"/>
    <cellStyle name="Normal 5 5 7 2 3" xfId="43282"/>
    <cellStyle name="Normal 5 5 7 2 3 2" xfId="43283"/>
    <cellStyle name="Normal 5 5 7 2 3 2 2" xfId="43284"/>
    <cellStyle name="Normal 5 5 7 2 3 2 3" xfId="58617"/>
    <cellStyle name="Normal 5 5 7 2 3 3" xfId="43285"/>
    <cellStyle name="Normal 5 5 7 2 3 4" xfId="43286"/>
    <cellStyle name="Normal 5 5 7 2 4" xfId="43287"/>
    <cellStyle name="Normal 5 5 7 2 4 2" xfId="43288"/>
    <cellStyle name="Normal 5 5 7 2 4 3" xfId="58618"/>
    <cellStyle name="Normal 5 5 7 2 5" xfId="43289"/>
    <cellStyle name="Normal 5 5 7 2 6" xfId="43290"/>
    <cellStyle name="Normal 5 5 7 3" xfId="43291"/>
    <cellStyle name="Normal 5 5 7 3 2" xfId="43292"/>
    <cellStyle name="Normal 5 5 7 3 2 2" xfId="43293"/>
    <cellStyle name="Normal 5 5 7 3 2 3" xfId="58619"/>
    <cellStyle name="Normal 5 5 7 3 3" xfId="43294"/>
    <cellStyle name="Normal 5 5 7 3 4" xfId="43295"/>
    <cellStyle name="Normal 5 5 7 4" xfId="43296"/>
    <cellStyle name="Normal 5 5 7 4 2" xfId="43297"/>
    <cellStyle name="Normal 5 5 7 4 2 2" xfId="43298"/>
    <cellStyle name="Normal 5 5 7 4 2 3" xfId="58620"/>
    <cellStyle name="Normal 5 5 7 4 3" xfId="43299"/>
    <cellStyle name="Normal 5 5 7 4 4" xfId="43300"/>
    <cellStyle name="Normal 5 5 7 5" xfId="43301"/>
    <cellStyle name="Normal 5 5 7 5 2" xfId="43302"/>
    <cellStyle name="Normal 5 5 7 5 3" xfId="58621"/>
    <cellStyle name="Normal 5 5 7 6" xfId="43303"/>
    <cellStyle name="Normal 5 5 7 7" xfId="43304"/>
    <cellStyle name="Normal 5 5 8" xfId="43305"/>
    <cellStyle name="Normal 5 5 8 2" xfId="43306"/>
    <cellStyle name="Normal 5 5 8 2 2" xfId="43307"/>
    <cellStyle name="Normal 5 5 8 2 2 2" xfId="43308"/>
    <cellStyle name="Normal 5 5 8 2 2 3" xfId="58622"/>
    <cellStyle name="Normal 5 5 8 2 3" xfId="43309"/>
    <cellStyle name="Normal 5 5 8 2 4" xfId="43310"/>
    <cellStyle name="Normal 5 5 8 3" xfId="43311"/>
    <cellStyle name="Normal 5 5 8 3 2" xfId="43312"/>
    <cellStyle name="Normal 5 5 8 3 2 2" xfId="43313"/>
    <cellStyle name="Normal 5 5 8 3 2 3" xfId="58623"/>
    <cellStyle name="Normal 5 5 8 3 3" xfId="43314"/>
    <cellStyle name="Normal 5 5 8 3 4" xfId="43315"/>
    <cellStyle name="Normal 5 5 8 4" xfId="43316"/>
    <cellStyle name="Normal 5 5 8 4 2" xfId="43317"/>
    <cellStyle name="Normal 5 5 8 4 3" xfId="58624"/>
    <cellStyle name="Normal 5 5 8 5" xfId="43318"/>
    <cellStyle name="Normal 5 5 8 6" xfId="43319"/>
    <cellStyle name="Normal 5 5 9" xfId="43320"/>
    <cellStyle name="Normal 5 5 9 2" xfId="43321"/>
    <cellStyle name="Normal 5 5 9 2 2" xfId="43322"/>
    <cellStyle name="Normal 5 5 9 2 2 2" xfId="43323"/>
    <cellStyle name="Normal 5 5 9 2 2 3" xfId="58625"/>
    <cellStyle name="Normal 5 5 9 2 3" xfId="43324"/>
    <cellStyle name="Normal 5 5 9 2 4" xfId="43325"/>
    <cellStyle name="Normal 5 5 9 3" xfId="43326"/>
    <cellStyle name="Normal 5 5 9 3 2" xfId="43327"/>
    <cellStyle name="Normal 5 5 9 3 3" xfId="58626"/>
    <cellStyle name="Normal 5 5 9 4" xfId="43328"/>
    <cellStyle name="Normal 5 5 9 5" xfId="43329"/>
    <cellStyle name="Normal 5 6" xfId="43330"/>
    <cellStyle name="Normal 5 6 10" xfId="43331"/>
    <cellStyle name="Normal 5 6 11" xfId="43332"/>
    <cellStyle name="Normal 5 6 2" xfId="43333"/>
    <cellStyle name="Normal 5 6 2 10" xfId="43334"/>
    <cellStyle name="Normal 5 6 2 2" xfId="43335"/>
    <cellStyle name="Normal 5 6 2 2 2" xfId="43336"/>
    <cellStyle name="Normal 5 6 2 2 2 2" xfId="43337"/>
    <cellStyle name="Normal 5 6 2 2 2 2 2" xfId="43338"/>
    <cellStyle name="Normal 5 6 2 2 2 2 2 2" xfId="43339"/>
    <cellStyle name="Normal 5 6 2 2 2 2 2 2 2" xfId="43340"/>
    <cellStyle name="Normal 5 6 2 2 2 2 2 2 3" xfId="58627"/>
    <cellStyle name="Normal 5 6 2 2 2 2 2 3" xfId="43341"/>
    <cellStyle name="Normal 5 6 2 2 2 2 2 4" xfId="43342"/>
    <cellStyle name="Normal 5 6 2 2 2 2 3" xfId="43343"/>
    <cellStyle name="Normal 5 6 2 2 2 2 3 2" xfId="43344"/>
    <cellStyle name="Normal 5 6 2 2 2 2 3 2 2" xfId="43345"/>
    <cellStyle name="Normal 5 6 2 2 2 2 3 2 3" xfId="58628"/>
    <cellStyle name="Normal 5 6 2 2 2 2 3 3" xfId="43346"/>
    <cellStyle name="Normal 5 6 2 2 2 2 3 4" xfId="43347"/>
    <cellStyle name="Normal 5 6 2 2 2 2 4" xfId="43348"/>
    <cellStyle name="Normal 5 6 2 2 2 2 4 2" xfId="43349"/>
    <cellStyle name="Normal 5 6 2 2 2 2 4 3" xfId="58629"/>
    <cellStyle name="Normal 5 6 2 2 2 2 5" xfId="43350"/>
    <cellStyle name="Normal 5 6 2 2 2 2 6" xfId="43351"/>
    <cellStyle name="Normal 5 6 2 2 2 3" xfId="43352"/>
    <cellStyle name="Normal 5 6 2 2 2 3 2" xfId="43353"/>
    <cellStyle name="Normal 5 6 2 2 2 3 2 2" xfId="43354"/>
    <cellStyle name="Normal 5 6 2 2 2 3 2 3" xfId="58630"/>
    <cellStyle name="Normal 5 6 2 2 2 3 3" xfId="43355"/>
    <cellStyle name="Normal 5 6 2 2 2 3 4" xfId="43356"/>
    <cellStyle name="Normal 5 6 2 2 2 4" xfId="43357"/>
    <cellStyle name="Normal 5 6 2 2 2 4 2" xfId="43358"/>
    <cellStyle name="Normal 5 6 2 2 2 4 2 2" xfId="43359"/>
    <cellStyle name="Normal 5 6 2 2 2 4 2 3" xfId="58631"/>
    <cellStyle name="Normal 5 6 2 2 2 4 3" xfId="43360"/>
    <cellStyle name="Normal 5 6 2 2 2 4 4" xfId="43361"/>
    <cellStyle name="Normal 5 6 2 2 2 5" xfId="43362"/>
    <cellStyle name="Normal 5 6 2 2 2 5 2" xfId="43363"/>
    <cellStyle name="Normal 5 6 2 2 2 5 3" xfId="58632"/>
    <cellStyle name="Normal 5 6 2 2 2 6" xfId="43364"/>
    <cellStyle name="Normal 5 6 2 2 2 7" xfId="43365"/>
    <cellStyle name="Normal 5 6 2 2 3" xfId="43366"/>
    <cellStyle name="Normal 5 6 2 2 3 2" xfId="43367"/>
    <cellStyle name="Normal 5 6 2 2 3 2 2" xfId="43368"/>
    <cellStyle name="Normal 5 6 2 2 3 2 2 2" xfId="43369"/>
    <cellStyle name="Normal 5 6 2 2 3 2 2 3" xfId="58633"/>
    <cellStyle name="Normal 5 6 2 2 3 2 3" xfId="43370"/>
    <cellStyle name="Normal 5 6 2 2 3 2 4" xfId="43371"/>
    <cellStyle name="Normal 5 6 2 2 3 3" xfId="43372"/>
    <cellStyle name="Normal 5 6 2 2 3 3 2" xfId="43373"/>
    <cellStyle name="Normal 5 6 2 2 3 3 2 2" xfId="43374"/>
    <cellStyle name="Normal 5 6 2 2 3 3 2 3" xfId="58634"/>
    <cellStyle name="Normal 5 6 2 2 3 3 3" xfId="43375"/>
    <cellStyle name="Normal 5 6 2 2 3 3 4" xfId="43376"/>
    <cellStyle name="Normal 5 6 2 2 3 4" xfId="43377"/>
    <cellStyle name="Normal 5 6 2 2 3 4 2" xfId="43378"/>
    <cellStyle name="Normal 5 6 2 2 3 4 3" xfId="58635"/>
    <cellStyle name="Normal 5 6 2 2 3 5" xfId="43379"/>
    <cellStyle name="Normal 5 6 2 2 3 6" xfId="43380"/>
    <cellStyle name="Normal 5 6 2 2 4" xfId="43381"/>
    <cellStyle name="Normal 5 6 2 2 4 2" xfId="43382"/>
    <cellStyle name="Normal 5 6 2 2 4 2 2" xfId="43383"/>
    <cellStyle name="Normal 5 6 2 2 4 2 3" xfId="58636"/>
    <cellStyle name="Normal 5 6 2 2 4 3" xfId="43384"/>
    <cellStyle name="Normal 5 6 2 2 4 4" xfId="43385"/>
    <cellStyle name="Normal 5 6 2 2 5" xfId="43386"/>
    <cellStyle name="Normal 5 6 2 2 5 2" xfId="43387"/>
    <cellStyle name="Normal 5 6 2 2 5 2 2" xfId="43388"/>
    <cellStyle name="Normal 5 6 2 2 5 2 3" xfId="58637"/>
    <cellStyle name="Normal 5 6 2 2 5 3" xfId="43389"/>
    <cellStyle name="Normal 5 6 2 2 5 4" xfId="43390"/>
    <cellStyle name="Normal 5 6 2 2 6" xfId="43391"/>
    <cellStyle name="Normal 5 6 2 2 6 2" xfId="43392"/>
    <cellStyle name="Normal 5 6 2 2 6 3" xfId="58638"/>
    <cellStyle name="Normal 5 6 2 2 7" xfId="43393"/>
    <cellStyle name="Normal 5 6 2 2 8" xfId="43394"/>
    <cellStyle name="Normal 5 6 2 3" xfId="43395"/>
    <cellStyle name="Normal 5 6 2 3 2" xfId="43396"/>
    <cellStyle name="Normal 5 6 2 3 2 2" xfId="43397"/>
    <cellStyle name="Normal 5 6 2 3 2 2 2" xfId="43398"/>
    <cellStyle name="Normal 5 6 2 3 2 2 2 2" xfId="43399"/>
    <cellStyle name="Normal 5 6 2 3 2 2 2 3" xfId="58639"/>
    <cellStyle name="Normal 5 6 2 3 2 2 3" xfId="43400"/>
    <cellStyle name="Normal 5 6 2 3 2 2 4" xfId="43401"/>
    <cellStyle name="Normal 5 6 2 3 2 3" xfId="43402"/>
    <cellStyle name="Normal 5 6 2 3 2 3 2" xfId="43403"/>
    <cellStyle name="Normal 5 6 2 3 2 3 2 2" xfId="43404"/>
    <cellStyle name="Normal 5 6 2 3 2 3 2 3" xfId="58640"/>
    <cellStyle name="Normal 5 6 2 3 2 3 3" xfId="43405"/>
    <cellStyle name="Normal 5 6 2 3 2 3 4" xfId="43406"/>
    <cellStyle name="Normal 5 6 2 3 2 4" xfId="43407"/>
    <cellStyle name="Normal 5 6 2 3 2 4 2" xfId="43408"/>
    <cellStyle name="Normal 5 6 2 3 2 4 3" xfId="58641"/>
    <cellStyle name="Normal 5 6 2 3 2 5" xfId="43409"/>
    <cellStyle name="Normal 5 6 2 3 2 6" xfId="43410"/>
    <cellStyle name="Normal 5 6 2 3 3" xfId="43411"/>
    <cellStyle name="Normal 5 6 2 3 3 2" xfId="43412"/>
    <cellStyle name="Normal 5 6 2 3 3 2 2" xfId="43413"/>
    <cellStyle name="Normal 5 6 2 3 3 2 3" xfId="58642"/>
    <cellStyle name="Normal 5 6 2 3 3 3" xfId="43414"/>
    <cellStyle name="Normal 5 6 2 3 3 4" xfId="43415"/>
    <cellStyle name="Normal 5 6 2 3 4" xfId="43416"/>
    <cellStyle name="Normal 5 6 2 3 4 2" xfId="43417"/>
    <cellStyle name="Normal 5 6 2 3 4 2 2" xfId="43418"/>
    <cellStyle name="Normal 5 6 2 3 4 2 3" xfId="58643"/>
    <cellStyle name="Normal 5 6 2 3 4 3" xfId="43419"/>
    <cellStyle name="Normal 5 6 2 3 4 4" xfId="43420"/>
    <cellStyle name="Normal 5 6 2 3 5" xfId="43421"/>
    <cellStyle name="Normal 5 6 2 3 5 2" xfId="43422"/>
    <cellStyle name="Normal 5 6 2 3 5 3" xfId="58644"/>
    <cellStyle name="Normal 5 6 2 3 6" xfId="43423"/>
    <cellStyle name="Normal 5 6 2 3 7" xfId="43424"/>
    <cellStyle name="Normal 5 6 2 4" xfId="43425"/>
    <cellStyle name="Normal 5 6 2 4 2" xfId="43426"/>
    <cellStyle name="Normal 5 6 2 4 2 2" xfId="43427"/>
    <cellStyle name="Normal 5 6 2 4 2 2 2" xfId="43428"/>
    <cellStyle name="Normal 5 6 2 4 2 2 3" xfId="58645"/>
    <cellStyle name="Normal 5 6 2 4 2 3" xfId="43429"/>
    <cellStyle name="Normal 5 6 2 4 2 4" xfId="43430"/>
    <cellStyle name="Normal 5 6 2 4 3" xfId="43431"/>
    <cellStyle name="Normal 5 6 2 4 3 2" xfId="43432"/>
    <cellStyle name="Normal 5 6 2 4 3 2 2" xfId="43433"/>
    <cellStyle name="Normal 5 6 2 4 3 2 3" xfId="58646"/>
    <cellStyle name="Normal 5 6 2 4 3 3" xfId="43434"/>
    <cellStyle name="Normal 5 6 2 4 3 4" xfId="43435"/>
    <cellStyle name="Normal 5 6 2 4 4" xfId="43436"/>
    <cellStyle name="Normal 5 6 2 4 4 2" xfId="43437"/>
    <cellStyle name="Normal 5 6 2 4 4 3" xfId="58647"/>
    <cellStyle name="Normal 5 6 2 4 5" xfId="43438"/>
    <cellStyle name="Normal 5 6 2 4 6" xfId="43439"/>
    <cellStyle name="Normal 5 6 2 5" xfId="43440"/>
    <cellStyle name="Normal 5 6 2 5 2" xfId="43441"/>
    <cellStyle name="Normal 5 6 2 5 2 2" xfId="43442"/>
    <cellStyle name="Normal 5 6 2 5 2 2 2" xfId="43443"/>
    <cellStyle name="Normal 5 6 2 5 2 2 3" xfId="58648"/>
    <cellStyle name="Normal 5 6 2 5 2 3" xfId="43444"/>
    <cellStyle name="Normal 5 6 2 5 2 4" xfId="43445"/>
    <cellStyle name="Normal 5 6 2 5 3" xfId="43446"/>
    <cellStyle name="Normal 5 6 2 5 3 2" xfId="43447"/>
    <cellStyle name="Normal 5 6 2 5 3 3" xfId="58649"/>
    <cellStyle name="Normal 5 6 2 5 4" xfId="43448"/>
    <cellStyle name="Normal 5 6 2 5 5" xfId="43449"/>
    <cellStyle name="Normal 5 6 2 6" xfId="43450"/>
    <cellStyle name="Normal 5 6 2 6 2" xfId="43451"/>
    <cellStyle name="Normal 5 6 2 6 2 2" xfId="43452"/>
    <cellStyle name="Normal 5 6 2 6 2 3" xfId="58650"/>
    <cellStyle name="Normal 5 6 2 6 3" xfId="43453"/>
    <cellStyle name="Normal 5 6 2 6 4" xfId="43454"/>
    <cellStyle name="Normal 5 6 2 7" xfId="43455"/>
    <cellStyle name="Normal 5 6 2 7 2" xfId="43456"/>
    <cellStyle name="Normal 5 6 2 7 2 2" xfId="43457"/>
    <cellStyle name="Normal 5 6 2 7 2 3" xfId="58651"/>
    <cellStyle name="Normal 5 6 2 7 3" xfId="43458"/>
    <cellStyle name="Normal 5 6 2 7 4" xfId="43459"/>
    <cellStyle name="Normal 5 6 2 8" xfId="43460"/>
    <cellStyle name="Normal 5 6 2 8 2" xfId="43461"/>
    <cellStyle name="Normal 5 6 2 8 3" xfId="58652"/>
    <cellStyle name="Normal 5 6 2 9" xfId="43462"/>
    <cellStyle name="Normal 5 6 3" xfId="43463"/>
    <cellStyle name="Normal 5 6 3 2" xfId="43464"/>
    <cellStyle name="Normal 5 6 3 2 2" xfId="43465"/>
    <cellStyle name="Normal 5 6 3 2 2 2" xfId="43466"/>
    <cellStyle name="Normal 5 6 3 2 2 2 2" xfId="43467"/>
    <cellStyle name="Normal 5 6 3 2 2 2 2 2" xfId="43468"/>
    <cellStyle name="Normal 5 6 3 2 2 2 2 3" xfId="58653"/>
    <cellStyle name="Normal 5 6 3 2 2 2 3" xfId="43469"/>
    <cellStyle name="Normal 5 6 3 2 2 2 4" xfId="43470"/>
    <cellStyle name="Normal 5 6 3 2 2 3" xfId="43471"/>
    <cellStyle name="Normal 5 6 3 2 2 3 2" xfId="43472"/>
    <cellStyle name="Normal 5 6 3 2 2 3 2 2" xfId="43473"/>
    <cellStyle name="Normal 5 6 3 2 2 3 2 3" xfId="58654"/>
    <cellStyle name="Normal 5 6 3 2 2 3 3" xfId="43474"/>
    <cellStyle name="Normal 5 6 3 2 2 3 4" xfId="43475"/>
    <cellStyle name="Normal 5 6 3 2 2 4" xfId="43476"/>
    <cellStyle name="Normal 5 6 3 2 2 4 2" xfId="43477"/>
    <cellStyle name="Normal 5 6 3 2 2 4 3" xfId="58655"/>
    <cellStyle name="Normal 5 6 3 2 2 5" xfId="43478"/>
    <cellStyle name="Normal 5 6 3 2 2 6" xfId="43479"/>
    <cellStyle name="Normal 5 6 3 2 3" xfId="43480"/>
    <cellStyle name="Normal 5 6 3 2 3 2" xfId="43481"/>
    <cellStyle name="Normal 5 6 3 2 3 2 2" xfId="43482"/>
    <cellStyle name="Normal 5 6 3 2 3 2 3" xfId="58656"/>
    <cellStyle name="Normal 5 6 3 2 3 3" xfId="43483"/>
    <cellStyle name="Normal 5 6 3 2 3 4" xfId="43484"/>
    <cellStyle name="Normal 5 6 3 2 4" xfId="43485"/>
    <cellStyle name="Normal 5 6 3 2 4 2" xfId="43486"/>
    <cellStyle name="Normal 5 6 3 2 4 2 2" xfId="43487"/>
    <cellStyle name="Normal 5 6 3 2 4 2 3" xfId="58657"/>
    <cellStyle name="Normal 5 6 3 2 4 3" xfId="43488"/>
    <cellStyle name="Normal 5 6 3 2 4 4" xfId="43489"/>
    <cellStyle name="Normal 5 6 3 2 5" xfId="43490"/>
    <cellStyle name="Normal 5 6 3 2 5 2" xfId="43491"/>
    <cellStyle name="Normal 5 6 3 2 5 3" xfId="58658"/>
    <cellStyle name="Normal 5 6 3 2 6" xfId="43492"/>
    <cellStyle name="Normal 5 6 3 2 7" xfId="43493"/>
    <cellStyle name="Normal 5 6 3 3" xfId="43494"/>
    <cellStyle name="Normal 5 6 3 3 2" xfId="43495"/>
    <cellStyle name="Normal 5 6 3 3 2 2" xfId="43496"/>
    <cellStyle name="Normal 5 6 3 3 2 2 2" xfId="43497"/>
    <cellStyle name="Normal 5 6 3 3 2 2 3" xfId="58659"/>
    <cellStyle name="Normal 5 6 3 3 2 3" xfId="43498"/>
    <cellStyle name="Normal 5 6 3 3 2 4" xfId="43499"/>
    <cellStyle name="Normal 5 6 3 3 3" xfId="43500"/>
    <cellStyle name="Normal 5 6 3 3 3 2" xfId="43501"/>
    <cellStyle name="Normal 5 6 3 3 3 2 2" xfId="43502"/>
    <cellStyle name="Normal 5 6 3 3 3 2 3" xfId="58660"/>
    <cellStyle name="Normal 5 6 3 3 3 3" xfId="43503"/>
    <cellStyle name="Normal 5 6 3 3 3 4" xfId="43504"/>
    <cellStyle name="Normal 5 6 3 3 4" xfId="43505"/>
    <cellStyle name="Normal 5 6 3 3 4 2" xfId="43506"/>
    <cellStyle name="Normal 5 6 3 3 4 3" xfId="58661"/>
    <cellStyle name="Normal 5 6 3 3 5" xfId="43507"/>
    <cellStyle name="Normal 5 6 3 3 6" xfId="43508"/>
    <cellStyle name="Normal 5 6 3 4" xfId="43509"/>
    <cellStyle name="Normal 5 6 3 4 2" xfId="43510"/>
    <cellStyle name="Normal 5 6 3 4 2 2" xfId="43511"/>
    <cellStyle name="Normal 5 6 3 4 2 2 2" xfId="43512"/>
    <cellStyle name="Normal 5 6 3 4 2 2 3" xfId="58662"/>
    <cellStyle name="Normal 5 6 3 4 2 3" xfId="43513"/>
    <cellStyle name="Normal 5 6 3 4 2 4" xfId="43514"/>
    <cellStyle name="Normal 5 6 3 4 3" xfId="43515"/>
    <cellStyle name="Normal 5 6 3 4 3 2" xfId="43516"/>
    <cellStyle name="Normal 5 6 3 4 3 3" xfId="58663"/>
    <cellStyle name="Normal 5 6 3 4 4" xfId="43517"/>
    <cellStyle name="Normal 5 6 3 4 5" xfId="43518"/>
    <cellStyle name="Normal 5 6 3 5" xfId="43519"/>
    <cellStyle name="Normal 5 6 3 5 2" xfId="43520"/>
    <cellStyle name="Normal 5 6 3 5 2 2" xfId="43521"/>
    <cellStyle name="Normal 5 6 3 5 2 3" xfId="58664"/>
    <cellStyle name="Normal 5 6 3 5 3" xfId="43522"/>
    <cellStyle name="Normal 5 6 3 5 4" xfId="43523"/>
    <cellStyle name="Normal 5 6 3 6" xfId="43524"/>
    <cellStyle name="Normal 5 6 3 6 2" xfId="43525"/>
    <cellStyle name="Normal 5 6 3 6 2 2" xfId="43526"/>
    <cellStyle name="Normal 5 6 3 6 2 3" xfId="58665"/>
    <cellStyle name="Normal 5 6 3 6 3" xfId="43527"/>
    <cellStyle name="Normal 5 6 3 6 4" xfId="43528"/>
    <cellStyle name="Normal 5 6 3 7" xfId="43529"/>
    <cellStyle name="Normal 5 6 3 7 2" xfId="43530"/>
    <cellStyle name="Normal 5 6 3 7 3" xfId="58666"/>
    <cellStyle name="Normal 5 6 3 8" xfId="43531"/>
    <cellStyle name="Normal 5 6 3 9" xfId="43532"/>
    <cellStyle name="Normal 5 6 4" xfId="43533"/>
    <cellStyle name="Normal 5 6 4 2" xfId="43534"/>
    <cellStyle name="Normal 5 6 4 2 2" xfId="43535"/>
    <cellStyle name="Normal 5 6 4 2 2 2" xfId="43536"/>
    <cellStyle name="Normal 5 6 4 2 2 2 2" xfId="43537"/>
    <cellStyle name="Normal 5 6 4 2 2 2 3" xfId="58667"/>
    <cellStyle name="Normal 5 6 4 2 2 3" xfId="43538"/>
    <cellStyle name="Normal 5 6 4 2 2 4" xfId="43539"/>
    <cellStyle name="Normal 5 6 4 2 3" xfId="43540"/>
    <cellStyle name="Normal 5 6 4 2 3 2" xfId="43541"/>
    <cellStyle name="Normal 5 6 4 2 3 2 2" xfId="43542"/>
    <cellStyle name="Normal 5 6 4 2 3 2 3" xfId="58668"/>
    <cellStyle name="Normal 5 6 4 2 3 3" xfId="43543"/>
    <cellStyle name="Normal 5 6 4 2 3 4" xfId="43544"/>
    <cellStyle name="Normal 5 6 4 2 4" xfId="43545"/>
    <cellStyle name="Normal 5 6 4 2 4 2" xfId="43546"/>
    <cellStyle name="Normal 5 6 4 2 4 3" xfId="58669"/>
    <cellStyle name="Normal 5 6 4 2 5" xfId="43547"/>
    <cellStyle name="Normal 5 6 4 2 6" xfId="43548"/>
    <cellStyle name="Normal 5 6 4 3" xfId="43549"/>
    <cellStyle name="Normal 5 6 4 3 2" xfId="43550"/>
    <cellStyle name="Normal 5 6 4 3 2 2" xfId="43551"/>
    <cellStyle name="Normal 5 6 4 3 2 3" xfId="58670"/>
    <cellStyle name="Normal 5 6 4 3 3" xfId="43552"/>
    <cellStyle name="Normal 5 6 4 3 4" xfId="43553"/>
    <cellStyle name="Normal 5 6 4 4" xfId="43554"/>
    <cellStyle name="Normal 5 6 4 4 2" xfId="43555"/>
    <cellStyle name="Normal 5 6 4 4 2 2" xfId="43556"/>
    <cellStyle name="Normal 5 6 4 4 2 3" xfId="58671"/>
    <cellStyle name="Normal 5 6 4 4 3" xfId="43557"/>
    <cellStyle name="Normal 5 6 4 4 4" xfId="43558"/>
    <cellStyle name="Normal 5 6 4 5" xfId="43559"/>
    <cellStyle name="Normal 5 6 4 5 2" xfId="43560"/>
    <cellStyle name="Normal 5 6 4 5 3" xfId="58672"/>
    <cellStyle name="Normal 5 6 4 6" xfId="43561"/>
    <cellStyle name="Normal 5 6 4 7" xfId="43562"/>
    <cellStyle name="Normal 5 6 5" xfId="43563"/>
    <cellStyle name="Normal 5 6 5 2" xfId="43564"/>
    <cellStyle name="Normal 5 6 5 2 2" xfId="43565"/>
    <cellStyle name="Normal 5 6 5 2 2 2" xfId="43566"/>
    <cellStyle name="Normal 5 6 5 2 2 3" xfId="58673"/>
    <cellStyle name="Normal 5 6 5 2 3" xfId="43567"/>
    <cellStyle name="Normal 5 6 5 2 4" xfId="43568"/>
    <cellStyle name="Normal 5 6 5 3" xfId="43569"/>
    <cellStyle name="Normal 5 6 5 3 2" xfId="43570"/>
    <cellStyle name="Normal 5 6 5 3 2 2" xfId="43571"/>
    <cellStyle name="Normal 5 6 5 3 2 3" xfId="58674"/>
    <cellStyle name="Normal 5 6 5 3 3" xfId="43572"/>
    <cellStyle name="Normal 5 6 5 3 4" xfId="43573"/>
    <cellStyle name="Normal 5 6 5 4" xfId="43574"/>
    <cellStyle name="Normal 5 6 5 4 2" xfId="43575"/>
    <cellStyle name="Normal 5 6 5 4 3" xfId="58675"/>
    <cellStyle name="Normal 5 6 5 5" xfId="43576"/>
    <cellStyle name="Normal 5 6 5 6" xfId="43577"/>
    <cellStyle name="Normal 5 6 6" xfId="43578"/>
    <cellStyle name="Normal 5 6 6 2" xfId="43579"/>
    <cellStyle name="Normal 5 6 6 2 2" xfId="43580"/>
    <cellStyle name="Normal 5 6 6 2 2 2" xfId="43581"/>
    <cellStyle name="Normal 5 6 6 2 2 3" xfId="58676"/>
    <cellStyle name="Normal 5 6 6 2 3" xfId="43582"/>
    <cellStyle name="Normal 5 6 6 2 4" xfId="43583"/>
    <cellStyle name="Normal 5 6 6 3" xfId="43584"/>
    <cellStyle name="Normal 5 6 6 3 2" xfId="43585"/>
    <cellStyle name="Normal 5 6 6 3 3" xfId="58677"/>
    <cellStyle name="Normal 5 6 6 4" xfId="43586"/>
    <cellStyle name="Normal 5 6 6 5" xfId="43587"/>
    <cellStyle name="Normal 5 6 7" xfId="43588"/>
    <cellStyle name="Normal 5 6 7 2" xfId="43589"/>
    <cellStyle name="Normal 5 6 7 2 2" xfId="43590"/>
    <cellStyle name="Normal 5 6 7 2 3" xfId="58678"/>
    <cellStyle name="Normal 5 6 7 3" xfId="43591"/>
    <cellStyle name="Normal 5 6 7 4" xfId="43592"/>
    <cellStyle name="Normal 5 6 8" xfId="43593"/>
    <cellStyle name="Normal 5 6 8 2" xfId="43594"/>
    <cellStyle name="Normal 5 6 8 2 2" xfId="43595"/>
    <cellStyle name="Normal 5 6 8 2 3" xfId="58679"/>
    <cellStyle name="Normal 5 6 8 3" xfId="43596"/>
    <cellStyle name="Normal 5 6 8 4" xfId="43597"/>
    <cellStyle name="Normal 5 6 9" xfId="43598"/>
    <cellStyle name="Normal 5 6 9 2" xfId="43599"/>
    <cellStyle name="Normal 5 6 9 3" xfId="58680"/>
    <cellStyle name="Normal 5 7" xfId="43600"/>
    <cellStyle name="Normal 5 7 10" xfId="43601"/>
    <cellStyle name="Normal 5 7 2" xfId="43602"/>
    <cellStyle name="Normal 5 7 2 2" xfId="43603"/>
    <cellStyle name="Normal 5 7 2 2 2" xfId="43604"/>
    <cellStyle name="Normal 5 7 2 2 2 2" xfId="43605"/>
    <cellStyle name="Normal 5 7 2 2 2 2 2" xfId="43606"/>
    <cellStyle name="Normal 5 7 2 2 2 2 2 2" xfId="43607"/>
    <cellStyle name="Normal 5 7 2 2 2 2 2 3" xfId="58681"/>
    <cellStyle name="Normal 5 7 2 2 2 2 3" xfId="43608"/>
    <cellStyle name="Normal 5 7 2 2 2 2 4" xfId="43609"/>
    <cellStyle name="Normal 5 7 2 2 2 3" xfId="43610"/>
    <cellStyle name="Normal 5 7 2 2 2 3 2" xfId="43611"/>
    <cellStyle name="Normal 5 7 2 2 2 3 2 2" xfId="43612"/>
    <cellStyle name="Normal 5 7 2 2 2 3 2 3" xfId="58682"/>
    <cellStyle name="Normal 5 7 2 2 2 3 3" xfId="43613"/>
    <cellStyle name="Normal 5 7 2 2 2 3 4" xfId="43614"/>
    <cellStyle name="Normal 5 7 2 2 2 4" xfId="43615"/>
    <cellStyle name="Normal 5 7 2 2 2 4 2" xfId="43616"/>
    <cellStyle name="Normal 5 7 2 2 2 4 3" xfId="58683"/>
    <cellStyle name="Normal 5 7 2 2 2 5" xfId="43617"/>
    <cellStyle name="Normal 5 7 2 2 2 6" xfId="43618"/>
    <cellStyle name="Normal 5 7 2 2 3" xfId="43619"/>
    <cellStyle name="Normal 5 7 2 2 3 2" xfId="43620"/>
    <cellStyle name="Normal 5 7 2 2 3 2 2" xfId="43621"/>
    <cellStyle name="Normal 5 7 2 2 3 2 3" xfId="58684"/>
    <cellStyle name="Normal 5 7 2 2 3 3" xfId="43622"/>
    <cellStyle name="Normal 5 7 2 2 3 4" xfId="43623"/>
    <cellStyle name="Normal 5 7 2 2 4" xfId="43624"/>
    <cellStyle name="Normal 5 7 2 2 4 2" xfId="43625"/>
    <cellStyle name="Normal 5 7 2 2 4 2 2" xfId="43626"/>
    <cellStyle name="Normal 5 7 2 2 4 2 3" xfId="58685"/>
    <cellStyle name="Normal 5 7 2 2 4 3" xfId="43627"/>
    <cellStyle name="Normal 5 7 2 2 4 4" xfId="43628"/>
    <cellStyle name="Normal 5 7 2 2 5" xfId="43629"/>
    <cellStyle name="Normal 5 7 2 2 5 2" xfId="43630"/>
    <cellStyle name="Normal 5 7 2 2 5 3" xfId="58686"/>
    <cellStyle name="Normal 5 7 2 2 6" xfId="43631"/>
    <cellStyle name="Normal 5 7 2 2 7" xfId="43632"/>
    <cellStyle name="Normal 5 7 2 3" xfId="43633"/>
    <cellStyle name="Normal 5 7 2 3 2" xfId="43634"/>
    <cellStyle name="Normal 5 7 2 3 2 2" xfId="43635"/>
    <cellStyle name="Normal 5 7 2 3 2 2 2" xfId="43636"/>
    <cellStyle name="Normal 5 7 2 3 2 2 3" xfId="58687"/>
    <cellStyle name="Normal 5 7 2 3 2 3" xfId="43637"/>
    <cellStyle name="Normal 5 7 2 3 2 4" xfId="43638"/>
    <cellStyle name="Normal 5 7 2 3 3" xfId="43639"/>
    <cellStyle name="Normal 5 7 2 3 3 2" xfId="43640"/>
    <cellStyle name="Normal 5 7 2 3 3 2 2" xfId="43641"/>
    <cellStyle name="Normal 5 7 2 3 3 2 3" xfId="58688"/>
    <cellStyle name="Normal 5 7 2 3 3 3" xfId="43642"/>
    <cellStyle name="Normal 5 7 2 3 3 4" xfId="43643"/>
    <cellStyle name="Normal 5 7 2 3 4" xfId="43644"/>
    <cellStyle name="Normal 5 7 2 3 4 2" xfId="43645"/>
    <cellStyle name="Normal 5 7 2 3 4 3" xfId="58689"/>
    <cellStyle name="Normal 5 7 2 3 5" xfId="43646"/>
    <cellStyle name="Normal 5 7 2 3 6" xfId="43647"/>
    <cellStyle name="Normal 5 7 2 4" xfId="43648"/>
    <cellStyle name="Normal 5 7 2 4 2" xfId="43649"/>
    <cellStyle name="Normal 5 7 2 4 2 2" xfId="43650"/>
    <cellStyle name="Normal 5 7 2 4 2 3" xfId="58690"/>
    <cellStyle name="Normal 5 7 2 4 3" xfId="43651"/>
    <cellStyle name="Normal 5 7 2 4 4" xfId="43652"/>
    <cellStyle name="Normal 5 7 2 5" xfId="43653"/>
    <cellStyle name="Normal 5 7 2 5 2" xfId="43654"/>
    <cellStyle name="Normal 5 7 2 5 2 2" xfId="43655"/>
    <cellStyle name="Normal 5 7 2 5 2 3" xfId="58691"/>
    <cellStyle name="Normal 5 7 2 5 3" xfId="43656"/>
    <cellStyle name="Normal 5 7 2 5 4" xfId="43657"/>
    <cellStyle name="Normal 5 7 2 6" xfId="43658"/>
    <cellStyle name="Normal 5 7 2 6 2" xfId="43659"/>
    <cellStyle name="Normal 5 7 2 6 3" xfId="58692"/>
    <cellStyle name="Normal 5 7 2 7" xfId="43660"/>
    <cellStyle name="Normal 5 7 2 8" xfId="43661"/>
    <cellStyle name="Normal 5 7 3" xfId="43662"/>
    <cellStyle name="Normal 5 7 3 2" xfId="43663"/>
    <cellStyle name="Normal 5 7 3 2 2" xfId="43664"/>
    <cellStyle name="Normal 5 7 3 2 2 2" xfId="43665"/>
    <cellStyle name="Normal 5 7 3 2 2 2 2" xfId="43666"/>
    <cellStyle name="Normal 5 7 3 2 2 2 3" xfId="58693"/>
    <cellStyle name="Normal 5 7 3 2 2 3" xfId="43667"/>
    <cellStyle name="Normal 5 7 3 2 2 4" xfId="43668"/>
    <cellStyle name="Normal 5 7 3 2 3" xfId="43669"/>
    <cellStyle name="Normal 5 7 3 2 3 2" xfId="43670"/>
    <cellStyle name="Normal 5 7 3 2 3 2 2" xfId="43671"/>
    <cellStyle name="Normal 5 7 3 2 3 2 3" xfId="58694"/>
    <cellStyle name="Normal 5 7 3 2 3 3" xfId="43672"/>
    <cellStyle name="Normal 5 7 3 2 3 4" xfId="43673"/>
    <cellStyle name="Normal 5 7 3 2 4" xfId="43674"/>
    <cellStyle name="Normal 5 7 3 2 4 2" xfId="43675"/>
    <cellStyle name="Normal 5 7 3 2 4 3" xfId="58695"/>
    <cellStyle name="Normal 5 7 3 2 5" xfId="43676"/>
    <cellStyle name="Normal 5 7 3 2 6" xfId="43677"/>
    <cellStyle name="Normal 5 7 3 3" xfId="43678"/>
    <cellStyle name="Normal 5 7 3 3 2" xfId="43679"/>
    <cellStyle name="Normal 5 7 3 3 2 2" xfId="43680"/>
    <cellStyle name="Normal 5 7 3 3 2 3" xfId="58696"/>
    <cellStyle name="Normal 5 7 3 3 3" xfId="43681"/>
    <cellStyle name="Normal 5 7 3 3 4" xfId="43682"/>
    <cellStyle name="Normal 5 7 3 4" xfId="43683"/>
    <cellStyle name="Normal 5 7 3 4 2" xfId="43684"/>
    <cellStyle name="Normal 5 7 3 4 2 2" xfId="43685"/>
    <cellStyle name="Normal 5 7 3 4 2 3" xfId="58697"/>
    <cellStyle name="Normal 5 7 3 4 3" xfId="43686"/>
    <cellStyle name="Normal 5 7 3 4 4" xfId="43687"/>
    <cellStyle name="Normal 5 7 3 5" xfId="43688"/>
    <cellStyle name="Normal 5 7 3 5 2" xfId="43689"/>
    <cellStyle name="Normal 5 7 3 5 3" xfId="58698"/>
    <cellStyle name="Normal 5 7 3 6" xfId="43690"/>
    <cellStyle name="Normal 5 7 3 7" xfId="43691"/>
    <cellStyle name="Normal 5 7 4" xfId="43692"/>
    <cellStyle name="Normal 5 7 4 2" xfId="43693"/>
    <cellStyle name="Normal 5 7 4 2 2" xfId="43694"/>
    <cellStyle name="Normal 5 7 4 2 2 2" xfId="43695"/>
    <cellStyle name="Normal 5 7 4 2 2 3" xfId="58699"/>
    <cellStyle name="Normal 5 7 4 2 3" xfId="43696"/>
    <cellStyle name="Normal 5 7 4 2 4" xfId="43697"/>
    <cellStyle name="Normal 5 7 4 3" xfId="43698"/>
    <cellStyle name="Normal 5 7 4 3 2" xfId="43699"/>
    <cellStyle name="Normal 5 7 4 3 2 2" xfId="43700"/>
    <cellStyle name="Normal 5 7 4 3 2 3" xfId="58700"/>
    <cellStyle name="Normal 5 7 4 3 3" xfId="43701"/>
    <cellStyle name="Normal 5 7 4 3 4" xfId="43702"/>
    <cellStyle name="Normal 5 7 4 4" xfId="43703"/>
    <cellStyle name="Normal 5 7 4 4 2" xfId="43704"/>
    <cellStyle name="Normal 5 7 4 4 3" xfId="58701"/>
    <cellStyle name="Normal 5 7 4 5" xfId="43705"/>
    <cellStyle name="Normal 5 7 4 6" xfId="43706"/>
    <cellStyle name="Normal 5 7 5" xfId="43707"/>
    <cellStyle name="Normal 5 7 5 2" xfId="43708"/>
    <cellStyle name="Normal 5 7 5 2 2" xfId="43709"/>
    <cellStyle name="Normal 5 7 5 2 2 2" xfId="43710"/>
    <cellStyle name="Normal 5 7 5 2 2 3" xfId="58702"/>
    <cellStyle name="Normal 5 7 5 2 3" xfId="43711"/>
    <cellStyle name="Normal 5 7 5 2 4" xfId="43712"/>
    <cellStyle name="Normal 5 7 5 3" xfId="43713"/>
    <cellStyle name="Normal 5 7 5 3 2" xfId="43714"/>
    <cellStyle name="Normal 5 7 5 3 3" xfId="58703"/>
    <cellStyle name="Normal 5 7 5 4" xfId="43715"/>
    <cellStyle name="Normal 5 7 5 5" xfId="43716"/>
    <cellStyle name="Normal 5 7 6" xfId="43717"/>
    <cellStyle name="Normal 5 7 6 2" xfId="43718"/>
    <cellStyle name="Normal 5 7 6 2 2" xfId="43719"/>
    <cellStyle name="Normal 5 7 6 2 3" xfId="58704"/>
    <cellStyle name="Normal 5 7 6 3" xfId="43720"/>
    <cellStyle name="Normal 5 7 6 4" xfId="43721"/>
    <cellStyle name="Normal 5 7 7" xfId="43722"/>
    <cellStyle name="Normal 5 7 7 2" xfId="43723"/>
    <cellStyle name="Normal 5 7 7 2 2" xfId="43724"/>
    <cellStyle name="Normal 5 7 7 2 3" xfId="58705"/>
    <cellStyle name="Normal 5 7 7 3" xfId="43725"/>
    <cellStyle name="Normal 5 7 7 4" xfId="43726"/>
    <cellStyle name="Normal 5 7 8" xfId="43727"/>
    <cellStyle name="Normal 5 7 8 2" xfId="43728"/>
    <cellStyle name="Normal 5 7 8 3" xfId="58706"/>
    <cellStyle name="Normal 5 7 9" xfId="43729"/>
    <cellStyle name="Normal 5 8" xfId="43730"/>
    <cellStyle name="Normal 5 8 10" xfId="43731"/>
    <cellStyle name="Normal 5 8 2" xfId="43732"/>
    <cellStyle name="Normal 5 8 2 2" xfId="43733"/>
    <cellStyle name="Normal 5 8 2 2 2" xfId="43734"/>
    <cellStyle name="Normal 5 8 2 2 2 2" xfId="43735"/>
    <cellStyle name="Normal 5 8 2 2 2 2 2" xfId="43736"/>
    <cellStyle name="Normal 5 8 2 2 2 2 2 2" xfId="43737"/>
    <cellStyle name="Normal 5 8 2 2 2 2 2 3" xfId="58707"/>
    <cellStyle name="Normal 5 8 2 2 2 2 3" xfId="43738"/>
    <cellStyle name="Normal 5 8 2 2 2 2 4" xfId="43739"/>
    <cellStyle name="Normal 5 8 2 2 2 3" xfId="43740"/>
    <cellStyle name="Normal 5 8 2 2 2 3 2" xfId="43741"/>
    <cellStyle name="Normal 5 8 2 2 2 3 2 2" xfId="43742"/>
    <cellStyle name="Normal 5 8 2 2 2 3 2 3" xfId="58708"/>
    <cellStyle name="Normal 5 8 2 2 2 3 3" xfId="43743"/>
    <cellStyle name="Normal 5 8 2 2 2 3 4" xfId="43744"/>
    <cellStyle name="Normal 5 8 2 2 2 4" xfId="43745"/>
    <cellStyle name="Normal 5 8 2 2 2 4 2" xfId="43746"/>
    <cellStyle name="Normal 5 8 2 2 2 4 3" xfId="58709"/>
    <cellStyle name="Normal 5 8 2 2 2 5" xfId="43747"/>
    <cellStyle name="Normal 5 8 2 2 2 6" xfId="43748"/>
    <cellStyle name="Normal 5 8 2 2 3" xfId="43749"/>
    <cellStyle name="Normal 5 8 2 2 3 2" xfId="43750"/>
    <cellStyle name="Normal 5 8 2 2 3 2 2" xfId="43751"/>
    <cellStyle name="Normal 5 8 2 2 3 2 3" xfId="58710"/>
    <cellStyle name="Normal 5 8 2 2 3 3" xfId="43752"/>
    <cellStyle name="Normal 5 8 2 2 3 4" xfId="43753"/>
    <cellStyle name="Normal 5 8 2 2 4" xfId="43754"/>
    <cellStyle name="Normal 5 8 2 2 4 2" xfId="43755"/>
    <cellStyle name="Normal 5 8 2 2 4 2 2" xfId="43756"/>
    <cellStyle name="Normal 5 8 2 2 4 2 3" xfId="58711"/>
    <cellStyle name="Normal 5 8 2 2 4 3" xfId="43757"/>
    <cellStyle name="Normal 5 8 2 2 4 4" xfId="43758"/>
    <cellStyle name="Normal 5 8 2 2 5" xfId="43759"/>
    <cellStyle name="Normal 5 8 2 2 5 2" xfId="43760"/>
    <cellStyle name="Normal 5 8 2 2 5 3" xfId="58712"/>
    <cellStyle name="Normal 5 8 2 2 6" xfId="43761"/>
    <cellStyle name="Normal 5 8 2 2 7" xfId="43762"/>
    <cellStyle name="Normal 5 8 2 3" xfId="43763"/>
    <cellStyle name="Normal 5 8 2 3 2" xfId="43764"/>
    <cellStyle name="Normal 5 8 2 3 2 2" xfId="43765"/>
    <cellStyle name="Normal 5 8 2 3 2 2 2" xfId="43766"/>
    <cellStyle name="Normal 5 8 2 3 2 2 3" xfId="58713"/>
    <cellStyle name="Normal 5 8 2 3 2 3" xfId="43767"/>
    <cellStyle name="Normal 5 8 2 3 2 4" xfId="43768"/>
    <cellStyle name="Normal 5 8 2 3 3" xfId="43769"/>
    <cellStyle name="Normal 5 8 2 3 3 2" xfId="43770"/>
    <cellStyle name="Normal 5 8 2 3 3 2 2" xfId="43771"/>
    <cellStyle name="Normal 5 8 2 3 3 2 3" xfId="58714"/>
    <cellStyle name="Normal 5 8 2 3 3 3" xfId="43772"/>
    <cellStyle name="Normal 5 8 2 3 3 4" xfId="43773"/>
    <cellStyle name="Normal 5 8 2 3 4" xfId="43774"/>
    <cellStyle name="Normal 5 8 2 3 4 2" xfId="43775"/>
    <cellStyle name="Normal 5 8 2 3 4 3" xfId="58715"/>
    <cellStyle name="Normal 5 8 2 3 5" xfId="43776"/>
    <cellStyle name="Normal 5 8 2 3 6" xfId="43777"/>
    <cellStyle name="Normal 5 8 2 4" xfId="43778"/>
    <cellStyle name="Normal 5 8 2 4 2" xfId="43779"/>
    <cellStyle name="Normal 5 8 2 4 2 2" xfId="43780"/>
    <cellStyle name="Normal 5 8 2 4 2 3" xfId="58716"/>
    <cellStyle name="Normal 5 8 2 4 3" xfId="43781"/>
    <cellStyle name="Normal 5 8 2 4 4" xfId="43782"/>
    <cellStyle name="Normal 5 8 2 5" xfId="43783"/>
    <cellStyle name="Normal 5 8 2 5 2" xfId="43784"/>
    <cellStyle name="Normal 5 8 2 5 2 2" xfId="43785"/>
    <cellStyle name="Normal 5 8 2 5 2 3" xfId="58717"/>
    <cellStyle name="Normal 5 8 2 5 3" xfId="43786"/>
    <cellStyle name="Normal 5 8 2 5 4" xfId="43787"/>
    <cellStyle name="Normal 5 8 2 6" xfId="43788"/>
    <cellStyle name="Normal 5 8 2 6 2" xfId="43789"/>
    <cellStyle name="Normal 5 8 2 6 3" xfId="58718"/>
    <cellStyle name="Normal 5 8 2 7" xfId="43790"/>
    <cellStyle name="Normal 5 8 2 8" xfId="43791"/>
    <cellStyle name="Normal 5 8 3" xfId="43792"/>
    <cellStyle name="Normal 5 8 3 2" xfId="43793"/>
    <cellStyle name="Normal 5 8 3 2 2" xfId="43794"/>
    <cellStyle name="Normal 5 8 3 2 2 2" xfId="43795"/>
    <cellStyle name="Normal 5 8 3 2 2 2 2" xfId="43796"/>
    <cellStyle name="Normal 5 8 3 2 2 2 3" xfId="58719"/>
    <cellStyle name="Normal 5 8 3 2 2 3" xfId="43797"/>
    <cellStyle name="Normal 5 8 3 2 2 4" xfId="43798"/>
    <cellStyle name="Normal 5 8 3 2 3" xfId="43799"/>
    <cellStyle name="Normal 5 8 3 2 3 2" xfId="43800"/>
    <cellStyle name="Normal 5 8 3 2 3 2 2" xfId="43801"/>
    <cellStyle name="Normal 5 8 3 2 3 2 3" xfId="58720"/>
    <cellStyle name="Normal 5 8 3 2 3 3" xfId="43802"/>
    <cellStyle name="Normal 5 8 3 2 3 4" xfId="43803"/>
    <cellStyle name="Normal 5 8 3 2 4" xfId="43804"/>
    <cellStyle name="Normal 5 8 3 2 4 2" xfId="43805"/>
    <cellStyle name="Normal 5 8 3 2 4 3" xfId="58721"/>
    <cellStyle name="Normal 5 8 3 2 5" xfId="43806"/>
    <cellStyle name="Normal 5 8 3 2 6" xfId="43807"/>
    <cellStyle name="Normal 5 8 3 3" xfId="43808"/>
    <cellStyle name="Normal 5 8 3 3 2" xfId="43809"/>
    <cellStyle name="Normal 5 8 3 3 2 2" xfId="43810"/>
    <cellStyle name="Normal 5 8 3 3 2 3" xfId="58722"/>
    <cellStyle name="Normal 5 8 3 3 3" xfId="43811"/>
    <cellStyle name="Normal 5 8 3 3 4" xfId="43812"/>
    <cellStyle name="Normal 5 8 3 4" xfId="43813"/>
    <cellStyle name="Normal 5 8 3 4 2" xfId="43814"/>
    <cellStyle name="Normal 5 8 3 4 2 2" xfId="43815"/>
    <cellStyle name="Normal 5 8 3 4 2 3" xfId="58723"/>
    <cellStyle name="Normal 5 8 3 4 3" xfId="43816"/>
    <cellStyle name="Normal 5 8 3 4 4" xfId="43817"/>
    <cellStyle name="Normal 5 8 3 5" xfId="43818"/>
    <cellStyle name="Normal 5 8 3 5 2" xfId="43819"/>
    <cellStyle name="Normal 5 8 3 5 3" xfId="58724"/>
    <cellStyle name="Normal 5 8 3 6" xfId="43820"/>
    <cellStyle name="Normal 5 8 3 7" xfId="43821"/>
    <cellStyle name="Normal 5 8 4" xfId="43822"/>
    <cellStyle name="Normal 5 8 4 2" xfId="43823"/>
    <cellStyle name="Normal 5 8 4 2 2" xfId="43824"/>
    <cellStyle name="Normal 5 8 4 2 2 2" xfId="43825"/>
    <cellStyle name="Normal 5 8 4 2 2 3" xfId="58725"/>
    <cellStyle name="Normal 5 8 4 2 3" xfId="43826"/>
    <cellStyle name="Normal 5 8 4 2 4" xfId="43827"/>
    <cellStyle name="Normal 5 8 4 3" xfId="43828"/>
    <cellStyle name="Normal 5 8 4 3 2" xfId="43829"/>
    <cellStyle name="Normal 5 8 4 3 2 2" xfId="43830"/>
    <cellStyle name="Normal 5 8 4 3 2 3" xfId="58726"/>
    <cellStyle name="Normal 5 8 4 3 3" xfId="43831"/>
    <cellStyle name="Normal 5 8 4 3 4" xfId="43832"/>
    <cellStyle name="Normal 5 8 4 4" xfId="43833"/>
    <cellStyle name="Normal 5 8 4 4 2" xfId="43834"/>
    <cellStyle name="Normal 5 8 4 4 3" xfId="58727"/>
    <cellStyle name="Normal 5 8 4 5" xfId="43835"/>
    <cellStyle name="Normal 5 8 4 6" xfId="43836"/>
    <cellStyle name="Normal 5 8 5" xfId="43837"/>
    <cellStyle name="Normal 5 8 5 2" xfId="43838"/>
    <cellStyle name="Normal 5 8 5 2 2" xfId="43839"/>
    <cellStyle name="Normal 5 8 5 2 2 2" xfId="43840"/>
    <cellStyle name="Normal 5 8 5 2 2 3" xfId="58728"/>
    <cellStyle name="Normal 5 8 5 2 3" xfId="43841"/>
    <cellStyle name="Normal 5 8 5 2 4" xfId="43842"/>
    <cellStyle name="Normal 5 8 5 3" xfId="43843"/>
    <cellStyle name="Normal 5 8 5 3 2" xfId="43844"/>
    <cellStyle name="Normal 5 8 5 3 3" xfId="58729"/>
    <cellStyle name="Normal 5 8 5 4" xfId="43845"/>
    <cellStyle name="Normal 5 8 5 5" xfId="43846"/>
    <cellStyle name="Normal 5 8 6" xfId="43847"/>
    <cellStyle name="Normal 5 8 6 2" xfId="43848"/>
    <cellStyle name="Normal 5 8 6 2 2" xfId="43849"/>
    <cellStyle name="Normal 5 8 6 2 3" xfId="58730"/>
    <cellStyle name="Normal 5 8 6 3" xfId="43850"/>
    <cellStyle name="Normal 5 8 6 4" xfId="43851"/>
    <cellStyle name="Normal 5 8 7" xfId="43852"/>
    <cellStyle name="Normal 5 8 7 2" xfId="43853"/>
    <cellStyle name="Normal 5 8 7 2 2" xfId="43854"/>
    <cellStyle name="Normal 5 8 7 2 3" xfId="58731"/>
    <cellStyle name="Normal 5 8 7 3" xfId="43855"/>
    <cellStyle name="Normal 5 8 7 4" xfId="43856"/>
    <cellStyle name="Normal 5 8 8" xfId="43857"/>
    <cellStyle name="Normal 5 8 8 2" xfId="43858"/>
    <cellStyle name="Normal 5 8 8 3" xfId="58732"/>
    <cellStyle name="Normal 5 8 9" xfId="43859"/>
    <cellStyle name="Normal 5 9" xfId="43860"/>
    <cellStyle name="Normal 5 9 10" xfId="43861"/>
    <cellStyle name="Normal 5 9 2" xfId="43862"/>
    <cellStyle name="Normal 5 9 2 2" xfId="43863"/>
    <cellStyle name="Normal 5 9 2 2 2" xfId="43864"/>
    <cellStyle name="Normal 5 9 2 2 2 2" xfId="43865"/>
    <cellStyle name="Normal 5 9 2 2 2 2 2" xfId="43866"/>
    <cellStyle name="Normal 5 9 2 2 2 2 2 2" xfId="43867"/>
    <cellStyle name="Normal 5 9 2 2 2 2 2 3" xfId="58733"/>
    <cellStyle name="Normal 5 9 2 2 2 2 3" xfId="43868"/>
    <cellStyle name="Normal 5 9 2 2 2 2 4" xfId="43869"/>
    <cellStyle name="Normal 5 9 2 2 2 3" xfId="43870"/>
    <cellStyle name="Normal 5 9 2 2 2 3 2" xfId="43871"/>
    <cellStyle name="Normal 5 9 2 2 2 3 2 2" xfId="43872"/>
    <cellStyle name="Normal 5 9 2 2 2 3 2 3" xfId="58734"/>
    <cellStyle name="Normal 5 9 2 2 2 3 3" xfId="43873"/>
    <cellStyle name="Normal 5 9 2 2 2 3 4" xfId="43874"/>
    <cellStyle name="Normal 5 9 2 2 2 4" xfId="43875"/>
    <cellStyle name="Normal 5 9 2 2 2 4 2" xfId="43876"/>
    <cellStyle name="Normal 5 9 2 2 2 4 3" xfId="58735"/>
    <cellStyle name="Normal 5 9 2 2 2 5" xfId="43877"/>
    <cellStyle name="Normal 5 9 2 2 2 6" xfId="43878"/>
    <cellStyle name="Normal 5 9 2 2 3" xfId="43879"/>
    <cellStyle name="Normal 5 9 2 2 3 2" xfId="43880"/>
    <cellStyle name="Normal 5 9 2 2 3 2 2" xfId="43881"/>
    <cellStyle name="Normal 5 9 2 2 3 2 3" xfId="58736"/>
    <cellStyle name="Normal 5 9 2 2 3 3" xfId="43882"/>
    <cellStyle name="Normal 5 9 2 2 3 4" xfId="43883"/>
    <cellStyle name="Normal 5 9 2 2 4" xfId="43884"/>
    <cellStyle name="Normal 5 9 2 2 4 2" xfId="43885"/>
    <cellStyle name="Normal 5 9 2 2 4 2 2" xfId="43886"/>
    <cellStyle name="Normal 5 9 2 2 4 2 3" xfId="58737"/>
    <cellStyle name="Normal 5 9 2 2 4 3" xfId="43887"/>
    <cellStyle name="Normal 5 9 2 2 4 4" xfId="43888"/>
    <cellStyle name="Normal 5 9 2 2 5" xfId="43889"/>
    <cellStyle name="Normal 5 9 2 2 5 2" xfId="43890"/>
    <cellStyle name="Normal 5 9 2 2 5 3" xfId="58738"/>
    <cellStyle name="Normal 5 9 2 2 6" xfId="43891"/>
    <cellStyle name="Normal 5 9 2 2 7" xfId="43892"/>
    <cellStyle name="Normal 5 9 2 3" xfId="43893"/>
    <cellStyle name="Normal 5 9 2 3 2" xfId="43894"/>
    <cellStyle name="Normal 5 9 2 3 2 2" xfId="43895"/>
    <cellStyle name="Normal 5 9 2 3 2 2 2" xfId="43896"/>
    <cellStyle name="Normal 5 9 2 3 2 2 3" xfId="58739"/>
    <cellStyle name="Normal 5 9 2 3 2 3" xfId="43897"/>
    <cellStyle name="Normal 5 9 2 3 2 4" xfId="43898"/>
    <cellStyle name="Normal 5 9 2 3 3" xfId="43899"/>
    <cellStyle name="Normal 5 9 2 3 3 2" xfId="43900"/>
    <cellStyle name="Normal 5 9 2 3 3 2 2" xfId="43901"/>
    <cellStyle name="Normal 5 9 2 3 3 2 3" xfId="58740"/>
    <cellStyle name="Normal 5 9 2 3 3 3" xfId="43902"/>
    <cellStyle name="Normal 5 9 2 3 3 4" xfId="43903"/>
    <cellStyle name="Normal 5 9 2 3 4" xfId="43904"/>
    <cellStyle name="Normal 5 9 2 3 4 2" xfId="43905"/>
    <cellStyle name="Normal 5 9 2 3 4 3" xfId="58741"/>
    <cellStyle name="Normal 5 9 2 3 5" xfId="43906"/>
    <cellStyle name="Normal 5 9 2 3 6" xfId="43907"/>
    <cellStyle name="Normal 5 9 2 4" xfId="43908"/>
    <cellStyle name="Normal 5 9 2 4 2" xfId="43909"/>
    <cellStyle name="Normal 5 9 2 4 2 2" xfId="43910"/>
    <cellStyle name="Normal 5 9 2 4 2 3" xfId="58742"/>
    <cellStyle name="Normal 5 9 2 4 3" xfId="43911"/>
    <cellStyle name="Normal 5 9 2 4 4" xfId="43912"/>
    <cellStyle name="Normal 5 9 2 5" xfId="43913"/>
    <cellStyle name="Normal 5 9 2 5 2" xfId="43914"/>
    <cellStyle name="Normal 5 9 2 5 2 2" xfId="43915"/>
    <cellStyle name="Normal 5 9 2 5 2 3" xfId="58743"/>
    <cellStyle name="Normal 5 9 2 5 3" xfId="43916"/>
    <cellStyle name="Normal 5 9 2 5 4" xfId="43917"/>
    <cellStyle name="Normal 5 9 2 6" xfId="43918"/>
    <cellStyle name="Normal 5 9 2 6 2" xfId="43919"/>
    <cellStyle name="Normal 5 9 2 6 3" xfId="58744"/>
    <cellStyle name="Normal 5 9 2 7" xfId="43920"/>
    <cellStyle name="Normal 5 9 2 8" xfId="43921"/>
    <cellStyle name="Normal 5 9 3" xfId="43922"/>
    <cellStyle name="Normal 5 9 3 2" xfId="43923"/>
    <cellStyle name="Normal 5 9 3 2 2" xfId="43924"/>
    <cellStyle name="Normal 5 9 3 2 2 2" xfId="43925"/>
    <cellStyle name="Normal 5 9 3 2 2 2 2" xfId="43926"/>
    <cellStyle name="Normal 5 9 3 2 2 2 3" xfId="58745"/>
    <cellStyle name="Normal 5 9 3 2 2 3" xfId="43927"/>
    <cellStyle name="Normal 5 9 3 2 2 4" xfId="43928"/>
    <cellStyle name="Normal 5 9 3 2 3" xfId="43929"/>
    <cellStyle name="Normal 5 9 3 2 3 2" xfId="43930"/>
    <cellStyle name="Normal 5 9 3 2 3 2 2" xfId="43931"/>
    <cellStyle name="Normal 5 9 3 2 3 2 3" xfId="58746"/>
    <cellStyle name="Normal 5 9 3 2 3 3" xfId="43932"/>
    <cellStyle name="Normal 5 9 3 2 3 4" xfId="43933"/>
    <cellStyle name="Normal 5 9 3 2 4" xfId="43934"/>
    <cellStyle name="Normal 5 9 3 2 4 2" xfId="43935"/>
    <cellStyle name="Normal 5 9 3 2 4 3" xfId="58747"/>
    <cellStyle name="Normal 5 9 3 2 5" xfId="43936"/>
    <cellStyle name="Normal 5 9 3 2 6" xfId="43937"/>
    <cellStyle name="Normal 5 9 3 3" xfId="43938"/>
    <cellStyle name="Normal 5 9 3 3 2" xfId="43939"/>
    <cellStyle name="Normal 5 9 3 3 2 2" xfId="43940"/>
    <cellStyle name="Normal 5 9 3 3 2 3" xfId="58748"/>
    <cellStyle name="Normal 5 9 3 3 3" xfId="43941"/>
    <cellStyle name="Normal 5 9 3 3 4" xfId="43942"/>
    <cellStyle name="Normal 5 9 3 4" xfId="43943"/>
    <cellStyle name="Normal 5 9 3 4 2" xfId="43944"/>
    <cellStyle name="Normal 5 9 3 4 2 2" xfId="43945"/>
    <cellStyle name="Normal 5 9 3 4 2 3" xfId="58749"/>
    <cellStyle name="Normal 5 9 3 4 3" xfId="43946"/>
    <cellStyle name="Normal 5 9 3 4 4" xfId="43947"/>
    <cellStyle name="Normal 5 9 3 5" xfId="43948"/>
    <cellStyle name="Normal 5 9 3 5 2" xfId="43949"/>
    <cellStyle name="Normal 5 9 3 5 3" xfId="58750"/>
    <cellStyle name="Normal 5 9 3 6" xfId="43950"/>
    <cellStyle name="Normal 5 9 3 7" xfId="43951"/>
    <cellStyle name="Normal 5 9 4" xfId="43952"/>
    <cellStyle name="Normal 5 9 4 2" xfId="43953"/>
    <cellStyle name="Normal 5 9 4 2 2" xfId="43954"/>
    <cellStyle name="Normal 5 9 4 2 2 2" xfId="43955"/>
    <cellStyle name="Normal 5 9 4 2 2 3" xfId="58751"/>
    <cellStyle name="Normal 5 9 4 2 3" xfId="43956"/>
    <cellStyle name="Normal 5 9 4 2 4" xfId="43957"/>
    <cellStyle name="Normal 5 9 4 3" xfId="43958"/>
    <cellStyle name="Normal 5 9 4 3 2" xfId="43959"/>
    <cellStyle name="Normal 5 9 4 3 2 2" xfId="43960"/>
    <cellStyle name="Normal 5 9 4 3 2 3" xfId="58752"/>
    <cellStyle name="Normal 5 9 4 3 3" xfId="43961"/>
    <cellStyle name="Normal 5 9 4 3 4" xfId="43962"/>
    <cellStyle name="Normal 5 9 4 4" xfId="43963"/>
    <cellStyle name="Normal 5 9 4 4 2" xfId="43964"/>
    <cellStyle name="Normal 5 9 4 4 3" xfId="58753"/>
    <cellStyle name="Normal 5 9 4 5" xfId="43965"/>
    <cellStyle name="Normal 5 9 4 6" xfId="43966"/>
    <cellStyle name="Normal 5 9 5" xfId="43967"/>
    <cellStyle name="Normal 5 9 5 2" xfId="43968"/>
    <cellStyle name="Normal 5 9 5 2 2" xfId="43969"/>
    <cellStyle name="Normal 5 9 5 2 2 2" xfId="43970"/>
    <cellStyle name="Normal 5 9 5 2 2 3" xfId="58754"/>
    <cellStyle name="Normal 5 9 5 2 3" xfId="43971"/>
    <cellStyle name="Normal 5 9 5 2 4" xfId="43972"/>
    <cellStyle name="Normal 5 9 5 3" xfId="43973"/>
    <cellStyle name="Normal 5 9 5 3 2" xfId="43974"/>
    <cellStyle name="Normal 5 9 5 3 3" xfId="58755"/>
    <cellStyle name="Normal 5 9 5 4" xfId="43975"/>
    <cellStyle name="Normal 5 9 5 5" xfId="43976"/>
    <cellStyle name="Normal 5 9 6" xfId="43977"/>
    <cellStyle name="Normal 5 9 6 2" xfId="43978"/>
    <cellStyle name="Normal 5 9 6 2 2" xfId="43979"/>
    <cellStyle name="Normal 5 9 6 2 3" xfId="58756"/>
    <cellStyle name="Normal 5 9 6 3" xfId="43980"/>
    <cellStyle name="Normal 5 9 6 4" xfId="43981"/>
    <cellStyle name="Normal 5 9 7" xfId="43982"/>
    <cellStyle name="Normal 5 9 7 2" xfId="43983"/>
    <cellStyle name="Normal 5 9 7 2 2" xfId="43984"/>
    <cellStyle name="Normal 5 9 7 2 3" xfId="58757"/>
    <cellStyle name="Normal 5 9 7 3" xfId="43985"/>
    <cellStyle name="Normal 5 9 7 4" xfId="43986"/>
    <cellStyle name="Normal 5 9 8" xfId="43987"/>
    <cellStyle name="Normal 5 9 8 2" xfId="43988"/>
    <cellStyle name="Normal 5 9 8 3" xfId="58758"/>
    <cellStyle name="Normal 5 9 9" xfId="43989"/>
    <cellStyle name="Normal 6" xfId="13"/>
    <cellStyle name="Normal 6 10" xfId="43990"/>
    <cellStyle name="Normal 6 10 2" xfId="43991"/>
    <cellStyle name="Normal 6 10 2 2" xfId="43992"/>
    <cellStyle name="Normal 6 10 2 2 2" xfId="43993"/>
    <cellStyle name="Normal 6 10 2 2 3" xfId="58759"/>
    <cellStyle name="Normal 6 10 2 3" xfId="43994"/>
    <cellStyle name="Normal 6 10 2 4" xfId="43995"/>
    <cellStyle name="Normal 6 10 3" xfId="43996"/>
    <cellStyle name="Normal 6 10 3 2" xfId="43997"/>
    <cellStyle name="Normal 6 10 3 2 2" xfId="43998"/>
    <cellStyle name="Normal 6 10 3 2 3" xfId="58760"/>
    <cellStyle name="Normal 6 10 3 3" xfId="43999"/>
    <cellStyle name="Normal 6 10 3 4" xfId="44000"/>
    <cellStyle name="Normal 6 10 4" xfId="44001"/>
    <cellStyle name="Normal 6 10 4 2" xfId="44002"/>
    <cellStyle name="Normal 6 10 4 3" xfId="58761"/>
    <cellStyle name="Normal 6 10 5" xfId="44003"/>
    <cellStyle name="Normal 6 10 6" xfId="44004"/>
    <cellStyle name="Normal 6 11" xfId="44005"/>
    <cellStyle name="Normal 6 11 2" xfId="44006"/>
    <cellStyle name="Normal 6 11 2 2" xfId="44007"/>
    <cellStyle name="Normal 6 11 2 2 2" xfId="44008"/>
    <cellStyle name="Normal 6 11 2 2 3" xfId="58762"/>
    <cellStyle name="Normal 6 11 2 3" xfId="44009"/>
    <cellStyle name="Normal 6 11 2 4" xfId="44010"/>
    <cellStyle name="Normal 6 11 3" xfId="44011"/>
    <cellStyle name="Normal 6 11 3 2" xfId="44012"/>
    <cellStyle name="Normal 6 11 3 3" xfId="58763"/>
    <cellStyle name="Normal 6 11 4" xfId="44013"/>
    <cellStyle name="Normal 6 11 5" xfId="44014"/>
    <cellStyle name="Normal 6 12" xfId="44015"/>
    <cellStyle name="Normal 6 12 2" xfId="44016"/>
    <cellStyle name="Normal 6 12 2 2" xfId="44017"/>
    <cellStyle name="Normal 6 12 2 3" xfId="58764"/>
    <cellStyle name="Normal 6 12 3" xfId="44018"/>
    <cellStyle name="Normal 6 12 4" xfId="44019"/>
    <cellStyle name="Normal 6 13" xfId="44020"/>
    <cellStyle name="Normal 6 14" xfId="44021"/>
    <cellStyle name="Normal 6 14 2" xfId="44022"/>
    <cellStyle name="Normal 6 14 2 2" xfId="44023"/>
    <cellStyle name="Normal 6 14 2 3" xfId="58765"/>
    <cellStyle name="Normal 6 14 3" xfId="44024"/>
    <cellStyle name="Normal 6 14 4" xfId="44025"/>
    <cellStyle name="Normal 6 15" xfId="44026"/>
    <cellStyle name="Normal 6 15 2" xfId="44027"/>
    <cellStyle name="Normal 6 15 3" xfId="58766"/>
    <cellStyle name="Normal 6 16" xfId="44028"/>
    <cellStyle name="Normal 6 17" xfId="44029"/>
    <cellStyle name="Normal 6 18" xfId="60165"/>
    <cellStyle name="Normal 6 2" xfId="16"/>
    <cellStyle name="Normal 6 2 10" xfId="44030"/>
    <cellStyle name="Normal 6 2 10 2" xfId="44031"/>
    <cellStyle name="Normal 6 2 10 2 2" xfId="44032"/>
    <cellStyle name="Normal 6 2 10 2 2 2" xfId="44033"/>
    <cellStyle name="Normal 6 2 10 2 2 3" xfId="58767"/>
    <cellStyle name="Normal 6 2 10 2 3" xfId="44034"/>
    <cellStyle name="Normal 6 2 10 2 4" xfId="44035"/>
    <cellStyle name="Normal 6 2 10 3" xfId="44036"/>
    <cellStyle name="Normal 6 2 10 3 2" xfId="44037"/>
    <cellStyle name="Normal 6 2 10 3 3" xfId="58768"/>
    <cellStyle name="Normal 6 2 10 4" xfId="44038"/>
    <cellStyle name="Normal 6 2 10 5" xfId="44039"/>
    <cellStyle name="Normal 6 2 11" xfId="44040"/>
    <cellStyle name="Normal 6 2 11 2" xfId="44041"/>
    <cellStyle name="Normal 6 2 11 2 2" xfId="44042"/>
    <cellStyle name="Normal 6 2 11 2 3" xfId="58769"/>
    <cellStyle name="Normal 6 2 11 3" xfId="44043"/>
    <cellStyle name="Normal 6 2 11 4" xfId="44044"/>
    <cellStyle name="Normal 6 2 12" xfId="44045"/>
    <cellStyle name="Normal 6 2 12 2" xfId="44046"/>
    <cellStyle name="Normal 6 2 12 2 2" xfId="44047"/>
    <cellStyle name="Normal 6 2 12 2 3" xfId="58770"/>
    <cellStyle name="Normal 6 2 12 3" xfId="44048"/>
    <cellStyle name="Normal 6 2 12 4" xfId="44049"/>
    <cellStyle name="Normal 6 2 13" xfId="44050"/>
    <cellStyle name="Normal 6 2 13 2" xfId="44051"/>
    <cellStyle name="Normal 6 2 13 3" xfId="58771"/>
    <cellStyle name="Normal 6 2 14" xfId="44052"/>
    <cellStyle name="Normal 6 2 15" xfId="44053"/>
    <cellStyle name="Normal 6 2 16" xfId="60348"/>
    <cellStyle name="Normal 6 2 2" xfId="44054"/>
    <cellStyle name="Normal 6 2 2 10" xfId="44055"/>
    <cellStyle name="Normal 6 2 2 11" xfId="44056"/>
    <cellStyle name="Normal 6 2 2 12" xfId="60716"/>
    <cellStyle name="Normal 6 2 2 2" xfId="44057"/>
    <cellStyle name="Normal 6 2 2 2 10" xfId="44058"/>
    <cellStyle name="Normal 6 2 2 2 2" xfId="44059"/>
    <cellStyle name="Normal 6 2 2 2 2 2" xfId="44060"/>
    <cellStyle name="Normal 6 2 2 2 2 2 2" xfId="44061"/>
    <cellStyle name="Normal 6 2 2 2 2 2 2 2" xfId="44062"/>
    <cellStyle name="Normal 6 2 2 2 2 2 2 2 2" xfId="44063"/>
    <cellStyle name="Normal 6 2 2 2 2 2 2 2 2 2" xfId="44064"/>
    <cellStyle name="Normal 6 2 2 2 2 2 2 2 2 3" xfId="58772"/>
    <cellStyle name="Normal 6 2 2 2 2 2 2 2 3" xfId="44065"/>
    <cellStyle name="Normal 6 2 2 2 2 2 2 2 4" xfId="44066"/>
    <cellStyle name="Normal 6 2 2 2 2 2 2 3" xfId="44067"/>
    <cellStyle name="Normal 6 2 2 2 2 2 2 3 2" xfId="44068"/>
    <cellStyle name="Normal 6 2 2 2 2 2 2 3 2 2" xfId="44069"/>
    <cellStyle name="Normal 6 2 2 2 2 2 2 3 2 3" xfId="58773"/>
    <cellStyle name="Normal 6 2 2 2 2 2 2 3 3" xfId="44070"/>
    <cellStyle name="Normal 6 2 2 2 2 2 2 3 4" xfId="44071"/>
    <cellStyle name="Normal 6 2 2 2 2 2 2 4" xfId="44072"/>
    <cellStyle name="Normal 6 2 2 2 2 2 2 4 2" xfId="44073"/>
    <cellStyle name="Normal 6 2 2 2 2 2 2 4 3" xfId="58774"/>
    <cellStyle name="Normal 6 2 2 2 2 2 2 5" xfId="44074"/>
    <cellStyle name="Normal 6 2 2 2 2 2 2 6" xfId="44075"/>
    <cellStyle name="Normal 6 2 2 2 2 2 3" xfId="44076"/>
    <cellStyle name="Normal 6 2 2 2 2 2 3 2" xfId="44077"/>
    <cellStyle name="Normal 6 2 2 2 2 2 3 2 2" xfId="44078"/>
    <cellStyle name="Normal 6 2 2 2 2 2 3 2 3" xfId="58775"/>
    <cellStyle name="Normal 6 2 2 2 2 2 3 3" xfId="44079"/>
    <cellStyle name="Normal 6 2 2 2 2 2 3 4" xfId="44080"/>
    <cellStyle name="Normal 6 2 2 2 2 2 4" xfId="44081"/>
    <cellStyle name="Normal 6 2 2 2 2 2 4 2" xfId="44082"/>
    <cellStyle name="Normal 6 2 2 2 2 2 4 2 2" xfId="44083"/>
    <cellStyle name="Normal 6 2 2 2 2 2 4 2 3" xfId="58776"/>
    <cellStyle name="Normal 6 2 2 2 2 2 4 3" xfId="44084"/>
    <cellStyle name="Normal 6 2 2 2 2 2 4 4" xfId="44085"/>
    <cellStyle name="Normal 6 2 2 2 2 2 5" xfId="44086"/>
    <cellStyle name="Normal 6 2 2 2 2 2 5 2" xfId="44087"/>
    <cellStyle name="Normal 6 2 2 2 2 2 5 3" xfId="58777"/>
    <cellStyle name="Normal 6 2 2 2 2 2 6" xfId="44088"/>
    <cellStyle name="Normal 6 2 2 2 2 2 7" xfId="44089"/>
    <cellStyle name="Normal 6 2 2 2 2 3" xfId="44090"/>
    <cellStyle name="Normal 6 2 2 2 2 3 2" xfId="44091"/>
    <cellStyle name="Normal 6 2 2 2 2 3 2 2" xfId="44092"/>
    <cellStyle name="Normal 6 2 2 2 2 3 2 2 2" xfId="44093"/>
    <cellStyle name="Normal 6 2 2 2 2 3 2 2 3" xfId="58778"/>
    <cellStyle name="Normal 6 2 2 2 2 3 2 3" xfId="44094"/>
    <cellStyle name="Normal 6 2 2 2 2 3 2 4" xfId="44095"/>
    <cellStyle name="Normal 6 2 2 2 2 3 3" xfId="44096"/>
    <cellStyle name="Normal 6 2 2 2 2 3 3 2" xfId="44097"/>
    <cellStyle name="Normal 6 2 2 2 2 3 3 2 2" xfId="44098"/>
    <cellStyle name="Normal 6 2 2 2 2 3 3 2 3" xfId="58779"/>
    <cellStyle name="Normal 6 2 2 2 2 3 3 3" xfId="44099"/>
    <cellStyle name="Normal 6 2 2 2 2 3 3 4" xfId="44100"/>
    <cellStyle name="Normal 6 2 2 2 2 3 4" xfId="44101"/>
    <cellStyle name="Normal 6 2 2 2 2 3 4 2" xfId="44102"/>
    <cellStyle name="Normal 6 2 2 2 2 3 4 3" xfId="58780"/>
    <cellStyle name="Normal 6 2 2 2 2 3 5" xfId="44103"/>
    <cellStyle name="Normal 6 2 2 2 2 3 6" xfId="44104"/>
    <cellStyle name="Normal 6 2 2 2 2 4" xfId="44105"/>
    <cellStyle name="Normal 6 2 2 2 2 4 2" xfId="44106"/>
    <cellStyle name="Normal 6 2 2 2 2 4 2 2" xfId="44107"/>
    <cellStyle name="Normal 6 2 2 2 2 4 2 3" xfId="58781"/>
    <cellStyle name="Normal 6 2 2 2 2 4 3" xfId="44108"/>
    <cellStyle name="Normal 6 2 2 2 2 4 4" xfId="44109"/>
    <cellStyle name="Normal 6 2 2 2 2 5" xfId="44110"/>
    <cellStyle name="Normal 6 2 2 2 2 5 2" xfId="44111"/>
    <cellStyle name="Normal 6 2 2 2 2 5 2 2" xfId="44112"/>
    <cellStyle name="Normal 6 2 2 2 2 5 2 3" xfId="58782"/>
    <cellStyle name="Normal 6 2 2 2 2 5 3" xfId="44113"/>
    <cellStyle name="Normal 6 2 2 2 2 5 4" xfId="44114"/>
    <cellStyle name="Normal 6 2 2 2 2 6" xfId="44115"/>
    <cellStyle name="Normal 6 2 2 2 2 6 2" xfId="44116"/>
    <cellStyle name="Normal 6 2 2 2 2 6 3" xfId="58783"/>
    <cellStyle name="Normal 6 2 2 2 2 7" xfId="44117"/>
    <cellStyle name="Normal 6 2 2 2 2 8" xfId="44118"/>
    <cellStyle name="Normal 6 2 2 2 3" xfId="44119"/>
    <cellStyle name="Normal 6 2 2 2 3 2" xfId="44120"/>
    <cellStyle name="Normal 6 2 2 2 3 2 2" xfId="44121"/>
    <cellStyle name="Normal 6 2 2 2 3 2 2 2" xfId="44122"/>
    <cellStyle name="Normal 6 2 2 2 3 2 2 2 2" xfId="44123"/>
    <cellStyle name="Normal 6 2 2 2 3 2 2 2 3" xfId="58784"/>
    <cellStyle name="Normal 6 2 2 2 3 2 2 3" xfId="44124"/>
    <cellStyle name="Normal 6 2 2 2 3 2 2 4" xfId="44125"/>
    <cellStyle name="Normal 6 2 2 2 3 2 3" xfId="44126"/>
    <cellStyle name="Normal 6 2 2 2 3 2 3 2" xfId="44127"/>
    <cellStyle name="Normal 6 2 2 2 3 2 3 2 2" xfId="44128"/>
    <cellStyle name="Normal 6 2 2 2 3 2 3 2 3" xfId="58785"/>
    <cellStyle name="Normal 6 2 2 2 3 2 3 3" xfId="44129"/>
    <cellStyle name="Normal 6 2 2 2 3 2 3 4" xfId="44130"/>
    <cellStyle name="Normal 6 2 2 2 3 2 4" xfId="44131"/>
    <cellStyle name="Normal 6 2 2 2 3 2 4 2" xfId="44132"/>
    <cellStyle name="Normal 6 2 2 2 3 2 4 3" xfId="58786"/>
    <cellStyle name="Normal 6 2 2 2 3 2 5" xfId="44133"/>
    <cellStyle name="Normal 6 2 2 2 3 2 6" xfId="44134"/>
    <cellStyle name="Normal 6 2 2 2 3 3" xfId="44135"/>
    <cellStyle name="Normal 6 2 2 2 3 3 2" xfId="44136"/>
    <cellStyle name="Normal 6 2 2 2 3 3 2 2" xfId="44137"/>
    <cellStyle name="Normal 6 2 2 2 3 3 2 3" xfId="58787"/>
    <cellStyle name="Normal 6 2 2 2 3 3 3" xfId="44138"/>
    <cellStyle name="Normal 6 2 2 2 3 3 4" xfId="44139"/>
    <cellStyle name="Normal 6 2 2 2 3 4" xfId="44140"/>
    <cellStyle name="Normal 6 2 2 2 3 4 2" xfId="44141"/>
    <cellStyle name="Normal 6 2 2 2 3 4 2 2" xfId="44142"/>
    <cellStyle name="Normal 6 2 2 2 3 4 2 3" xfId="58788"/>
    <cellStyle name="Normal 6 2 2 2 3 4 3" xfId="44143"/>
    <cellStyle name="Normal 6 2 2 2 3 4 4" xfId="44144"/>
    <cellStyle name="Normal 6 2 2 2 3 5" xfId="44145"/>
    <cellStyle name="Normal 6 2 2 2 3 5 2" xfId="44146"/>
    <cellStyle name="Normal 6 2 2 2 3 5 3" xfId="58789"/>
    <cellStyle name="Normal 6 2 2 2 3 6" xfId="44147"/>
    <cellStyle name="Normal 6 2 2 2 3 7" xfId="44148"/>
    <cellStyle name="Normal 6 2 2 2 4" xfId="44149"/>
    <cellStyle name="Normal 6 2 2 2 4 2" xfId="44150"/>
    <cellStyle name="Normal 6 2 2 2 4 2 2" xfId="44151"/>
    <cellStyle name="Normal 6 2 2 2 4 2 2 2" xfId="44152"/>
    <cellStyle name="Normal 6 2 2 2 4 2 2 3" xfId="58790"/>
    <cellStyle name="Normal 6 2 2 2 4 2 3" xfId="44153"/>
    <cellStyle name="Normal 6 2 2 2 4 2 4" xfId="44154"/>
    <cellStyle name="Normal 6 2 2 2 4 3" xfId="44155"/>
    <cellStyle name="Normal 6 2 2 2 4 3 2" xfId="44156"/>
    <cellStyle name="Normal 6 2 2 2 4 3 2 2" xfId="44157"/>
    <cellStyle name="Normal 6 2 2 2 4 3 2 3" xfId="58791"/>
    <cellStyle name="Normal 6 2 2 2 4 3 3" xfId="44158"/>
    <cellStyle name="Normal 6 2 2 2 4 3 4" xfId="44159"/>
    <cellStyle name="Normal 6 2 2 2 4 4" xfId="44160"/>
    <cellStyle name="Normal 6 2 2 2 4 4 2" xfId="44161"/>
    <cellStyle name="Normal 6 2 2 2 4 4 3" xfId="58792"/>
    <cellStyle name="Normal 6 2 2 2 4 5" xfId="44162"/>
    <cellStyle name="Normal 6 2 2 2 4 6" xfId="44163"/>
    <cellStyle name="Normal 6 2 2 2 5" xfId="44164"/>
    <cellStyle name="Normal 6 2 2 2 5 2" xfId="44165"/>
    <cellStyle name="Normal 6 2 2 2 5 2 2" xfId="44166"/>
    <cellStyle name="Normal 6 2 2 2 5 2 2 2" xfId="44167"/>
    <cellStyle name="Normal 6 2 2 2 5 2 2 3" xfId="58793"/>
    <cellStyle name="Normal 6 2 2 2 5 2 3" xfId="44168"/>
    <cellStyle name="Normal 6 2 2 2 5 2 4" xfId="44169"/>
    <cellStyle name="Normal 6 2 2 2 5 3" xfId="44170"/>
    <cellStyle name="Normal 6 2 2 2 5 3 2" xfId="44171"/>
    <cellStyle name="Normal 6 2 2 2 5 3 3" xfId="58794"/>
    <cellStyle name="Normal 6 2 2 2 5 4" xfId="44172"/>
    <cellStyle name="Normal 6 2 2 2 5 5" xfId="44173"/>
    <cellStyle name="Normal 6 2 2 2 6" xfId="44174"/>
    <cellStyle name="Normal 6 2 2 2 6 2" xfId="44175"/>
    <cellStyle name="Normal 6 2 2 2 6 2 2" xfId="44176"/>
    <cellStyle name="Normal 6 2 2 2 6 2 3" xfId="58795"/>
    <cellStyle name="Normal 6 2 2 2 6 3" xfId="44177"/>
    <cellStyle name="Normal 6 2 2 2 6 4" xfId="44178"/>
    <cellStyle name="Normal 6 2 2 2 7" xfId="44179"/>
    <cellStyle name="Normal 6 2 2 2 7 2" xfId="44180"/>
    <cellStyle name="Normal 6 2 2 2 7 2 2" xfId="44181"/>
    <cellStyle name="Normal 6 2 2 2 7 2 3" xfId="58796"/>
    <cellStyle name="Normal 6 2 2 2 7 3" xfId="44182"/>
    <cellStyle name="Normal 6 2 2 2 7 4" xfId="44183"/>
    <cellStyle name="Normal 6 2 2 2 8" xfId="44184"/>
    <cellStyle name="Normal 6 2 2 2 8 2" xfId="44185"/>
    <cellStyle name="Normal 6 2 2 2 8 3" xfId="58797"/>
    <cellStyle name="Normal 6 2 2 2 9" xfId="44186"/>
    <cellStyle name="Normal 6 2 2 3" xfId="44187"/>
    <cellStyle name="Normal 6 2 2 3 2" xfId="44188"/>
    <cellStyle name="Normal 6 2 2 3 2 2" xfId="44189"/>
    <cellStyle name="Normal 6 2 2 3 2 2 2" xfId="44190"/>
    <cellStyle name="Normal 6 2 2 3 2 2 2 2" xfId="44191"/>
    <cellStyle name="Normal 6 2 2 3 2 2 2 2 2" xfId="44192"/>
    <cellStyle name="Normal 6 2 2 3 2 2 2 2 3" xfId="58798"/>
    <cellStyle name="Normal 6 2 2 3 2 2 2 3" xfId="44193"/>
    <cellStyle name="Normal 6 2 2 3 2 2 2 4" xfId="44194"/>
    <cellStyle name="Normal 6 2 2 3 2 2 3" xfId="44195"/>
    <cellStyle name="Normal 6 2 2 3 2 2 3 2" xfId="44196"/>
    <cellStyle name="Normal 6 2 2 3 2 2 3 2 2" xfId="44197"/>
    <cellStyle name="Normal 6 2 2 3 2 2 3 2 3" xfId="58799"/>
    <cellStyle name="Normal 6 2 2 3 2 2 3 3" xfId="44198"/>
    <cellStyle name="Normal 6 2 2 3 2 2 3 4" xfId="44199"/>
    <cellStyle name="Normal 6 2 2 3 2 2 4" xfId="44200"/>
    <cellStyle name="Normal 6 2 2 3 2 2 4 2" xfId="44201"/>
    <cellStyle name="Normal 6 2 2 3 2 2 4 3" xfId="58800"/>
    <cellStyle name="Normal 6 2 2 3 2 2 5" xfId="44202"/>
    <cellStyle name="Normal 6 2 2 3 2 2 6" xfId="44203"/>
    <cellStyle name="Normal 6 2 2 3 2 3" xfId="44204"/>
    <cellStyle name="Normal 6 2 2 3 2 3 2" xfId="44205"/>
    <cellStyle name="Normal 6 2 2 3 2 3 2 2" xfId="44206"/>
    <cellStyle name="Normal 6 2 2 3 2 3 2 3" xfId="58801"/>
    <cellStyle name="Normal 6 2 2 3 2 3 3" xfId="44207"/>
    <cellStyle name="Normal 6 2 2 3 2 3 4" xfId="44208"/>
    <cellStyle name="Normal 6 2 2 3 2 4" xfId="44209"/>
    <cellStyle name="Normal 6 2 2 3 2 4 2" xfId="44210"/>
    <cellStyle name="Normal 6 2 2 3 2 4 2 2" xfId="44211"/>
    <cellStyle name="Normal 6 2 2 3 2 4 2 3" xfId="58802"/>
    <cellStyle name="Normal 6 2 2 3 2 4 3" xfId="44212"/>
    <cellStyle name="Normal 6 2 2 3 2 4 4" xfId="44213"/>
    <cellStyle name="Normal 6 2 2 3 2 5" xfId="44214"/>
    <cellStyle name="Normal 6 2 2 3 2 5 2" xfId="44215"/>
    <cellStyle name="Normal 6 2 2 3 2 5 3" xfId="58803"/>
    <cellStyle name="Normal 6 2 2 3 2 6" xfId="44216"/>
    <cellStyle name="Normal 6 2 2 3 2 7" xfId="44217"/>
    <cellStyle name="Normal 6 2 2 3 3" xfId="44218"/>
    <cellStyle name="Normal 6 2 2 3 3 2" xfId="44219"/>
    <cellStyle name="Normal 6 2 2 3 3 2 2" xfId="44220"/>
    <cellStyle name="Normal 6 2 2 3 3 2 2 2" xfId="44221"/>
    <cellStyle name="Normal 6 2 2 3 3 2 2 3" xfId="58804"/>
    <cellStyle name="Normal 6 2 2 3 3 2 3" xfId="44222"/>
    <cellStyle name="Normal 6 2 2 3 3 2 4" xfId="44223"/>
    <cellStyle name="Normal 6 2 2 3 3 3" xfId="44224"/>
    <cellStyle name="Normal 6 2 2 3 3 3 2" xfId="44225"/>
    <cellStyle name="Normal 6 2 2 3 3 3 2 2" xfId="44226"/>
    <cellStyle name="Normal 6 2 2 3 3 3 2 3" xfId="58805"/>
    <cellStyle name="Normal 6 2 2 3 3 3 3" xfId="44227"/>
    <cellStyle name="Normal 6 2 2 3 3 3 4" xfId="44228"/>
    <cellStyle name="Normal 6 2 2 3 3 4" xfId="44229"/>
    <cellStyle name="Normal 6 2 2 3 3 4 2" xfId="44230"/>
    <cellStyle name="Normal 6 2 2 3 3 4 3" xfId="58806"/>
    <cellStyle name="Normal 6 2 2 3 3 5" xfId="44231"/>
    <cellStyle name="Normal 6 2 2 3 3 6" xfId="44232"/>
    <cellStyle name="Normal 6 2 2 3 4" xfId="44233"/>
    <cellStyle name="Normal 6 2 2 3 4 2" xfId="44234"/>
    <cellStyle name="Normal 6 2 2 3 4 2 2" xfId="44235"/>
    <cellStyle name="Normal 6 2 2 3 4 2 2 2" xfId="44236"/>
    <cellStyle name="Normal 6 2 2 3 4 2 2 3" xfId="58807"/>
    <cellStyle name="Normal 6 2 2 3 4 2 3" xfId="44237"/>
    <cellStyle name="Normal 6 2 2 3 4 2 4" xfId="44238"/>
    <cellStyle name="Normal 6 2 2 3 4 3" xfId="44239"/>
    <cellStyle name="Normal 6 2 2 3 4 3 2" xfId="44240"/>
    <cellStyle name="Normal 6 2 2 3 4 3 3" xfId="58808"/>
    <cellStyle name="Normal 6 2 2 3 4 4" xfId="44241"/>
    <cellStyle name="Normal 6 2 2 3 4 5" xfId="44242"/>
    <cellStyle name="Normal 6 2 2 3 5" xfId="44243"/>
    <cellStyle name="Normal 6 2 2 3 5 2" xfId="44244"/>
    <cellStyle name="Normal 6 2 2 3 5 2 2" xfId="44245"/>
    <cellStyle name="Normal 6 2 2 3 5 2 3" xfId="58809"/>
    <cellStyle name="Normal 6 2 2 3 5 3" xfId="44246"/>
    <cellStyle name="Normal 6 2 2 3 5 4" xfId="44247"/>
    <cellStyle name="Normal 6 2 2 3 6" xfId="44248"/>
    <cellStyle name="Normal 6 2 2 3 6 2" xfId="44249"/>
    <cellStyle name="Normal 6 2 2 3 6 2 2" xfId="44250"/>
    <cellStyle name="Normal 6 2 2 3 6 2 3" xfId="58810"/>
    <cellStyle name="Normal 6 2 2 3 6 3" xfId="44251"/>
    <cellStyle name="Normal 6 2 2 3 6 4" xfId="44252"/>
    <cellStyle name="Normal 6 2 2 3 7" xfId="44253"/>
    <cellStyle name="Normal 6 2 2 3 7 2" xfId="44254"/>
    <cellStyle name="Normal 6 2 2 3 7 3" xfId="58811"/>
    <cellStyle name="Normal 6 2 2 3 8" xfId="44255"/>
    <cellStyle name="Normal 6 2 2 3 9" xfId="44256"/>
    <cellStyle name="Normal 6 2 2 4" xfId="44257"/>
    <cellStyle name="Normal 6 2 2 4 2" xfId="44258"/>
    <cellStyle name="Normal 6 2 2 4 2 2" xfId="44259"/>
    <cellStyle name="Normal 6 2 2 4 2 2 2" xfId="44260"/>
    <cellStyle name="Normal 6 2 2 4 2 2 2 2" xfId="44261"/>
    <cellStyle name="Normal 6 2 2 4 2 2 2 3" xfId="58812"/>
    <cellStyle name="Normal 6 2 2 4 2 2 3" xfId="44262"/>
    <cellStyle name="Normal 6 2 2 4 2 2 4" xfId="44263"/>
    <cellStyle name="Normal 6 2 2 4 2 3" xfId="44264"/>
    <cellStyle name="Normal 6 2 2 4 2 3 2" xfId="44265"/>
    <cellStyle name="Normal 6 2 2 4 2 3 2 2" xfId="44266"/>
    <cellStyle name="Normal 6 2 2 4 2 3 2 3" xfId="58813"/>
    <cellStyle name="Normal 6 2 2 4 2 3 3" xfId="44267"/>
    <cellStyle name="Normal 6 2 2 4 2 3 4" xfId="44268"/>
    <cellStyle name="Normal 6 2 2 4 2 4" xfId="44269"/>
    <cellStyle name="Normal 6 2 2 4 2 4 2" xfId="44270"/>
    <cellStyle name="Normal 6 2 2 4 2 4 3" xfId="58814"/>
    <cellStyle name="Normal 6 2 2 4 2 5" xfId="44271"/>
    <cellStyle name="Normal 6 2 2 4 2 6" xfId="44272"/>
    <cellStyle name="Normal 6 2 2 4 3" xfId="44273"/>
    <cellStyle name="Normal 6 2 2 4 3 2" xfId="44274"/>
    <cellStyle name="Normal 6 2 2 4 3 2 2" xfId="44275"/>
    <cellStyle name="Normal 6 2 2 4 3 2 3" xfId="58815"/>
    <cellStyle name="Normal 6 2 2 4 3 3" xfId="44276"/>
    <cellStyle name="Normal 6 2 2 4 3 4" xfId="44277"/>
    <cellStyle name="Normal 6 2 2 4 4" xfId="44278"/>
    <cellStyle name="Normal 6 2 2 4 4 2" xfId="44279"/>
    <cellStyle name="Normal 6 2 2 4 4 2 2" xfId="44280"/>
    <cellStyle name="Normal 6 2 2 4 4 2 3" xfId="58816"/>
    <cellStyle name="Normal 6 2 2 4 4 3" xfId="44281"/>
    <cellStyle name="Normal 6 2 2 4 4 4" xfId="44282"/>
    <cellStyle name="Normal 6 2 2 4 5" xfId="44283"/>
    <cellStyle name="Normal 6 2 2 4 5 2" xfId="44284"/>
    <cellStyle name="Normal 6 2 2 4 5 3" xfId="58817"/>
    <cellStyle name="Normal 6 2 2 4 6" xfId="44285"/>
    <cellStyle name="Normal 6 2 2 4 7" xfId="44286"/>
    <cellStyle name="Normal 6 2 2 5" xfId="44287"/>
    <cellStyle name="Normal 6 2 2 5 2" xfId="44288"/>
    <cellStyle name="Normal 6 2 2 5 2 2" xfId="44289"/>
    <cellStyle name="Normal 6 2 2 5 2 2 2" xfId="44290"/>
    <cellStyle name="Normal 6 2 2 5 2 2 3" xfId="58818"/>
    <cellStyle name="Normal 6 2 2 5 2 3" xfId="44291"/>
    <cellStyle name="Normal 6 2 2 5 2 4" xfId="44292"/>
    <cellStyle name="Normal 6 2 2 5 3" xfId="44293"/>
    <cellStyle name="Normal 6 2 2 5 3 2" xfId="44294"/>
    <cellStyle name="Normal 6 2 2 5 3 2 2" xfId="44295"/>
    <cellStyle name="Normal 6 2 2 5 3 2 3" xfId="58819"/>
    <cellStyle name="Normal 6 2 2 5 3 3" xfId="44296"/>
    <cellStyle name="Normal 6 2 2 5 3 4" xfId="44297"/>
    <cellStyle name="Normal 6 2 2 5 4" xfId="44298"/>
    <cellStyle name="Normal 6 2 2 5 4 2" xfId="44299"/>
    <cellStyle name="Normal 6 2 2 5 4 3" xfId="58820"/>
    <cellStyle name="Normal 6 2 2 5 5" xfId="44300"/>
    <cellStyle name="Normal 6 2 2 5 6" xfId="44301"/>
    <cellStyle name="Normal 6 2 2 6" xfId="44302"/>
    <cellStyle name="Normal 6 2 2 6 2" xfId="44303"/>
    <cellStyle name="Normal 6 2 2 6 2 2" xfId="44304"/>
    <cellStyle name="Normal 6 2 2 6 2 2 2" xfId="44305"/>
    <cellStyle name="Normal 6 2 2 6 2 2 3" xfId="58821"/>
    <cellStyle name="Normal 6 2 2 6 2 3" xfId="44306"/>
    <cellStyle name="Normal 6 2 2 6 2 4" xfId="44307"/>
    <cellStyle name="Normal 6 2 2 6 3" xfId="44308"/>
    <cellStyle name="Normal 6 2 2 6 3 2" xfId="44309"/>
    <cellStyle name="Normal 6 2 2 6 3 3" xfId="58822"/>
    <cellStyle name="Normal 6 2 2 6 4" xfId="44310"/>
    <cellStyle name="Normal 6 2 2 6 5" xfId="44311"/>
    <cellStyle name="Normal 6 2 2 7" xfId="44312"/>
    <cellStyle name="Normal 6 2 2 7 2" xfId="44313"/>
    <cellStyle name="Normal 6 2 2 7 2 2" xfId="44314"/>
    <cellStyle name="Normal 6 2 2 7 2 3" xfId="58823"/>
    <cellStyle name="Normal 6 2 2 7 3" xfId="44315"/>
    <cellStyle name="Normal 6 2 2 7 4" xfId="44316"/>
    <cellStyle name="Normal 6 2 2 8" xfId="44317"/>
    <cellStyle name="Normal 6 2 2 8 2" xfId="44318"/>
    <cellStyle name="Normal 6 2 2 8 2 2" xfId="44319"/>
    <cellStyle name="Normal 6 2 2 8 2 3" xfId="58824"/>
    <cellStyle name="Normal 6 2 2 8 3" xfId="44320"/>
    <cellStyle name="Normal 6 2 2 8 4" xfId="44321"/>
    <cellStyle name="Normal 6 2 2 9" xfId="44322"/>
    <cellStyle name="Normal 6 2 2 9 2" xfId="44323"/>
    <cellStyle name="Normal 6 2 2 9 3" xfId="58825"/>
    <cellStyle name="Normal 6 2 3" xfId="44324"/>
    <cellStyle name="Normal 6 2 3 10" xfId="44325"/>
    <cellStyle name="Normal 6 2 3 11" xfId="44326"/>
    <cellStyle name="Normal 6 2 3 2" xfId="44327"/>
    <cellStyle name="Normal 6 2 3 2 10" xfId="44328"/>
    <cellStyle name="Normal 6 2 3 2 2" xfId="44329"/>
    <cellStyle name="Normal 6 2 3 2 2 2" xfId="44330"/>
    <cellStyle name="Normal 6 2 3 2 2 2 2" xfId="44331"/>
    <cellStyle name="Normal 6 2 3 2 2 2 2 2" xfId="44332"/>
    <cellStyle name="Normal 6 2 3 2 2 2 2 2 2" xfId="44333"/>
    <cellStyle name="Normal 6 2 3 2 2 2 2 2 2 2" xfId="44334"/>
    <cellStyle name="Normal 6 2 3 2 2 2 2 2 2 3" xfId="58826"/>
    <cellStyle name="Normal 6 2 3 2 2 2 2 2 3" xfId="44335"/>
    <cellStyle name="Normal 6 2 3 2 2 2 2 2 4" xfId="44336"/>
    <cellStyle name="Normal 6 2 3 2 2 2 2 3" xfId="44337"/>
    <cellStyle name="Normal 6 2 3 2 2 2 2 3 2" xfId="44338"/>
    <cellStyle name="Normal 6 2 3 2 2 2 2 3 2 2" xfId="44339"/>
    <cellStyle name="Normal 6 2 3 2 2 2 2 3 2 3" xfId="58827"/>
    <cellStyle name="Normal 6 2 3 2 2 2 2 3 3" xfId="44340"/>
    <cellStyle name="Normal 6 2 3 2 2 2 2 3 4" xfId="44341"/>
    <cellStyle name="Normal 6 2 3 2 2 2 2 4" xfId="44342"/>
    <cellStyle name="Normal 6 2 3 2 2 2 2 4 2" xfId="44343"/>
    <cellStyle name="Normal 6 2 3 2 2 2 2 4 3" xfId="58828"/>
    <cellStyle name="Normal 6 2 3 2 2 2 2 5" xfId="44344"/>
    <cellStyle name="Normal 6 2 3 2 2 2 2 6" xfId="44345"/>
    <cellStyle name="Normal 6 2 3 2 2 2 3" xfId="44346"/>
    <cellStyle name="Normal 6 2 3 2 2 2 3 2" xfId="44347"/>
    <cellStyle name="Normal 6 2 3 2 2 2 3 2 2" xfId="44348"/>
    <cellStyle name="Normal 6 2 3 2 2 2 3 2 3" xfId="58829"/>
    <cellStyle name="Normal 6 2 3 2 2 2 3 3" xfId="44349"/>
    <cellStyle name="Normal 6 2 3 2 2 2 3 4" xfId="44350"/>
    <cellStyle name="Normal 6 2 3 2 2 2 4" xfId="44351"/>
    <cellStyle name="Normal 6 2 3 2 2 2 4 2" xfId="44352"/>
    <cellStyle name="Normal 6 2 3 2 2 2 4 2 2" xfId="44353"/>
    <cellStyle name="Normal 6 2 3 2 2 2 4 2 3" xfId="58830"/>
    <cellStyle name="Normal 6 2 3 2 2 2 4 3" xfId="44354"/>
    <cellStyle name="Normal 6 2 3 2 2 2 4 4" xfId="44355"/>
    <cellStyle name="Normal 6 2 3 2 2 2 5" xfId="44356"/>
    <cellStyle name="Normal 6 2 3 2 2 2 5 2" xfId="44357"/>
    <cellStyle name="Normal 6 2 3 2 2 2 5 3" xfId="58831"/>
    <cellStyle name="Normal 6 2 3 2 2 2 6" xfId="44358"/>
    <cellStyle name="Normal 6 2 3 2 2 2 7" xfId="44359"/>
    <cellStyle name="Normal 6 2 3 2 2 3" xfId="44360"/>
    <cellStyle name="Normal 6 2 3 2 2 3 2" xfId="44361"/>
    <cellStyle name="Normal 6 2 3 2 2 3 2 2" xfId="44362"/>
    <cellStyle name="Normal 6 2 3 2 2 3 2 2 2" xfId="44363"/>
    <cellStyle name="Normal 6 2 3 2 2 3 2 2 3" xfId="58832"/>
    <cellStyle name="Normal 6 2 3 2 2 3 2 3" xfId="44364"/>
    <cellStyle name="Normal 6 2 3 2 2 3 2 4" xfId="44365"/>
    <cellStyle name="Normal 6 2 3 2 2 3 3" xfId="44366"/>
    <cellStyle name="Normal 6 2 3 2 2 3 3 2" xfId="44367"/>
    <cellStyle name="Normal 6 2 3 2 2 3 3 2 2" xfId="44368"/>
    <cellStyle name="Normal 6 2 3 2 2 3 3 2 3" xfId="58833"/>
    <cellStyle name="Normal 6 2 3 2 2 3 3 3" xfId="44369"/>
    <cellStyle name="Normal 6 2 3 2 2 3 3 4" xfId="44370"/>
    <cellStyle name="Normal 6 2 3 2 2 3 4" xfId="44371"/>
    <cellStyle name="Normal 6 2 3 2 2 3 4 2" xfId="44372"/>
    <cellStyle name="Normal 6 2 3 2 2 3 4 3" xfId="58834"/>
    <cellStyle name="Normal 6 2 3 2 2 3 5" xfId="44373"/>
    <cellStyle name="Normal 6 2 3 2 2 3 6" xfId="44374"/>
    <cellStyle name="Normal 6 2 3 2 2 4" xfId="44375"/>
    <cellStyle name="Normal 6 2 3 2 2 4 2" xfId="44376"/>
    <cellStyle name="Normal 6 2 3 2 2 4 2 2" xfId="44377"/>
    <cellStyle name="Normal 6 2 3 2 2 4 2 3" xfId="58835"/>
    <cellStyle name="Normal 6 2 3 2 2 4 3" xfId="44378"/>
    <cellStyle name="Normal 6 2 3 2 2 4 4" xfId="44379"/>
    <cellStyle name="Normal 6 2 3 2 2 5" xfId="44380"/>
    <cellStyle name="Normal 6 2 3 2 2 5 2" xfId="44381"/>
    <cellStyle name="Normal 6 2 3 2 2 5 2 2" xfId="44382"/>
    <cellStyle name="Normal 6 2 3 2 2 5 2 3" xfId="58836"/>
    <cellStyle name="Normal 6 2 3 2 2 5 3" xfId="44383"/>
    <cellStyle name="Normal 6 2 3 2 2 5 4" xfId="44384"/>
    <cellStyle name="Normal 6 2 3 2 2 6" xfId="44385"/>
    <cellStyle name="Normal 6 2 3 2 2 6 2" xfId="44386"/>
    <cellStyle name="Normal 6 2 3 2 2 6 3" xfId="58837"/>
    <cellStyle name="Normal 6 2 3 2 2 7" xfId="44387"/>
    <cellStyle name="Normal 6 2 3 2 2 8" xfId="44388"/>
    <cellStyle name="Normal 6 2 3 2 3" xfId="44389"/>
    <cellStyle name="Normal 6 2 3 2 3 2" xfId="44390"/>
    <cellStyle name="Normal 6 2 3 2 3 2 2" xfId="44391"/>
    <cellStyle name="Normal 6 2 3 2 3 2 2 2" xfId="44392"/>
    <cellStyle name="Normal 6 2 3 2 3 2 2 2 2" xfId="44393"/>
    <cellStyle name="Normal 6 2 3 2 3 2 2 2 3" xfId="58838"/>
    <cellStyle name="Normal 6 2 3 2 3 2 2 3" xfId="44394"/>
    <cellStyle name="Normal 6 2 3 2 3 2 2 4" xfId="44395"/>
    <cellStyle name="Normal 6 2 3 2 3 2 3" xfId="44396"/>
    <cellStyle name="Normal 6 2 3 2 3 2 3 2" xfId="44397"/>
    <cellStyle name="Normal 6 2 3 2 3 2 3 2 2" xfId="44398"/>
    <cellStyle name="Normal 6 2 3 2 3 2 3 2 3" xfId="58839"/>
    <cellStyle name="Normal 6 2 3 2 3 2 3 3" xfId="44399"/>
    <cellStyle name="Normal 6 2 3 2 3 2 3 4" xfId="44400"/>
    <cellStyle name="Normal 6 2 3 2 3 2 4" xfId="44401"/>
    <cellStyle name="Normal 6 2 3 2 3 2 4 2" xfId="44402"/>
    <cellStyle name="Normal 6 2 3 2 3 2 4 3" xfId="58840"/>
    <cellStyle name="Normal 6 2 3 2 3 2 5" xfId="44403"/>
    <cellStyle name="Normal 6 2 3 2 3 2 6" xfId="44404"/>
    <cellStyle name="Normal 6 2 3 2 3 3" xfId="44405"/>
    <cellStyle name="Normal 6 2 3 2 3 3 2" xfId="44406"/>
    <cellStyle name="Normal 6 2 3 2 3 3 2 2" xfId="44407"/>
    <cellStyle name="Normal 6 2 3 2 3 3 2 3" xfId="58841"/>
    <cellStyle name="Normal 6 2 3 2 3 3 3" xfId="44408"/>
    <cellStyle name="Normal 6 2 3 2 3 3 4" xfId="44409"/>
    <cellStyle name="Normal 6 2 3 2 3 4" xfId="44410"/>
    <cellStyle name="Normal 6 2 3 2 3 4 2" xfId="44411"/>
    <cellStyle name="Normal 6 2 3 2 3 4 2 2" xfId="44412"/>
    <cellStyle name="Normal 6 2 3 2 3 4 2 3" xfId="58842"/>
    <cellStyle name="Normal 6 2 3 2 3 4 3" xfId="44413"/>
    <cellStyle name="Normal 6 2 3 2 3 4 4" xfId="44414"/>
    <cellStyle name="Normal 6 2 3 2 3 5" xfId="44415"/>
    <cellStyle name="Normal 6 2 3 2 3 5 2" xfId="44416"/>
    <cellStyle name="Normal 6 2 3 2 3 5 3" xfId="58843"/>
    <cellStyle name="Normal 6 2 3 2 3 6" xfId="44417"/>
    <cellStyle name="Normal 6 2 3 2 3 7" xfId="44418"/>
    <cellStyle name="Normal 6 2 3 2 4" xfId="44419"/>
    <cellStyle name="Normal 6 2 3 2 4 2" xfId="44420"/>
    <cellStyle name="Normal 6 2 3 2 4 2 2" xfId="44421"/>
    <cellStyle name="Normal 6 2 3 2 4 2 2 2" xfId="44422"/>
    <cellStyle name="Normal 6 2 3 2 4 2 2 3" xfId="58844"/>
    <cellStyle name="Normal 6 2 3 2 4 2 3" xfId="44423"/>
    <cellStyle name="Normal 6 2 3 2 4 2 4" xfId="44424"/>
    <cellStyle name="Normal 6 2 3 2 4 3" xfId="44425"/>
    <cellStyle name="Normal 6 2 3 2 4 3 2" xfId="44426"/>
    <cellStyle name="Normal 6 2 3 2 4 3 2 2" xfId="44427"/>
    <cellStyle name="Normal 6 2 3 2 4 3 2 3" xfId="58845"/>
    <cellStyle name="Normal 6 2 3 2 4 3 3" xfId="44428"/>
    <cellStyle name="Normal 6 2 3 2 4 3 4" xfId="44429"/>
    <cellStyle name="Normal 6 2 3 2 4 4" xfId="44430"/>
    <cellStyle name="Normal 6 2 3 2 4 4 2" xfId="44431"/>
    <cellStyle name="Normal 6 2 3 2 4 4 3" xfId="58846"/>
    <cellStyle name="Normal 6 2 3 2 4 5" xfId="44432"/>
    <cellStyle name="Normal 6 2 3 2 4 6" xfId="44433"/>
    <cellStyle name="Normal 6 2 3 2 5" xfId="44434"/>
    <cellStyle name="Normal 6 2 3 2 5 2" xfId="44435"/>
    <cellStyle name="Normal 6 2 3 2 5 2 2" xfId="44436"/>
    <cellStyle name="Normal 6 2 3 2 5 2 2 2" xfId="44437"/>
    <cellStyle name="Normal 6 2 3 2 5 2 2 3" xfId="58847"/>
    <cellStyle name="Normal 6 2 3 2 5 2 3" xfId="44438"/>
    <cellStyle name="Normal 6 2 3 2 5 2 4" xfId="44439"/>
    <cellStyle name="Normal 6 2 3 2 5 3" xfId="44440"/>
    <cellStyle name="Normal 6 2 3 2 5 3 2" xfId="44441"/>
    <cellStyle name="Normal 6 2 3 2 5 3 3" xfId="58848"/>
    <cellStyle name="Normal 6 2 3 2 5 4" xfId="44442"/>
    <cellStyle name="Normal 6 2 3 2 5 5" xfId="44443"/>
    <cellStyle name="Normal 6 2 3 2 6" xfId="44444"/>
    <cellStyle name="Normal 6 2 3 2 6 2" xfId="44445"/>
    <cellStyle name="Normal 6 2 3 2 6 2 2" xfId="44446"/>
    <cellStyle name="Normal 6 2 3 2 6 2 3" xfId="58849"/>
    <cellStyle name="Normal 6 2 3 2 6 3" xfId="44447"/>
    <cellStyle name="Normal 6 2 3 2 6 4" xfId="44448"/>
    <cellStyle name="Normal 6 2 3 2 7" xfId="44449"/>
    <cellStyle name="Normal 6 2 3 2 7 2" xfId="44450"/>
    <cellStyle name="Normal 6 2 3 2 7 2 2" xfId="44451"/>
    <cellStyle name="Normal 6 2 3 2 7 2 3" xfId="58850"/>
    <cellStyle name="Normal 6 2 3 2 7 3" xfId="44452"/>
    <cellStyle name="Normal 6 2 3 2 7 4" xfId="44453"/>
    <cellStyle name="Normal 6 2 3 2 8" xfId="44454"/>
    <cellStyle name="Normal 6 2 3 2 8 2" xfId="44455"/>
    <cellStyle name="Normal 6 2 3 2 8 3" xfId="58851"/>
    <cellStyle name="Normal 6 2 3 2 9" xfId="44456"/>
    <cellStyle name="Normal 6 2 3 3" xfId="44457"/>
    <cellStyle name="Normal 6 2 3 3 2" xfId="44458"/>
    <cellStyle name="Normal 6 2 3 3 2 2" xfId="44459"/>
    <cellStyle name="Normal 6 2 3 3 2 2 2" xfId="44460"/>
    <cellStyle name="Normal 6 2 3 3 2 2 2 2" xfId="44461"/>
    <cellStyle name="Normal 6 2 3 3 2 2 2 2 2" xfId="44462"/>
    <cellStyle name="Normal 6 2 3 3 2 2 2 2 3" xfId="58852"/>
    <cellStyle name="Normal 6 2 3 3 2 2 2 3" xfId="44463"/>
    <cellStyle name="Normal 6 2 3 3 2 2 2 4" xfId="44464"/>
    <cellStyle name="Normal 6 2 3 3 2 2 3" xfId="44465"/>
    <cellStyle name="Normal 6 2 3 3 2 2 3 2" xfId="44466"/>
    <cellStyle name="Normal 6 2 3 3 2 2 3 2 2" xfId="44467"/>
    <cellStyle name="Normal 6 2 3 3 2 2 3 2 3" xfId="58853"/>
    <cellStyle name="Normal 6 2 3 3 2 2 3 3" xfId="44468"/>
    <cellStyle name="Normal 6 2 3 3 2 2 3 4" xfId="44469"/>
    <cellStyle name="Normal 6 2 3 3 2 2 4" xfId="44470"/>
    <cellStyle name="Normal 6 2 3 3 2 2 4 2" xfId="44471"/>
    <cellStyle name="Normal 6 2 3 3 2 2 4 3" xfId="58854"/>
    <cellStyle name="Normal 6 2 3 3 2 2 5" xfId="44472"/>
    <cellStyle name="Normal 6 2 3 3 2 2 6" xfId="44473"/>
    <cellStyle name="Normal 6 2 3 3 2 3" xfId="44474"/>
    <cellStyle name="Normal 6 2 3 3 2 3 2" xfId="44475"/>
    <cellStyle name="Normal 6 2 3 3 2 3 2 2" xfId="44476"/>
    <cellStyle name="Normal 6 2 3 3 2 3 2 3" xfId="58855"/>
    <cellStyle name="Normal 6 2 3 3 2 3 3" xfId="44477"/>
    <cellStyle name="Normal 6 2 3 3 2 3 4" xfId="44478"/>
    <cellStyle name="Normal 6 2 3 3 2 4" xfId="44479"/>
    <cellStyle name="Normal 6 2 3 3 2 4 2" xfId="44480"/>
    <cellStyle name="Normal 6 2 3 3 2 4 2 2" xfId="44481"/>
    <cellStyle name="Normal 6 2 3 3 2 4 2 3" xfId="58856"/>
    <cellStyle name="Normal 6 2 3 3 2 4 3" xfId="44482"/>
    <cellStyle name="Normal 6 2 3 3 2 4 4" xfId="44483"/>
    <cellStyle name="Normal 6 2 3 3 2 5" xfId="44484"/>
    <cellStyle name="Normal 6 2 3 3 2 5 2" xfId="44485"/>
    <cellStyle name="Normal 6 2 3 3 2 5 3" xfId="58857"/>
    <cellStyle name="Normal 6 2 3 3 2 6" xfId="44486"/>
    <cellStyle name="Normal 6 2 3 3 2 7" xfId="44487"/>
    <cellStyle name="Normal 6 2 3 3 3" xfId="44488"/>
    <cellStyle name="Normal 6 2 3 3 3 2" xfId="44489"/>
    <cellStyle name="Normal 6 2 3 3 3 2 2" xfId="44490"/>
    <cellStyle name="Normal 6 2 3 3 3 2 2 2" xfId="44491"/>
    <cellStyle name="Normal 6 2 3 3 3 2 2 3" xfId="58858"/>
    <cellStyle name="Normal 6 2 3 3 3 2 3" xfId="44492"/>
    <cellStyle name="Normal 6 2 3 3 3 2 4" xfId="44493"/>
    <cellStyle name="Normal 6 2 3 3 3 3" xfId="44494"/>
    <cellStyle name="Normal 6 2 3 3 3 3 2" xfId="44495"/>
    <cellStyle name="Normal 6 2 3 3 3 3 2 2" xfId="44496"/>
    <cellStyle name="Normal 6 2 3 3 3 3 2 3" xfId="58859"/>
    <cellStyle name="Normal 6 2 3 3 3 3 3" xfId="44497"/>
    <cellStyle name="Normal 6 2 3 3 3 3 4" xfId="44498"/>
    <cellStyle name="Normal 6 2 3 3 3 4" xfId="44499"/>
    <cellStyle name="Normal 6 2 3 3 3 4 2" xfId="44500"/>
    <cellStyle name="Normal 6 2 3 3 3 4 3" xfId="58860"/>
    <cellStyle name="Normal 6 2 3 3 3 5" xfId="44501"/>
    <cellStyle name="Normal 6 2 3 3 3 6" xfId="44502"/>
    <cellStyle name="Normal 6 2 3 3 4" xfId="44503"/>
    <cellStyle name="Normal 6 2 3 3 4 2" xfId="44504"/>
    <cellStyle name="Normal 6 2 3 3 4 2 2" xfId="44505"/>
    <cellStyle name="Normal 6 2 3 3 4 2 3" xfId="58861"/>
    <cellStyle name="Normal 6 2 3 3 4 3" xfId="44506"/>
    <cellStyle name="Normal 6 2 3 3 4 4" xfId="44507"/>
    <cellStyle name="Normal 6 2 3 3 5" xfId="44508"/>
    <cellStyle name="Normal 6 2 3 3 5 2" xfId="44509"/>
    <cellStyle name="Normal 6 2 3 3 5 2 2" xfId="44510"/>
    <cellStyle name="Normal 6 2 3 3 5 2 3" xfId="58862"/>
    <cellStyle name="Normal 6 2 3 3 5 3" xfId="44511"/>
    <cellStyle name="Normal 6 2 3 3 5 4" xfId="44512"/>
    <cellStyle name="Normal 6 2 3 3 6" xfId="44513"/>
    <cellStyle name="Normal 6 2 3 3 6 2" xfId="44514"/>
    <cellStyle name="Normal 6 2 3 3 6 3" xfId="58863"/>
    <cellStyle name="Normal 6 2 3 3 7" xfId="44515"/>
    <cellStyle name="Normal 6 2 3 3 8" xfId="44516"/>
    <cellStyle name="Normal 6 2 3 4" xfId="44517"/>
    <cellStyle name="Normal 6 2 3 4 2" xfId="44518"/>
    <cellStyle name="Normal 6 2 3 4 2 2" xfId="44519"/>
    <cellStyle name="Normal 6 2 3 4 2 2 2" xfId="44520"/>
    <cellStyle name="Normal 6 2 3 4 2 2 2 2" xfId="44521"/>
    <cellStyle name="Normal 6 2 3 4 2 2 2 3" xfId="58864"/>
    <cellStyle name="Normal 6 2 3 4 2 2 3" xfId="44522"/>
    <cellStyle name="Normal 6 2 3 4 2 2 4" xfId="44523"/>
    <cellStyle name="Normal 6 2 3 4 2 3" xfId="44524"/>
    <cellStyle name="Normal 6 2 3 4 2 3 2" xfId="44525"/>
    <cellStyle name="Normal 6 2 3 4 2 3 2 2" xfId="44526"/>
    <cellStyle name="Normal 6 2 3 4 2 3 2 3" xfId="58865"/>
    <cellStyle name="Normal 6 2 3 4 2 3 3" xfId="44527"/>
    <cellStyle name="Normal 6 2 3 4 2 3 4" xfId="44528"/>
    <cellStyle name="Normal 6 2 3 4 2 4" xfId="44529"/>
    <cellStyle name="Normal 6 2 3 4 2 4 2" xfId="44530"/>
    <cellStyle name="Normal 6 2 3 4 2 4 3" xfId="58866"/>
    <cellStyle name="Normal 6 2 3 4 2 5" xfId="44531"/>
    <cellStyle name="Normal 6 2 3 4 2 6" xfId="44532"/>
    <cellStyle name="Normal 6 2 3 4 3" xfId="44533"/>
    <cellStyle name="Normal 6 2 3 4 3 2" xfId="44534"/>
    <cellStyle name="Normal 6 2 3 4 3 2 2" xfId="44535"/>
    <cellStyle name="Normal 6 2 3 4 3 2 3" xfId="58867"/>
    <cellStyle name="Normal 6 2 3 4 3 3" xfId="44536"/>
    <cellStyle name="Normal 6 2 3 4 3 4" xfId="44537"/>
    <cellStyle name="Normal 6 2 3 4 4" xfId="44538"/>
    <cellStyle name="Normal 6 2 3 4 4 2" xfId="44539"/>
    <cellStyle name="Normal 6 2 3 4 4 2 2" xfId="44540"/>
    <cellStyle name="Normal 6 2 3 4 4 2 3" xfId="58868"/>
    <cellStyle name="Normal 6 2 3 4 4 3" xfId="44541"/>
    <cellStyle name="Normal 6 2 3 4 4 4" xfId="44542"/>
    <cellStyle name="Normal 6 2 3 4 5" xfId="44543"/>
    <cellStyle name="Normal 6 2 3 4 5 2" xfId="44544"/>
    <cellStyle name="Normal 6 2 3 4 5 3" xfId="58869"/>
    <cellStyle name="Normal 6 2 3 4 6" xfId="44545"/>
    <cellStyle name="Normal 6 2 3 4 7" xfId="44546"/>
    <cellStyle name="Normal 6 2 3 5" xfId="44547"/>
    <cellStyle name="Normal 6 2 3 5 2" xfId="44548"/>
    <cellStyle name="Normal 6 2 3 5 2 2" xfId="44549"/>
    <cellStyle name="Normal 6 2 3 5 2 2 2" xfId="44550"/>
    <cellStyle name="Normal 6 2 3 5 2 2 3" xfId="58870"/>
    <cellStyle name="Normal 6 2 3 5 2 3" xfId="44551"/>
    <cellStyle name="Normal 6 2 3 5 2 4" xfId="44552"/>
    <cellStyle name="Normal 6 2 3 5 3" xfId="44553"/>
    <cellStyle name="Normal 6 2 3 5 3 2" xfId="44554"/>
    <cellStyle name="Normal 6 2 3 5 3 2 2" xfId="44555"/>
    <cellStyle name="Normal 6 2 3 5 3 2 3" xfId="58871"/>
    <cellStyle name="Normal 6 2 3 5 3 3" xfId="44556"/>
    <cellStyle name="Normal 6 2 3 5 3 4" xfId="44557"/>
    <cellStyle name="Normal 6 2 3 5 4" xfId="44558"/>
    <cellStyle name="Normal 6 2 3 5 4 2" xfId="44559"/>
    <cellStyle name="Normal 6 2 3 5 4 3" xfId="58872"/>
    <cellStyle name="Normal 6 2 3 5 5" xfId="44560"/>
    <cellStyle name="Normal 6 2 3 5 6" xfId="44561"/>
    <cellStyle name="Normal 6 2 3 6" xfId="44562"/>
    <cellStyle name="Normal 6 2 3 6 2" xfId="44563"/>
    <cellStyle name="Normal 6 2 3 6 2 2" xfId="44564"/>
    <cellStyle name="Normal 6 2 3 6 2 2 2" xfId="44565"/>
    <cellStyle name="Normal 6 2 3 6 2 2 3" xfId="58873"/>
    <cellStyle name="Normal 6 2 3 6 2 3" xfId="44566"/>
    <cellStyle name="Normal 6 2 3 6 2 4" xfId="44567"/>
    <cellStyle name="Normal 6 2 3 6 3" xfId="44568"/>
    <cellStyle name="Normal 6 2 3 6 3 2" xfId="44569"/>
    <cellStyle name="Normal 6 2 3 6 3 3" xfId="58874"/>
    <cellStyle name="Normal 6 2 3 6 4" xfId="44570"/>
    <cellStyle name="Normal 6 2 3 6 5" xfId="44571"/>
    <cellStyle name="Normal 6 2 3 7" xfId="44572"/>
    <cellStyle name="Normal 6 2 3 7 2" xfId="44573"/>
    <cellStyle name="Normal 6 2 3 7 2 2" xfId="44574"/>
    <cellStyle name="Normal 6 2 3 7 2 3" xfId="58875"/>
    <cellStyle name="Normal 6 2 3 7 3" xfId="44575"/>
    <cellStyle name="Normal 6 2 3 7 4" xfId="44576"/>
    <cellStyle name="Normal 6 2 3 8" xfId="44577"/>
    <cellStyle name="Normal 6 2 3 8 2" xfId="44578"/>
    <cellStyle name="Normal 6 2 3 8 2 2" xfId="44579"/>
    <cellStyle name="Normal 6 2 3 8 2 3" xfId="58876"/>
    <cellStyle name="Normal 6 2 3 8 3" xfId="44580"/>
    <cellStyle name="Normal 6 2 3 8 4" xfId="44581"/>
    <cellStyle name="Normal 6 2 3 9" xfId="44582"/>
    <cellStyle name="Normal 6 2 3 9 2" xfId="44583"/>
    <cellStyle name="Normal 6 2 3 9 3" xfId="58877"/>
    <cellStyle name="Normal 6 2 4" xfId="44584"/>
    <cellStyle name="Normal 6 2 4 10" xfId="44585"/>
    <cellStyle name="Normal 6 2 4 2" xfId="44586"/>
    <cellStyle name="Normal 6 2 4 2 2" xfId="44587"/>
    <cellStyle name="Normal 6 2 4 2 2 2" xfId="44588"/>
    <cellStyle name="Normal 6 2 4 2 2 2 2" xfId="44589"/>
    <cellStyle name="Normal 6 2 4 2 2 2 2 2" xfId="44590"/>
    <cellStyle name="Normal 6 2 4 2 2 2 2 2 2" xfId="44591"/>
    <cellStyle name="Normal 6 2 4 2 2 2 2 2 3" xfId="58878"/>
    <cellStyle name="Normal 6 2 4 2 2 2 2 3" xfId="44592"/>
    <cellStyle name="Normal 6 2 4 2 2 2 2 4" xfId="44593"/>
    <cellStyle name="Normal 6 2 4 2 2 2 3" xfId="44594"/>
    <cellStyle name="Normal 6 2 4 2 2 2 3 2" xfId="44595"/>
    <cellStyle name="Normal 6 2 4 2 2 2 3 2 2" xfId="44596"/>
    <cellStyle name="Normal 6 2 4 2 2 2 3 2 3" xfId="58879"/>
    <cellStyle name="Normal 6 2 4 2 2 2 3 3" xfId="44597"/>
    <cellStyle name="Normal 6 2 4 2 2 2 3 4" xfId="44598"/>
    <cellStyle name="Normal 6 2 4 2 2 2 4" xfId="44599"/>
    <cellStyle name="Normal 6 2 4 2 2 2 4 2" xfId="44600"/>
    <cellStyle name="Normal 6 2 4 2 2 2 4 3" xfId="58880"/>
    <cellStyle name="Normal 6 2 4 2 2 2 5" xfId="44601"/>
    <cellStyle name="Normal 6 2 4 2 2 2 6" xfId="44602"/>
    <cellStyle name="Normal 6 2 4 2 2 3" xfId="44603"/>
    <cellStyle name="Normal 6 2 4 2 2 3 2" xfId="44604"/>
    <cellStyle name="Normal 6 2 4 2 2 3 2 2" xfId="44605"/>
    <cellStyle name="Normal 6 2 4 2 2 3 2 3" xfId="58881"/>
    <cellStyle name="Normal 6 2 4 2 2 3 3" xfId="44606"/>
    <cellStyle name="Normal 6 2 4 2 2 3 4" xfId="44607"/>
    <cellStyle name="Normal 6 2 4 2 2 4" xfId="44608"/>
    <cellStyle name="Normal 6 2 4 2 2 4 2" xfId="44609"/>
    <cellStyle name="Normal 6 2 4 2 2 4 2 2" xfId="44610"/>
    <cellStyle name="Normal 6 2 4 2 2 4 2 3" xfId="58882"/>
    <cellStyle name="Normal 6 2 4 2 2 4 3" xfId="44611"/>
    <cellStyle name="Normal 6 2 4 2 2 4 4" xfId="44612"/>
    <cellStyle name="Normal 6 2 4 2 2 5" xfId="44613"/>
    <cellStyle name="Normal 6 2 4 2 2 5 2" xfId="44614"/>
    <cellStyle name="Normal 6 2 4 2 2 5 3" xfId="58883"/>
    <cellStyle name="Normal 6 2 4 2 2 6" xfId="44615"/>
    <cellStyle name="Normal 6 2 4 2 2 7" xfId="44616"/>
    <cellStyle name="Normal 6 2 4 2 3" xfId="44617"/>
    <cellStyle name="Normal 6 2 4 2 3 2" xfId="44618"/>
    <cellStyle name="Normal 6 2 4 2 3 2 2" xfId="44619"/>
    <cellStyle name="Normal 6 2 4 2 3 2 2 2" xfId="44620"/>
    <cellStyle name="Normal 6 2 4 2 3 2 2 3" xfId="58884"/>
    <cellStyle name="Normal 6 2 4 2 3 2 3" xfId="44621"/>
    <cellStyle name="Normal 6 2 4 2 3 2 4" xfId="44622"/>
    <cellStyle name="Normal 6 2 4 2 3 3" xfId="44623"/>
    <cellStyle name="Normal 6 2 4 2 3 3 2" xfId="44624"/>
    <cellStyle name="Normal 6 2 4 2 3 3 2 2" xfId="44625"/>
    <cellStyle name="Normal 6 2 4 2 3 3 2 3" xfId="58885"/>
    <cellStyle name="Normal 6 2 4 2 3 3 3" xfId="44626"/>
    <cellStyle name="Normal 6 2 4 2 3 3 4" xfId="44627"/>
    <cellStyle name="Normal 6 2 4 2 3 4" xfId="44628"/>
    <cellStyle name="Normal 6 2 4 2 3 4 2" xfId="44629"/>
    <cellStyle name="Normal 6 2 4 2 3 4 3" xfId="58886"/>
    <cellStyle name="Normal 6 2 4 2 3 5" xfId="44630"/>
    <cellStyle name="Normal 6 2 4 2 3 6" xfId="44631"/>
    <cellStyle name="Normal 6 2 4 2 4" xfId="44632"/>
    <cellStyle name="Normal 6 2 4 2 4 2" xfId="44633"/>
    <cellStyle name="Normal 6 2 4 2 4 2 2" xfId="44634"/>
    <cellStyle name="Normal 6 2 4 2 4 2 3" xfId="58887"/>
    <cellStyle name="Normal 6 2 4 2 4 3" xfId="44635"/>
    <cellStyle name="Normal 6 2 4 2 4 4" xfId="44636"/>
    <cellStyle name="Normal 6 2 4 2 5" xfId="44637"/>
    <cellStyle name="Normal 6 2 4 2 5 2" xfId="44638"/>
    <cellStyle name="Normal 6 2 4 2 5 2 2" xfId="44639"/>
    <cellStyle name="Normal 6 2 4 2 5 2 3" xfId="58888"/>
    <cellStyle name="Normal 6 2 4 2 5 3" xfId="44640"/>
    <cellStyle name="Normal 6 2 4 2 5 4" xfId="44641"/>
    <cellStyle name="Normal 6 2 4 2 6" xfId="44642"/>
    <cellStyle name="Normal 6 2 4 2 6 2" xfId="44643"/>
    <cellStyle name="Normal 6 2 4 2 6 3" xfId="58889"/>
    <cellStyle name="Normal 6 2 4 2 7" xfId="44644"/>
    <cellStyle name="Normal 6 2 4 2 8" xfId="44645"/>
    <cellStyle name="Normal 6 2 4 3" xfId="44646"/>
    <cellStyle name="Normal 6 2 4 3 2" xfId="44647"/>
    <cellStyle name="Normal 6 2 4 3 2 2" xfId="44648"/>
    <cellStyle name="Normal 6 2 4 3 2 2 2" xfId="44649"/>
    <cellStyle name="Normal 6 2 4 3 2 2 2 2" xfId="44650"/>
    <cellStyle name="Normal 6 2 4 3 2 2 2 3" xfId="58890"/>
    <cellStyle name="Normal 6 2 4 3 2 2 3" xfId="44651"/>
    <cellStyle name="Normal 6 2 4 3 2 2 4" xfId="44652"/>
    <cellStyle name="Normal 6 2 4 3 2 3" xfId="44653"/>
    <cellStyle name="Normal 6 2 4 3 2 3 2" xfId="44654"/>
    <cellStyle name="Normal 6 2 4 3 2 3 2 2" xfId="44655"/>
    <cellStyle name="Normal 6 2 4 3 2 3 2 3" xfId="58891"/>
    <cellStyle name="Normal 6 2 4 3 2 3 3" xfId="44656"/>
    <cellStyle name="Normal 6 2 4 3 2 3 4" xfId="44657"/>
    <cellStyle name="Normal 6 2 4 3 2 4" xfId="44658"/>
    <cellStyle name="Normal 6 2 4 3 2 4 2" xfId="44659"/>
    <cellStyle name="Normal 6 2 4 3 2 4 3" xfId="58892"/>
    <cellStyle name="Normal 6 2 4 3 2 5" xfId="44660"/>
    <cellStyle name="Normal 6 2 4 3 2 6" xfId="44661"/>
    <cellStyle name="Normal 6 2 4 3 3" xfId="44662"/>
    <cellStyle name="Normal 6 2 4 3 3 2" xfId="44663"/>
    <cellStyle name="Normal 6 2 4 3 3 2 2" xfId="44664"/>
    <cellStyle name="Normal 6 2 4 3 3 2 3" xfId="58893"/>
    <cellStyle name="Normal 6 2 4 3 3 3" xfId="44665"/>
    <cellStyle name="Normal 6 2 4 3 3 4" xfId="44666"/>
    <cellStyle name="Normal 6 2 4 3 4" xfId="44667"/>
    <cellStyle name="Normal 6 2 4 3 4 2" xfId="44668"/>
    <cellStyle name="Normal 6 2 4 3 4 2 2" xfId="44669"/>
    <cellStyle name="Normal 6 2 4 3 4 2 3" xfId="58894"/>
    <cellStyle name="Normal 6 2 4 3 4 3" xfId="44670"/>
    <cellStyle name="Normal 6 2 4 3 4 4" xfId="44671"/>
    <cellStyle name="Normal 6 2 4 3 5" xfId="44672"/>
    <cellStyle name="Normal 6 2 4 3 5 2" xfId="44673"/>
    <cellStyle name="Normal 6 2 4 3 5 3" xfId="58895"/>
    <cellStyle name="Normal 6 2 4 3 6" xfId="44674"/>
    <cellStyle name="Normal 6 2 4 3 7" xfId="44675"/>
    <cellStyle name="Normal 6 2 4 4" xfId="44676"/>
    <cellStyle name="Normal 6 2 4 4 2" xfId="44677"/>
    <cellStyle name="Normal 6 2 4 4 2 2" xfId="44678"/>
    <cellStyle name="Normal 6 2 4 4 2 2 2" xfId="44679"/>
    <cellStyle name="Normal 6 2 4 4 2 2 3" xfId="58896"/>
    <cellStyle name="Normal 6 2 4 4 2 3" xfId="44680"/>
    <cellStyle name="Normal 6 2 4 4 2 4" xfId="44681"/>
    <cellStyle name="Normal 6 2 4 4 3" xfId="44682"/>
    <cellStyle name="Normal 6 2 4 4 3 2" xfId="44683"/>
    <cellStyle name="Normal 6 2 4 4 3 2 2" xfId="44684"/>
    <cellStyle name="Normal 6 2 4 4 3 2 3" xfId="58897"/>
    <cellStyle name="Normal 6 2 4 4 3 3" xfId="44685"/>
    <cellStyle name="Normal 6 2 4 4 3 4" xfId="44686"/>
    <cellStyle name="Normal 6 2 4 4 4" xfId="44687"/>
    <cellStyle name="Normal 6 2 4 4 4 2" xfId="44688"/>
    <cellStyle name="Normal 6 2 4 4 4 3" xfId="58898"/>
    <cellStyle name="Normal 6 2 4 4 5" xfId="44689"/>
    <cellStyle name="Normal 6 2 4 4 6" xfId="44690"/>
    <cellStyle name="Normal 6 2 4 5" xfId="44691"/>
    <cellStyle name="Normal 6 2 4 5 2" xfId="44692"/>
    <cellStyle name="Normal 6 2 4 5 2 2" xfId="44693"/>
    <cellStyle name="Normal 6 2 4 5 2 2 2" xfId="44694"/>
    <cellStyle name="Normal 6 2 4 5 2 2 3" xfId="58899"/>
    <cellStyle name="Normal 6 2 4 5 2 3" xfId="44695"/>
    <cellStyle name="Normal 6 2 4 5 2 4" xfId="44696"/>
    <cellStyle name="Normal 6 2 4 5 3" xfId="44697"/>
    <cellStyle name="Normal 6 2 4 5 3 2" xfId="44698"/>
    <cellStyle name="Normal 6 2 4 5 3 3" xfId="58900"/>
    <cellStyle name="Normal 6 2 4 5 4" xfId="44699"/>
    <cellStyle name="Normal 6 2 4 5 5" xfId="44700"/>
    <cellStyle name="Normal 6 2 4 6" xfId="44701"/>
    <cellStyle name="Normal 6 2 4 6 2" xfId="44702"/>
    <cellStyle name="Normal 6 2 4 6 2 2" xfId="44703"/>
    <cellStyle name="Normal 6 2 4 6 2 3" xfId="58901"/>
    <cellStyle name="Normal 6 2 4 6 3" xfId="44704"/>
    <cellStyle name="Normal 6 2 4 6 4" xfId="44705"/>
    <cellStyle name="Normal 6 2 4 7" xfId="44706"/>
    <cellStyle name="Normal 6 2 4 7 2" xfId="44707"/>
    <cellStyle name="Normal 6 2 4 7 2 2" xfId="44708"/>
    <cellStyle name="Normal 6 2 4 7 2 3" xfId="58902"/>
    <cellStyle name="Normal 6 2 4 7 3" xfId="44709"/>
    <cellStyle name="Normal 6 2 4 7 4" xfId="44710"/>
    <cellStyle name="Normal 6 2 4 8" xfId="44711"/>
    <cellStyle name="Normal 6 2 4 8 2" xfId="44712"/>
    <cellStyle name="Normal 6 2 4 8 3" xfId="58903"/>
    <cellStyle name="Normal 6 2 4 9" xfId="44713"/>
    <cellStyle name="Normal 6 2 5" xfId="44714"/>
    <cellStyle name="Normal 6 2 5 10" xfId="44715"/>
    <cellStyle name="Normal 6 2 5 2" xfId="44716"/>
    <cellStyle name="Normal 6 2 5 2 2" xfId="44717"/>
    <cellStyle name="Normal 6 2 5 2 2 2" xfId="44718"/>
    <cellStyle name="Normal 6 2 5 2 2 2 2" xfId="44719"/>
    <cellStyle name="Normal 6 2 5 2 2 2 2 2" xfId="44720"/>
    <cellStyle name="Normal 6 2 5 2 2 2 2 2 2" xfId="44721"/>
    <cellStyle name="Normal 6 2 5 2 2 2 2 2 3" xfId="58904"/>
    <cellStyle name="Normal 6 2 5 2 2 2 2 3" xfId="44722"/>
    <cellStyle name="Normal 6 2 5 2 2 2 2 4" xfId="44723"/>
    <cellStyle name="Normal 6 2 5 2 2 2 3" xfId="44724"/>
    <cellStyle name="Normal 6 2 5 2 2 2 3 2" xfId="44725"/>
    <cellStyle name="Normal 6 2 5 2 2 2 3 2 2" xfId="44726"/>
    <cellStyle name="Normal 6 2 5 2 2 2 3 2 3" xfId="58905"/>
    <cellStyle name="Normal 6 2 5 2 2 2 3 3" xfId="44727"/>
    <cellStyle name="Normal 6 2 5 2 2 2 3 4" xfId="44728"/>
    <cellStyle name="Normal 6 2 5 2 2 2 4" xfId="44729"/>
    <cellStyle name="Normal 6 2 5 2 2 2 4 2" xfId="44730"/>
    <cellStyle name="Normal 6 2 5 2 2 2 4 3" xfId="58906"/>
    <cellStyle name="Normal 6 2 5 2 2 2 5" xfId="44731"/>
    <cellStyle name="Normal 6 2 5 2 2 2 6" xfId="44732"/>
    <cellStyle name="Normal 6 2 5 2 2 3" xfId="44733"/>
    <cellStyle name="Normal 6 2 5 2 2 3 2" xfId="44734"/>
    <cellStyle name="Normal 6 2 5 2 2 3 2 2" xfId="44735"/>
    <cellStyle name="Normal 6 2 5 2 2 3 2 3" xfId="58907"/>
    <cellStyle name="Normal 6 2 5 2 2 3 3" xfId="44736"/>
    <cellStyle name="Normal 6 2 5 2 2 3 4" xfId="44737"/>
    <cellStyle name="Normal 6 2 5 2 2 4" xfId="44738"/>
    <cellStyle name="Normal 6 2 5 2 2 4 2" xfId="44739"/>
    <cellStyle name="Normal 6 2 5 2 2 4 2 2" xfId="44740"/>
    <cellStyle name="Normal 6 2 5 2 2 4 2 3" xfId="58908"/>
    <cellStyle name="Normal 6 2 5 2 2 4 3" xfId="44741"/>
    <cellStyle name="Normal 6 2 5 2 2 4 4" xfId="44742"/>
    <cellStyle name="Normal 6 2 5 2 2 5" xfId="44743"/>
    <cellStyle name="Normal 6 2 5 2 2 5 2" xfId="44744"/>
    <cellStyle name="Normal 6 2 5 2 2 5 3" xfId="58909"/>
    <cellStyle name="Normal 6 2 5 2 2 6" xfId="44745"/>
    <cellStyle name="Normal 6 2 5 2 2 7" xfId="44746"/>
    <cellStyle name="Normal 6 2 5 2 3" xfId="44747"/>
    <cellStyle name="Normal 6 2 5 2 3 2" xfId="44748"/>
    <cellStyle name="Normal 6 2 5 2 3 2 2" xfId="44749"/>
    <cellStyle name="Normal 6 2 5 2 3 2 2 2" xfId="44750"/>
    <cellStyle name="Normal 6 2 5 2 3 2 2 3" xfId="58910"/>
    <cellStyle name="Normal 6 2 5 2 3 2 3" xfId="44751"/>
    <cellStyle name="Normal 6 2 5 2 3 2 4" xfId="44752"/>
    <cellStyle name="Normal 6 2 5 2 3 3" xfId="44753"/>
    <cellStyle name="Normal 6 2 5 2 3 3 2" xfId="44754"/>
    <cellStyle name="Normal 6 2 5 2 3 3 2 2" xfId="44755"/>
    <cellStyle name="Normal 6 2 5 2 3 3 2 3" xfId="58911"/>
    <cellStyle name="Normal 6 2 5 2 3 3 3" xfId="44756"/>
    <cellStyle name="Normal 6 2 5 2 3 3 4" xfId="44757"/>
    <cellStyle name="Normal 6 2 5 2 3 4" xfId="44758"/>
    <cellStyle name="Normal 6 2 5 2 3 4 2" xfId="44759"/>
    <cellStyle name="Normal 6 2 5 2 3 4 3" xfId="58912"/>
    <cellStyle name="Normal 6 2 5 2 3 5" xfId="44760"/>
    <cellStyle name="Normal 6 2 5 2 3 6" xfId="44761"/>
    <cellStyle name="Normal 6 2 5 2 4" xfId="44762"/>
    <cellStyle name="Normal 6 2 5 2 4 2" xfId="44763"/>
    <cellStyle name="Normal 6 2 5 2 4 2 2" xfId="44764"/>
    <cellStyle name="Normal 6 2 5 2 4 2 3" xfId="58913"/>
    <cellStyle name="Normal 6 2 5 2 4 3" xfId="44765"/>
    <cellStyle name="Normal 6 2 5 2 4 4" xfId="44766"/>
    <cellStyle name="Normal 6 2 5 2 5" xfId="44767"/>
    <cellStyle name="Normal 6 2 5 2 5 2" xfId="44768"/>
    <cellStyle name="Normal 6 2 5 2 5 2 2" xfId="44769"/>
    <cellStyle name="Normal 6 2 5 2 5 2 3" xfId="58914"/>
    <cellStyle name="Normal 6 2 5 2 5 3" xfId="44770"/>
    <cellStyle name="Normal 6 2 5 2 5 4" xfId="44771"/>
    <cellStyle name="Normal 6 2 5 2 6" xfId="44772"/>
    <cellStyle name="Normal 6 2 5 2 6 2" xfId="44773"/>
    <cellStyle name="Normal 6 2 5 2 6 3" xfId="58915"/>
    <cellStyle name="Normal 6 2 5 2 7" xfId="44774"/>
    <cellStyle name="Normal 6 2 5 2 8" xfId="44775"/>
    <cellStyle name="Normal 6 2 5 3" xfId="44776"/>
    <cellStyle name="Normal 6 2 5 3 2" xfId="44777"/>
    <cellStyle name="Normal 6 2 5 3 2 2" xfId="44778"/>
    <cellStyle name="Normal 6 2 5 3 2 2 2" xfId="44779"/>
    <cellStyle name="Normal 6 2 5 3 2 2 2 2" xfId="44780"/>
    <cellStyle name="Normal 6 2 5 3 2 2 2 3" xfId="58916"/>
    <cellStyle name="Normal 6 2 5 3 2 2 3" xfId="44781"/>
    <cellStyle name="Normal 6 2 5 3 2 2 4" xfId="44782"/>
    <cellStyle name="Normal 6 2 5 3 2 3" xfId="44783"/>
    <cellStyle name="Normal 6 2 5 3 2 3 2" xfId="44784"/>
    <cellStyle name="Normal 6 2 5 3 2 3 2 2" xfId="44785"/>
    <cellStyle name="Normal 6 2 5 3 2 3 2 3" xfId="58917"/>
    <cellStyle name="Normal 6 2 5 3 2 3 3" xfId="44786"/>
    <cellStyle name="Normal 6 2 5 3 2 3 4" xfId="44787"/>
    <cellStyle name="Normal 6 2 5 3 2 4" xfId="44788"/>
    <cellStyle name="Normal 6 2 5 3 2 4 2" xfId="44789"/>
    <cellStyle name="Normal 6 2 5 3 2 4 3" xfId="58918"/>
    <cellStyle name="Normal 6 2 5 3 2 5" xfId="44790"/>
    <cellStyle name="Normal 6 2 5 3 2 6" xfId="44791"/>
    <cellStyle name="Normal 6 2 5 3 3" xfId="44792"/>
    <cellStyle name="Normal 6 2 5 3 3 2" xfId="44793"/>
    <cellStyle name="Normal 6 2 5 3 3 2 2" xfId="44794"/>
    <cellStyle name="Normal 6 2 5 3 3 2 3" xfId="58919"/>
    <cellStyle name="Normal 6 2 5 3 3 3" xfId="44795"/>
    <cellStyle name="Normal 6 2 5 3 3 4" xfId="44796"/>
    <cellStyle name="Normal 6 2 5 3 4" xfId="44797"/>
    <cellStyle name="Normal 6 2 5 3 4 2" xfId="44798"/>
    <cellStyle name="Normal 6 2 5 3 4 2 2" xfId="44799"/>
    <cellStyle name="Normal 6 2 5 3 4 2 3" xfId="58920"/>
    <cellStyle name="Normal 6 2 5 3 4 3" xfId="44800"/>
    <cellStyle name="Normal 6 2 5 3 4 4" xfId="44801"/>
    <cellStyle name="Normal 6 2 5 3 5" xfId="44802"/>
    <cellStyle name="Normal 6 2 5 3 5 2" xfId="44803"/>
    <cellStyle name="Normal 6 2 5 3 5 3" xfId="58921"/>
    <cellStyle name="Normal 6 2 5 3 6" xfId="44804"/>
    <cellStyle name="Normal 6 2 5 3 7" xfId="44805"/>
    <cellStyle name="Normal 6 2 5 4" xfId="44806"/>
    <cellStyle name="Normal 6 2 5 4 2" xfId="44807"/>
    <cellStyle name="Normal 6 2 5 4 2 2" xfId="44808"/>
    <cellStyle name="Normal 6 2 5 4 2 2 2" xfId="44809"/>
    <cellStyle name="Normal 6 2 5 4 2 2 3" xfId="58922"/>
    <cellStyle name="Normal 6 2 5 4 2 3" xfId="44810"/>
    <cellStyle name="Normal 6 2 5 4 2 4" xfId="44811"/>
    <cellStyle name="Normal 6 2 5 4 3" xfId="44812"/>
    <cellStyle name="Normal 6 2 5 4 3 2" xfId="44813"/>
    <cellStyle name="Normal 6 2 5 4 3 2 2" xfId="44814"/>
    <cellStyle name="Normal 6 2 5 4 3 2 3" xfId="58923"/>
    <cellStyle name="Normal 6 2 5 4 3 3" xfId="44815"/>
    <cellStyle name="Normal 6 2 5 4 3 4" xfId="44816"/>
    <cellStyle name="Normal 6 2 5 4 4" xfId="44817"/>
    <cellStyle name="Normal 6 2 5 4 4 2" xfId="44818"/>
    <cellStyle name="Normal 6 2 5 4 4 3" xfId="58924"/>
    <cellStyle name="Normal 6 2 5 4 5" xfId="44819"/>
    <cellStyle name="Normal 6 2 5 4 6" xfId="44820"/>
    <cellStyle name="Normal 6 2 5 5" xfId="44821"/>
    <cellStyle name="Normal 6 2 5 5 2" xfId="44822"/>
    <cellStyle name="Normal 6 2 5 5 2 2" xfId="44823"/>
    <cellStyle name="Normal 6 2 5 5 2 2 2" xfId="44824"/>
    <cellStyle name="Normal 6 2 5 5 2 2 3" xfId="58925"/>
    <cellStyle name="Normal 6 2 5 5 2 3" xfId="44825"/>
    <cellStyle name="Normal 6 2 5 5 2 4" xfId="44826"/>
    <cellStyle name="Normal 6 2 5 5 3" xfId="44827"/>
    <cellStyle name="Normal 6 2 5 5 3 2" xfId="44828"/>
    <cellStyle name="Normal 6 2 5 5 3 3" xfId="58926"/>
    <cellStyle name="Normal 6 2 5 5 4" xfId="44829"/>
    <cellStyle name="Normal 6 2 5 5 5" xfId="44830"/>
    <cellStyle name="Normal 6 2 5 6" xfId="44831"/>
    <cellStyle name="Normal 6 2 5 6 2" xfId="44832"/>
    <cellStyle name="Normal 6 2 5 6 2 2" xfId="44833"/>
    <cellStyle name="Normal 6 2 5 6 2 3" xfId="58927"/>
    <cellStyle name="Normal 6 2 5 6 3" xfId="44834"/>
    <cellStyle name="Normal 6 2 5 6 4" xfId="44835"/>
    <cellStyle name="Normal 6 2 5 7" xfId="44836"/>
    <cellStyle name="Normal 6 2 5 7 2" xfId="44837"/>
    <cellStyle name="Normal 6 2 5 7 2 2" xfId="44838"/>
    <cellStyle name="Normal 6 2 5 7 2 3" xfId="58928"/>
    <cellStyle name="Normal 6 2 5 7 3" xfId="44839"/>
    <cellStyle name="Normal 6 2 5 7 4" xfId="44840"/>
    <cellStyle name="Normal 6 2 5 8" xfId="44841"/>
    <cellStyle name="Normal 6 2 5 8 2" xfId="44842"/>
    <cellStyle name="Normal 6 2 5 8 3" xfId="58929"/>
    <cellStyle name="Normal 6 2 5 9" xfId="44843"/>
    <cellStyle name="Normal 6 2 6" xfId="44844"/>
    <cellStyle name="Normal 6 2 6 10" xfId="44845"/>
    <cellStyle name="Normal 6 2 6 2" xfId="44846"/>
    <cellStyle name="Normal 6 2 6 2 2" xfId="44847"/>
    <cellStyle name="Normal 6 2 6 2 2 2" xfId="44848"/>
    <cellStyle name="Normal 6 2 6 2 2 2 2" xfId="44849"/>
    <cellStyle name="Normal 6 2 6 2 2 2 2 2" xfId="44850"/>
    <cellStyle name="Normal 6 2 6 2 2 2 2 2 2" xfId="44851"/>
    <cellStyle name="Normal 6 2 6 2 2 2 2 2 3" xfId="58930"/>
    <cellStyle name="Normal 6 2 6 2 2 2 2 3" xfId="44852"/>
    <cellStyle name="Normal 6 2 6 2 2 2 2 4" xfId="44853"/>
    <cellStyle name="Normal 6 2 6 2 2 2 3" xfId="44854"/>
    <cellStyle name="Normal 6 2 6 2 2 2 3 2" xfId="44855"/>
    <cellStyle name="Normal 6 2 6 2 2 2 3 2 2" xfId="44856"/>
    <cellStyle name="Normal 6 2 6 2 2 2 3 2 3" xfId="58931"/>
    <cellStyle name="Normal 6 2 6 2 2 2 3 3" xfId="44857"/>
    <cellStyle name="Normal 6 2 6 2 2 2 3 4" xfId="44858"/>
    <cellStyle name="Normal 6 2 6 2 2 2 4" xfId="44859"/>
    <cellStyle name="Normal 6 2 6 2 2 2 4 2" xfId="44860"/>
    <cellStyle name="Normal 6 2 6 2 2 2 4 3" xfId="58932"/>
    <cellStyle name="Normal 6 2 6 2 2 2 5" xfId="44861"/>
    <cellStyle name="Normal 6 2 6 2 2 2 6" xfId="44862"/>
    <cellStyle name="Normal 6 2 6 2 2 3" xfId="44863"/>
    <cellStyle name="Normal 6 2 6 2 2 3 2" xfId="44864"/>
    <cellStyle name="Normal 6 2 6 2 2 3 2 2" xfId="44865"/>
    <cellStyle name="Normal 6 2 6 2 2 3 2 3" xfId="58933"/>
    <cellStyle name="Normal 6 2 6 2 2 3 3" xfId="44866"/>
    <cellStyle name="Normal 6 2 6 2 2 3 4" xfId="44867"/>
    <cellStyle name="Normal 6 2 6 2 2 4" xfId="44868"/>
    <cellStyle name="Normal 6 2 6 2 2 4 2" xfId="44869"/>
    <cellStyle name="Normal 6 2 6 2 2 4 2 2" xfId="44870"/>
    <cellStyle name="Normal 6 2 6 2 2 4 2 3" xfId="58934"/>
    <cellStyle name="Normal 6 2 6 2 2 4 3" xfId="44871"/>
    <cellStyle name="Normal 6 2 6 2 2 4 4" xfId="44872"/>
    <cellStyle name="Normal 6 2 6 2 2 5" xfId="44873"/>
    <cellStyle name="Normal 6 2 6 2 2 5 2" xfId="44874"/>
    <cellStyle name="Normal 6 2 6 2 2 5 3" xfId="58935"/>
    <cellStyle name="Normal 6 2 6 2 2 6" xfId="44875"/>
    <cellStyle name="Normal 6 2 6 2 2 7" xfId="44876"/>
    <cellStyle name="Normal 6 2 6 2 3" xfId="44877"/>
    <cellStyle name="Normal 6 2 6 2 3 2" xfId="44878"/>
    <cellStyle name="Normal 6 2 6 2 3 2 2" xfId="44879"/>
    <cellStyle name="Normal 6 2 6 2 3 2 2 2" xfId="44880"/>
    <cellStyle name="Normal 6 2 6 2 3 2 2 3" xfId="58936"/>
    <cellStyle name="Normal 6 2 6 2 3 2 3" xfId="44881"/>
    <cellStyle name="Normal 6 2 6 2 3 2 4" xfId="44882"/>
    <cellStyle name="Normal 6 2 6 2 3 3" xfId="44883"/>
    <cellStyle name="Normal 6 2 6 2 3 3 2" xfId="44884"/>
    <cellStyle name="Normal 6 2 6 2 3 3 2 2" xfId="44885"/>
    <cellStyle name="Normal 6 2 6 2 3 3 2 3" xfId="58937"/>
    <cellStyle name="Normal 6 2 6 2 3 3 3" xfId="44886"/>
    <cellStyle name="Normal 6 2 6 2 3 3 4" xfId="44887"/>
    <cellStyle name="Normal 6 2 6 2 3 4" xfId="44888"/>
    <cellStyle name="Normal 6 2 6 2 3 4 2" xfId="44889"/>
    <cellStyle name="Normal 6 2 6 2 3 4 3" xfId="58938"/>
    <cellStyle name="Normal 6 2 6 2 3 5" xfId="44890"/>
    <cellStyle name="Normal 6 2 6 2 3 6" xfId="44891"/>
    <cellStyle name="Normal 6 2 6 2 4" xfId="44892"/>
    <cellStyle name="Normal 6 2 6 2 4 2" xfId="44893"/>
    <cellStyle name="Normal 6 2 6 2 4 2 2" xfId="44894"/>
    <cellStyle name="Normal 6 2 6 2 4 2 3" xfId="58939"/>
    <cellStyle name="Normal 6 2 6 2 4 3" xfId="44895"/>
    <cellStyle name="Normal 6 2 6 2 4 4" xfId="44896"/>
    <cellStyle name="Normal 6 2 6 2 5" xfId="44897"/>
    <cellStyle name="Normal 6 2 6 2 5 2" xfId="44898"/>
    <cellStyle name="Normal 6 2 6 2 5 2 2" xfId="44899"/>
    <cellStyle name="Normal 6 2 6 2 5 2 3" xfId="58940"/>
    <cellStyle name="Normal 6 2 6 2 5 3" xfId="44900"/>
    <cellStyle name="Normal 6 2 6 2 5 4" xfId="44901"/>
    <cellStyle name="Normal 6 2 6 2 6" xfId="44902"/>
    <cellStyle name="Normal 6 2 6 2 6 2" xfId="44903"/>
    <cellStyle name="Normal 6 2 6 2 6 3" xfId="58941"/>
    <cellStyle name="Normal 6 2 6 2 7" xfId="44904"/>
    <cellStyle name="Normal 6 2 6 2 8" xfId="44905"/>
    <cellStyle name="Normal 6 2 6 3" xfId="44906"/>
    <cellStyle name="Normal 6 2 6 3 2" xfId="44907"/>
    <cellStyle name="Normal 6 2 6 3 2 2" xfId="44908"/>
    <cellStyle name="Normal 6 2 6 3 2 2 2" xfId="44909"/>
    <cellStyle name="Normal 6 2 6 3 2 2 2 2" xfId="44910"/>
    <cellStyle name="Normal 6 2 6 3 2 2 2 3" xfId="58942"/>
    <cellStyle name="Normal 6 2 6 3 2 2 3" xfId="44911"/>
    <cellStyle name="Normal 6 2 6 3 2 2 4" xfId="44912"/>
    <cellStyle name="Normal 6 2 6 3 2 3" xfId="44913"/>
    <cellStyle name="Normal 6 2 6 3 2 3 2" xfId="44914"/>
    <cellStyle name="Normal 6 2 6 3 2 3 2 2" xfId="44915"/>
    <cellStyle name="Normal 6 2 6 3 2 3 2 3" xfId="58943"/>
    <cellStyle name="Normal 6 2 6 3 2 3 3" xfId="44916"/>
    <cellStyle name="Normal 6 2 6 3 2 3 4" xfId="44917"/>
    <cellStyle name="Normal 6 2 6 3 2 4" xfId="44918"/>
    <cellStyle name="Normal 6 2 6 3 2 4 2" xfId="44919"/>
    <cellStyle name="Normal 6 2 6 3 2 4 3" xfId="58944"/>
    <cellStyle name="Normal 6 2 6 3 2 5" xfId="44920"/>
    <cellStyle name="Normal 6 2 6 3 2 6" xfId="44921"/>
    <cellStyle name="Normal 6 2 6 3 3" xfId="44922"/>
    <cellStyle name="Normal 6 2 6 3 3 2" xfId="44923"/>
    <cellStyle name="Normal 6 2 6 3 3 2 2" xfId="44924"/>
    <cellStyle name="Normal 6 2 6 3 3 2 3" xfId="58945"/>
    <cellStyle name="Normal 6 2 6 3 3 3" xfId="44925"/>
    <cellStyle name="Normal 6 2 6 3 3 4" xfId="44926"/>
    <cellStyle name="Normal 6 2 6 3 4" xfId="44927"/>
    <cellStyle name="Normal 6 2 6 3 4 2" xfId="44928"/>
    <cellStyle name="Normal 6 2 6 3 4 2 2" xfId="44929"/>
    <cellStyle name="Normal 6 2 6 3 4 2 3" xfId="58946"/>
    <cellStyle name="Normal 6 2 6 3 4 3" xfId="44930"/>
    <cellStyle name="Normal 6 2 6 3 4 4" xfId="44931"/>
    <cellStyle name="Normal 6 2 6 3 5" xfId="44932"/>
    <cellStyle name="Normal 6 2 6 3 5 2" xfId="44933"/>
    <cellStyle name="Normal 6 2 6 3 5 3" xfId="58947"/>
    <cellStyle name="Normal 6 2 6 3 6" xfId="44934"/>
    <cellStyle name="Normal 6 2 6 3 7" xfId="44935"/>
    <cellStyle name="Normal 6 2 6 4" xfId="44936"/>
    <cellStyle name="Normal 6 2 6 4 2" xfId="44937"/>
    <cellStyle name="Normal 6 2 6 4 2 2" xfId="44938"/>
    <cellStyle name="Normal 6 2 6 4 2 2 2" xfId="44939"/>
    <cellStyle name="Normal 6 2 6 4 2 2 3" xfId="58948"/>
    <cellStyle name="Normal 6 2 6 4 2 3" xfId="44940"/>
    <cellStyle name="Normal 6 2 6 4 2 4" xfId="44941"/>
    <cellStyle name="Normal 6 2 6 4 3" xfId="44942"/>
    <cellStyle name="Normal 6 2 6 4 3 2" xfId="44943"/>
    <cellStyle name="Normal 6 2 6 4 3 2 2" xfId="44944"/>
    <cellStyle name="Normal 6 2 6 4 3 2 3" xfId="58949"/>
    <cellStyle name="Normal 6 2 6 4 3 3" xfId="44945"/>
    <cellStyle name="Normal 6 2 6 4 3 4" xfId="44946"/>
    <cellStyle name="Normal 6 2 6 4 4" xfId="44947"/>
    <cellStyle name="Normal 6 2 6 4 4 2" xfId="44948"/>
    <cellStyle name="Normal 6 2 6 4 4 3" xfId="58950"/>
    <cellStyle name="Normal 6 2 6 4 5" xfId="44949"/>
    <cellStyle name="Normal 6 2 6 4 6" xfId="44950"/>
    <cellStyle name="Normal 6 2 6 5" xfId="44951"/>
    <cellStyle name="Normal 6 2 6 5 2" xfId="44952"/>
    <cellStyle name="Normal 6 2 6 5 2 2" xfId="44953"/>
    <cellStyle name="Normal 6 2 6 5 2 2 2" xfId="44954"/>
    <cellStyle name="Normal 6 2 6 5 2 2 3" xfId="58951"/>
    <cellStyle name="Normal 6 2 6 5 2 3" xfId="44955"/>
    <cellStyle name="Normal 6 2 6 5 2 4" xfId="44956"/>
    <cellStyle name="Normal 6 2 6 5 3" xfId="44957"/>
    <cellStyle name="Normal 6 2 6 5 3 2" xfId="44958"/>
    <cellStyle name="Normal 6 2 6 5 3 3" xfId="58952"/>
    <cellStyle name="Normal 6 2 6 5 4" xfId="44959"/>
    <cellStyle name="Normal 6 2 6 5 5" xfId="44960"/>
    <cellStyle name="Normal 6 2 6 6" xfId="44961"/>
    <cellStyle name="Normal 6 2 6 6 2" xfId="44962"/>
    <cellStyle name="Normal 6 2 6 6 2 2" xfId="44963"/>
    <cellStyle name="Normal 6 2 6 6 2 3" xfId="58953"/>
    <cellStyle name="Normal 6 2 6 6 3" xfId="44964"/>
    <cellStyle name="Normal 6 2 6 6 4" xfId="44965"/>
    <cellStyle name="Normal 6 2 6 7" xfId="44966"/>
    <cellStyle name="Normal 6 2 6 7 2" xfId="44967"/>
    <cellStyle name="Normal 6 2 6 7 2 2" xfId="44968"/>
    <cellStyle name="Normal 6 2 6 7 2 3" xfId="58954"/>
    <cellStyle name="Normal 6 2 6 7 3" xfId="44969"/>
    <cellStyle name="Normal 6 2 6 7 4" xfId="44970"/>
    <cellStyle name="Normal 6 2 6 8" xfId="44971"/>
    <cellStyle name="Normal 6 2 6 8 2" xfId="44972"/>
    <cellStyle name="Normal 6 2 6 8 3" xfId="58955"/>
    <cellStyle name="Normal 6 2 6 9" xfId="44973"/>
    <cellStyle name="Normal 6 2 7" xfId="44974"/>
    <cellStyle name="Normal 6 2 7 2" xfId="44975"/>
    <cellStyle name="Normal 6 2 7 2 2" xfId="44976"/>
    <cellStyle name="Normal 6 2 7 2 2 2" xfId="44977"/>
    <cellStyle name="Normal 6 2 7 2 2 2 2" xfId="44978"/>
    <cellStyle name="Normal 6 2 7 2 2 2 2 2" xfId="44979"/>
    <cellStyle name="Normal 6 2 7 2 2 2 2 3" xfId="58956"/>
    <cellStyle name="Normal 6 2 7 2 2 2 3" xfId="44980"/>
    <cellStyle name="Normal 6 2 7 2 2 2 4" xfId="44981"/>
    <cellStyle name="Normal 6 2 7 2 2 3" xfId="44982"/>
    <cellStyle name="Normal 6 2 7 2 2 3 2" xfId="44983"/>
    <cellStyle name="Normal 6 2 7 2 2 3 2 2" xfId="44984"/>
    <cellStyle name="Normal 6 2 7 2 2 3 2 3" xfId="58957"/>
    <cellStyle name="Normal 6 2 7 2 2 3 3" xfId="44985"/>
    <cellStyle name="Normal 6 2 7 2 2 3 4" xfId="44986"/>
    <cellStyle name="Normal 6 2 7 2 2 4" xfId="44987"/>
    <cellStyle name="Normal 6 2 7 2 2 4 2" xfId="44988"/>
    <cellStyle name="Normal 6 2 7 2 2 4 3" xfId="58958"/>
    <cellStyle name="Normal 6 2 7 2 2 5" xfId="44989"/>
    <cellStyle name="Normal 6 2 7 2 2 6" xfId="44990"/>
    <cellStyle name="Normal 6 2 7 2 3" xfId="44991"/>
    <cellStyle name="Normal 6 2 7 2 3 2" xfId="44992"/>
    <cellStyle name="Normal 6 2 7 2 3 2 2" xfId="44993"/>
    <cellStyle name="Normal 6 2 7 2 3 2 3" xfId="58959"/>
    <cellStyle name="Normal 6 2 7 2 3 3" xfId="44994"/>
    <cellStyle name="Normal 6 2 7 2 3 4" xfId="44995"/>
    <cellStyle name="Normal 6 2 7 2 4" xfId="44996"/>
    <cellStyle name="Normal 6 2 7 2 4 2" xfId="44997"/>
    <cellStyle name="Normal 6 2 7 2 4 2 2" xfId="44998"/>
    <cellStyle name="Normal 6 2 7 2 4 2 3" xfId="58960"/>
    <cellStyle name="Normal 6 2 7 2 4 3" xfId="44999"/>
    <cellStyle name="Normal 6 2 7 2 4 4" xfId="45000"/>
    <cellStyle name="Normal 6 2 7 2 5" xfId="45001"/>
    <cellStyle name="Normal 6 2 7 2 5 2" xfId="45002"/>
    <cellStyle name="Normal 6 2 7 2 5 3" xfId="58961"/>
    <cellStyle name="Normal 6 2 7 2 6" xfId="45003"/>
    <cellStyle name="Normal 6 2 7 2 7" xfId="45004"/>
    <cellStyle name="Normal 6 2 7 3" xfId="45005"/>
    <cellStyle name="Normal 6 2 7 3 2" xfId="45006"/>
    <cellStyle name="Normal 6 2 7 3 2 2" xfId="45007"/>
    <cellStyle name="Normal 6 2 7 3 2 2 2" xfId="45008"/>
    <cellStyle name="Normal 6 2 7 3 2 2 3" xfId="58962"/>
    <cellStyle name="Normal 6 2 7 3 2 3" xfId="45009"/>
    <cellStyle name="Normal 6 2 7 3 2 4" xfId="45010"/>
    <cellStyle name="Normal 6 2 7 3 3" xfId="45011"/>
    <cellStyle name="Normal 6 2 7 3 3 2" xfId="45012"/>
    <cellStyle name="Normal 6 2 7 3 3 2 2" xfId="45013"/>
    <cellStyle name="Normal 6 2 7 3 3 2 3" xfId="58963"/>
    <cellStyle name="Normal 6 2 7 3 3 3" xfId="45014"/>
    <cellStyle name="Normal 6 2 7 3 3 4" xfId="45015"/>
    <cellStyle name="Normal 6 2 7 3 4" xfId="45016"/>
    <cellStyle name="Normal 6 2 7 3 4 2" xfId="45017"/>
    <cellStyle name="Normal 6 2 7 3 4 3" xfId="58964"/>
    <cellStyle name="Normal 6 2 7 3 5" xfId="45018"/>
    <cellStyle name="Normal 6 2 7 3 6" xfId="45019"/>
    <cellStyle name="Normal 6 2 7 4" xfId="45020"/>
    <cellStyle name="Normal 6 2 7 4 2" xfId="45021"/>
    <cellStyle name="Normal 6 2 7 4 2 2" xfId="45022"/>
    <cellStyle name="Normal 6 2 7 4 2 3" xfId="58965"/>
    <cellStyle name="Normal 6 2 7 4 3" xfId="45023"/>
    <cellStyle name="Normal 6 2 7 4 4" xfId="45024"/>
    <cellStyle name="Normal 6 2 7 5" xfId="45025"/>
    <cellStyle name="Normal 6 2 7 5 2" xfId="45026"/>
    <cellStyle name="Normal 6 2 7 5 2 2" xfId="45027"/>
    <cellStyle name="Normal 6 2 7 5 2 3" xfId="58966"/>
    <cellStyle name="Normal 6 2 7 5 3" xfId="45028"/>
    <cellStyle name="Normal 6 2 7 5 4" xfId="45029"/>
    <cellStyle name="Normal 6 2 7 6" xfId="45030"/>
    <cellStyle name="Normal 6 2 7 6 2" xfId="45031"/>
    <cellStyle name="Normal 6 2 7 6 3" xfId="58967"/>
    <cellStyle name="Normal 6 2 7 7" xfId="45032"/>
    <cellStyle name="Normal 6 2 7 8" xfId="45033"/>
    <cellStyle name="Normal 6 2 8" xfId="45034"/>
    <cellStyle name="Normal 6 2 8 2" xfId="45035"/>
    <cellStyle name="Normal 6 2 8 2 2" xfId="45036"/>
    <cellStyle name="Normal 6 2 8 2 2 2" xfId="45037"/>
    <cellStyle name="Normal 6 2 8 2 2 2 2" xfId="45038"/>
    <cellStyle name="Normal 6 2 8 2 2 2 3" xfId="58968"/>
    <cellStyle name="Normal 6 2 8 2 2 3" xfId="45039"/>
    <cellStyle name="Normal 6 2 8 2 2 4" xfId="45040"/>
    <cellStyle name="Normal 6 2 8 2 3" xfId="45041"/>
    <cellStyle name="Normal 6 2 8 2 3 2" xfId="45042"/>
    <cellStyle name="Normal 6 2 8 2 3 2 2" xfId="45043"/>
    <cellStyle name="Normal 6 2 8 2 3 2 3" xfId="58969"/>
    <cellStyle name="Normal 6 2 8 2 3 3" xfId="45044"/>
    <cellStyle name="Normal 6 2 8 2 3 4" xfId="45045"/>
    <cellStyle name="Normal 6 2 8 2 4" xfId="45046"/>
    <cellStyle name="Normal 6 2 8 2 4 2" xfId="45047"/>
    <cellStyle name="Normal 6 2 8 2 4 3" xfId="58970"/>
    <cellStyle name="Normal 6 2 8 2 5" xfId="45048"/>
    <cellStyle name="Normal 6 2 8 2 6" xfId="45049"/>
    <cellStyle name="Normal 6 2 8 3" xfId="45050"/>
    <cellStyle name="Normal 6 2 8 3 2" xfId="45051"/>
    <cellStyle name="Normal 6 2 8 3 2 2" xfId="45052"/>
    <cellStyle name="Normal 6 2 8 3 2 3" xfId="58971"/>
    <cellStyle name="Normal 6 2 8 3 3" xfId="45053"/>
    <cellStyle name="Normal 6 2 8 3 4" xfId="45054"/>
    <cellStyle name="Normal 6 2 8 4" xfId="45055"/>
    <cellStyle name="Normal 6 2 8 4 2" xfId="45056"/>
    <cellStyle name="Normal 6 2 8 4 2 2" xfId="45057"/>
    <cellStyle name="Normal 6 2 8 4 2 3" xfId="58972"/>
    <cellStyle name="Normal 6 2 8 4 3" xfId="45058"/>
    <cellStyle name="Normal 6 2 8 4 4" xfId="45059"/>
    <cellStyle name="Normal 6 2 8 5" xfId="45060"/>
    <cellStyle name="Normal 6 2 8 5 2" xfId="45061"/>
    <cellStyle name="Normal 6 2 8 5 3" xfId="58973"/>
    <cellStyle name="Normal 6 2 8 6" xfId="45062"/>
    <cellStyle name="Normal 6 2 8 7" xfId="45063"/>
    <cellStyle name="Normal 6 2 9" xfId="45064"/>
    <cellStyle name="Normal 6 2 9 2" xfId="45065"/>
    <cellStyle name="Normal 6 2 9 2 2" xfId="45066"/>
    <cellStyle name="Normal 6 2 9 2 2 2" xfId="45067"/>
    <cellStyle name="Normal 6 2 9 2 2 3" xfId="58974"/>
    <cellStyle name="Normal 6 2 9 2 3" xfId="45068"/>
    <cellStyle name="Normal 6 2 9 2 4" xfId="45069"/>
    <cellStyle name="Normal 6 2 9 3" xfId="45070"/>
    <cellStyle name="Normal 6 2 9 3 2" xfId="45071"/>
    <cellStyle name="Normal 6 2 9 3 2 2" xfId="45072"/>
    <cellStyle name="Normal 6 2 9 3 2 3" xfId="58975"/>
    <cellStyle name="Normal 6 2 9 3 3" xfId="45073"/>
    <cellStyle name="Normal 6 2 9 3 4" xfId="45074"/>
    <cellStyle name="Normal 6 2 9 4" xfId="45075"/>
    <cellStyle name="Normal 6 2 9 4 2" xfId="45076"/>
    <cellStyle name="Normal 6 2 9 4 3" xfId="58976"/>
    <cellStyle name="Normal 6 2 9 5" xfId="45077"/>
    <cellStyle name="Normal 6 2 9 6" xfId="45078"/>
    <cellStyle name="Normal 6 3" xfId="45079"/>
    <cellStyle name="Normal 6 3 10" xfId="45080"/>
    <cellStyle name="Normal 6 3 11" xfId="45081"/>
    <cellStyle name="Normal 6 3 12" xfId="60533"/>
    <cellStyle name="Normal 6 3 2" xfId="45082"/>
    <cellStyle name="Normal 6 3 2 10" xfId="45083"/>
    <cellStyle name="Normal 6 3 2 2" xfId="45084"/>
    <cellStyle name="Normal 6 3 2 2 2" xfId="45085"/>
    <cellStyle name="Normal 6 3 2 2 2 2" xfId="45086"/>
    <cellStyle name="Normal 6 3 2 2 2 2 2" xfId="45087"/>
    <cellStyle name="Normal 6 3 2 2 2 2 2 2" xfId="45088"/>
    <cellStyle name="Normal 6 3 2 2 2 2 2 2 2" xfId="45089"/>
    <cellStyle name="Normal 6 3 2 2 2 2 2 2 3" xfId="58977"/>
    <cellStyle name="Normal 6 3 2 2 2 2 2 3" xfId="45090"/>
    <cellStyle name="Normal 6 3 2 2 2 2 2 4" xfId="45091"/>
    <cellStyle name="Normal 6 3 2 2 2 2 3" xfId="45092"/>
    <cellStyle name="Normal 6 3 2 2 2 2 3 2" xfId="45093"/>
    <cellStyle name="Normal 6 3 2 2 2 2 3 2 2" xfId="45094"/>
    <cellStyle name="Normal 6 3 2 2 2 2 3 2 3" xfId="58978"/>
    <cellStyle name="Normal 6 3 2 2 2 2 3 3" xfId="45095"/>
    <cellStyle name="Normal 6 3 2 2 2 2 3 4" xfId="45096"/>
    <cellStyle name="Normal 6 3 2 2 2 2 4" xfId="45097"/>
    <cellStyle name="Normal 6 3 2 2 2 2 4 2" xfId="45098"/>
    <cellStyle name="Normal 6 3 2 2 2 2 4 3" xfId="58979"/>
    <cellStyle name="Normal 6 3 2 2 2 2 5" xfId="45099"/>
    <cellStyle name="Normal 6 3 2 2 2 2 6" xfId="45100"/>
    <cellStyle name="Normal 6 3 2 2 2 3" xfId="45101"/>
    <cellStyle name="Normal 6 3 2 2 2 3 2" xfId="45102"/>
    <cellStyle name="Normal 6 3 2 2 2 3 2 2" xfId="45103"/>
    <cellStyle name="Normal 6 3 2 2 2 3 2 3" xfId="58980"/>
    <cellStyle name="Normal 6 3 2 2 2 3 3" xfId="45104"/>
    <cellStyle name="Normal 6 3 2 2 2 3 4" xfId="45105"/>
    <cellStyle name="Normal 6 3 2 2 2 4" xfId="45106"/>
    <cellStyle name="Normal 6 3 2 2 2 4 2" xfId="45107"/>
    <cellStyle name="Normal 6 3 2 2 2 4 2 2" xfId="45108"/>
    <cellStyle name="Normal 6 3 2 2 2 4 2 3" xfId="58981"/>
    <cellStyle name="Normal 6 3 2 2 2 4 3" xfId="45109"/>
    <cellStyle name="Normal 6 3 2 2 2 4 4" xfId="45110"/>
    <cellStyle name="Normal 6 3 2 2 2 5" xfId="45111"/>
    <cellStyle name="Normal 6 3 2 2 2 5 2" xfId="45112"/>
    <cellStyle name="Normal 6 3 2 2 2 5 3" xfId="58982"/>
    <cellStyle name="Normal 6 3 2 2 2 6" xfId="45113"/>
    <cellStyle name="Normal 6 3 2 2 2 7" xfId="45114"/>
    <cellStyle name="Normal 6 3 2 2 3" xfId="45115"/>
    <cellStyle name="Normal 6 3 2 2 3 2" xfId="45116"/>
    <cellStyle name="Normal 6 3 2 2 3 2 2" xfId="45117"/>
    <cellStyle name="Normal 6 3 2 2 3 2 2 2" xfId="45118"/>
    <cellStyle name="Normal 6 3 2 2 3 2 2 3" xfId="58983"/>
    <cellStyle name="Normal 6 3 2 2 3 2 3" xfId="45119"/>
    <cellStyle name="Normal 6 3 2 2 3 2 4" xfId="45120"/>
    <cellStyle name="Normal 6 3 2 2 3 3" xfId="45121"/>
    <cellStyle name="Normal 6 3 2 2 3 3 2" xfId="45122"/>
    <cellStyle name="Normal 6 3 2 2 3 3 2 2" xfId="45123"/>
    <cellStyle name="Normal 6 3 2 2 3 3 2 3" xfId="58984"/>
    <cellStyle name="Normal 6 3 2 2 3 3 3" xfId="45124"/>
    <cellStyle name="Normal 6 3 2 2 3 3 4" xfId="45125"/>
    <cellStyle name="Normal 6 3 2 2 3 4" xfId="45126"/>
    <cellStyle name="Normal 6 3 2 2 3 4 2" xfId="45127"/>
    <cellStyle name="Normal 6 3 2 2 3 4 3" xfId="58985"/>
    <cellStyle name="Normal 6 3 2 2 3 5" xfId="45128"/>
    <cellStyle name="Normal 6 3 2 2 3 6" xfId="45129"/>
    <cellStyle name="Normal 6 3 2 2 4" xfId="45130"/>
    <cellStyle name="Normal 6 3 2 2 4 2" xfId="45131"/>
    <cellStyle name="Normal 6 3 2 2 4 2 2" xfId="45132"/>
    <cellStyle name="Normal 6 3 2 2 4 2 3" xfId="58986"/>
    <cellStyle name="Normal 6 3 2 2 4 3" xfId="45133"/>
    <cellStyle name="Normal 6 3 2 2 4 4" xfId="45134"/>
    <cellStyle name="Normal 6 3 2 2 5" xfId="45135"/>
    <cellStyle name="Normal 6 3 2 2 5 2" xfId="45136"/>
    <cellStyle name="Normal 6 3 2 2 5 2 2" xfId="45137"/>
    <cellStyle name="Normal 6 3 2 2 5 2 3" xfId="58987"/>
    <cellStyle name="Normal 6 3 2 2 5 3" xfId="45138"/>
    <cellStyle name="Normal 6 3 2 2 5 4" xfId="45139"/>
    <cellStyle name="Normal 6 3 2 2 6" xfId="45140"/>
    <cellStyle name="Normal 6 3 2 2 6 2" xfId="45141"/>
    <cellStyle name="Normal 6 3 2 2 6 3" xfId="58988"/>
    <cellStyle name="Normal 6 3 2 2 7" xfId="45142"/>
    <cellStyle name="Normal 6 3 2 2 8" xfId="45143"/>
    <cellStyle name="Normal 6 3 2 3" xfId="45144"/>
    <cellStyle name="Normal 6 3 2 3 2" xfId="45145"/>
    <cellStyle name="Normal 6 3 2 3 2 2" xfId="45146"/>
    <cellStyle name="Normal 6 3 2 3 2 2 2" xfId="45147"/>
    <cellStyle name="Normal 6 3 2 3 2 2 2 2" xfId="45148"/>
    <cellStyle name="Normal 6 3 2 3 2 2 2 3" xfId="58989"/>
    <cellStyle name="Normal 6 3 2 3 2 2 3" xfId="45149"/>
    <cellStyle name="Normal 6 3 2 3 2 2 4" xfId="45150"/>
    <cellStyle name="Normal 6 3 2 3 2 3" xfId="45151"/>
    <cellStyle name="Normal 6 3 2 3 2 3 2" xfId="45152"/>
    <cellStyle name="Normal 6 3 2 3 2 3 2 2" xfId="45153"/>
    <cellStyle name="Normal 6 3 2 3 2 3 2 3" xfId="58990"/>
    <cellStyle name="Normal 6 3 2 3 2 3 3" xfId="45154"/>
    <cellStyle name="Normal 6 3 2 3 2 3 4" xfId="45155"/>
    <cellStyle name="Normal 6 3 2 3 2 4" xfId="45156"/>
    <cellStyle name="Normal 6 3 2 3 2 4 2" xfId="45157"/>
    <cellStyle name="Normal 6 3 2 3 2 4 3" xfId="58991"/>
    <cellStyle name="Normal 6 3 2 3 2 5" xfId="45158"/>
    <cellStyle name="Normal 6 3 2 3 2 6" xfId="45159"/>
    <cellStyle name="Normal 6 3 2 3 3" xfId="45160"/>
    <cellStyle name="Normal 6 3 2 3 3 2" xfId="45161"/>
    <cellStyle name="Normal 6 3 2 3 3 2 2" xfId="45162"/>
    <cellStyle name="Normal 6 3 2 3 3 2 3" xfId="58992"/>
    <cellStyle name="Normal 6 3 2 3 3 3" xfId="45163"/>
    <cellStyle name="Normal 6 3 2 3 3 4" xfId="45164"/>
    <cellStyle name="Normal 6 3 2 3 4" xfId="45165"/>
    <cellStyle name="Normal 6 3 2 3 4 2" xfId="45166"/>
    <cellStyle name="Normal 6 3 2 3 4 2 2" xfId="45167"/>
    <cellStyle name="Normal 6 3 2 3 4 2 3" xfId="58993"/>
    <cellStyle name="Normal 6 3 2 3 4 3" xfId="45168"/>
    <cellStyle name="Normal 6 3 2 3 4 4" xfId="45169"/>
    <cellStyle name="Normal 6 3 2 3 5" xfId="45170"/>
    <cellStyle name="Normal 6 3 2 3 5 2" xfId="45171"/>
    <cellStyle name="Normal 6 3 2 3 5 3" xfId="58994"/>
    <cellStyle name="Normal 6 3 2 3 6" xfId="45172"/>
    <cellStyle name="Normal 6 3 2 3 7" xfId="45173"/>
    <cellStyle name="Normal 6 3 2 4" xfId="45174"/>
    <cellStyle name="Normal 6 3 2 4 2" xfId="45175"/>
    <cellStyle name="Normal 6 3 2 4 2 2" xfId="45176"/>
    <cellStyle name="Normal 6 3 2 4 2 2 2" xfId="45177"/>
    <cellStyle name="Normal 6 3 2 4 2 2 3" xfId="58995"/>
    <cellStyle name="Normal 6 3 2 4 2 3" xfId="45178"/>
    <cellStyle name="Normal 6 3 2 4 2 4" xfId="45179"/>
    <cellStyle name="Normal 6 3 2 4 3" xfId="45180"/>
    <cellStyle name="Normal 6 3 2 4 3 2" xfId="45181"/>
    <cellStyle name="Normal 6 3 2 4 3 2 2" xfId="45182"/>
    <cellStyle name="Normal 6 3 2 4 3 2 3" xfId="58996"/>
    <cellStyle name="Normal 6 3 2 4 3 3" xfId="45183"/>
    <cellStyle name="Normal 6 3 2 4 3 4" xfId="45184"/>
    <cellStyle name="Normal 6 3 2 4 4" xfId="45185"/>
    <cellStyle name="Normal 6 3 2 4 4 2" xfId="45186"/>
    <cellStyle name="Normal 6 3 2 4 4 3" xfId="58997"/>
    <cellStyle name="Normal 6 3 2 4 5" xfId="45187"/>
    <cellStyle name="Normal 6 3 2 4 6" xfId="45188"/>
    <cellStyle name="Normal 6 3 2 5" xfId="45189"/>
    <cellStyle name="Normal 6 3 2 5 2" xfId="45190"/>
    <cellStyle name="Normal 6 3 2 5 2 2" xfId="45191"/>
    <cellStyle name="Normal 6 3 2 5 2 2 2" xfId="45192"/>
    <cellStyle name="Normal 6 3 2 5 2 2 3" xfId="58998"/>
    <cellStyle name="Normal 6 3 2 5 2 3" xfId="45193"/>
    <cellStyle name="Normal 6 3 2 5 2 4" xfId="45194"/>
    <cellStyle name="Normal 6 3 2 5 3" xfId="45195"/>
    <cellStyle name="Normal 6 3 2 5 3 2" xfId="45196"/>
    <cellStyle name="Normal 6 3 2 5 3 3" xfId="58999"/>
    <cellStyle name="Normal 6 3 2 5 4" xfId="45197"/>
    <cellStyle name="Normal 6 3 2 5 5" xfId="45198"/>
    <cellStyle name="Normal 6 3 2 6" xfId="45199"/>
    <cellStyle name="Normal 6 3 2 6 2" xfId="45200"/>
    <cellStyle name="Normal 6 3 2 6 2 2" xfId="45201"/>
    <cellStyle name="Normal 6 3 2 6 2 3" xfId="59000"/>
    <cellStyle name="Normal 6 3 2 6 3" xfId="45202"/>
    <cellStyle name="Normal 6 3 2 6 4" xfId="45203"/>
    <cellStyle name="Normal 6 3 2 7" xfId="45204"/>
    <cellStyle name="Normal 6 3 2 7 2" xfId="45205"/>
    <cellStyle name="Normal 6 3 2 7 2 2" xfId="45206"/>
    <cellStyle name="Normal 6 3 2 7 2 3" xfId="59001"/>
    <cellStyle name="Normal 6 3 2 7 3" xfId="45207"/>
    <cellStyle name="Normal 6 3 2 7 4" xfId="45208"/>
    <cellStyle name="Normal 6 3 2 8" xfId="45209"/>
    <cellStyle name="Normal 6 3 2 8 2" xfId="45210"/>
    <cellStyle name="Normal 6 3 2 8 3" xfId="59002"/>
    <cellStyle name="Normal 6 3 2 9" xfId="45211"/>
    <cellStyle name="Normal 6 3 3" xfId="45212"/>
    <cellStyle name="Normal 6 3 3 2" xfId="45213"/>
    <cellStyle name="Normal 6 3 3 2 2" xfId="45214"/>
    <cellStyle name="Normal 6 3 3 2 2 2" xfId="45215"/>
    <cellStyle name="Normal 6 3 3 2 2 2 2" xfId="45216"/>
    <cellStyle name="Normal 6 3 3 2 2 2 2 2" xfId="45217"/>
    <cellStyle name="Normal 6 3 3 2 2 2 2 3" xfId="59003"/>
    <cellStyle name="Normal 6 3 3 2 2 2 3" xfId="45218"/>
    <cellStyle name="Normal 6 3 3 2 2 2 4" xfId="45219"/>
    <cellStyle name="Normal 6 3 3 2 2 3" xfId="45220"/>
    <cellStyle name="Normal 6 3 3 2 2 3 2" xfId="45221"/>
    <cellStyle name="Normal 6 3 3 2 2 3 2 2" xfId="45222"/>
    <cellStyle name="Normal 6 3 3 2 2 3 2 3" xfId="59004"/>
    <cellStyle name="Normal 6 3 3 2 2 3 3" xfId="45223"/>
    <cellStyle name="Normal 6 3 3 2 2 3 4" xfId="45224"/>
    <cellStyle name="Normal 6 3 3 2 2 4" xfId="45225"/>
    <cellStyle name="Normal 6 3 3 2 2 4 2" xfId="45226"/>
    <cellStyle name="Normal 6 3 3 2 2 4 3" xfId="59005"/>
    <cellStyle name="Normal 6 3 3 2 2 5" xfId="45227"/>
    <cellStyle name="Normal 6 3 3 2 2 6" xfId="45228"/>
    <cellStyle name="Normal 6 3 3 2 3" xfId="45229"/>
    <cellStyle name="Normal 6 3 3 2 3 2" xfId="45230"/>
    <cellStyle name="Normal 6 3 3 2 3 2 2" xfId="45231"/>
    <cellStyle name="Normal 6 3 3 2 3 2 3" xfId="59006"/>
    <cellStyle name="Normal 6 3 3 2 3 3" xfId="45232"/>
    <cellStyle name="Normal 6 3 3 2 3 4" xfId="45233"/>
    <cellStyle name="Normal 6 3 3 2 4" xfId="45234"/>
    <cellStyle name="Normal 6 3 3 2 4 2" xfId="45235"/>
    <cellStyle name="Normal 6 3 3 2 4 2 2" xfId="45236"/>
    <cellStyle name="Normal 6 3 3 2 4 2 3" xfId="59007"/>
    <cellStyle name="Normal 6 3 3 2 4 3" xfId="45237"/>
    <cellStyle name="Normal 6 3 3 2 4 4" xfId="45238"/>
    <cellStyle name="Normal 6 3 3 2 5" xfId="45239"/>
    <cellStyle name="Normal 6 3 3 2 5 2" xfId="45240"/>
    <cellStyle name="Normal 6 3 3 2 5 3" xfId="59008"/>
    <cellStyle name="Normal 6 3 3 2 6" xfId="45241"/>
    <cellStyle name="Normal 6 3 3 2 7" xfId="45242"/>
    <cellStyle name="Normal 6 3 3 3" xfId="45243"/>
    <cellStyle name="Normal 6 3 3 3 2" xfId="45244"/>
    <cellStyle name="Normal 6 3 3 3 2 2" xfId="45245"/>
    <cellStyle name="Normal 6 3 3 3 2 2 2" xfId="45246"/>
    <cellStyle name="Normal 6 3 3 3 2 2 3" xfId="59009"/>
    <cellStyle name="Normal 6 3 3 3 2 3" xfId="45247"/>
    <cellStyle name="Normal 6 3 3 3 2 4" xfId="45248"/>
    <cellStyle name="Normal 6 3 3 3 3" xfId="45249"/>
    <cellStyle name="Normal 6 3 3 3 3 2" xfId="45250"/>
    <cellStyle name="Normal 6 3 3 3 3 2 2" xfId="45251"/>
    <cellStyle name="Normal 6 3 3 3 3 2 3" xfId="59010"/>
    <cellStyle name="Normal 6 3 3 3 3 3" xfId="45252"/>
    <cellStyle name="Normal 6 3 3 3 3 4" xfId="45253"/>
    <cellStyle name="Normal 6 3 3 3 4" xfId="45254"/>
    <cellStyle name="Normal 6 3 3 3 4 2" xfId="45255"/>
    <cellStyle name="Normal 6 3 3 3 4 3" xfId="59011"/>
    <cellStyle name="Normal 6 3 3 3 5" xfId="45256"/>
    <cellStyle name="Normal 6 3 3 3 6" xfId="45257"/>
    <cellStyle name="Normal 6 3 3 4" xfId="45258"/>
    <cellStyle name="Normal 6 3 3 4 2" xfId="45259"/>
    <cellStyle name="Normal 6 3 3 4 2 2" xfId="45260"/>
    <cellStyle name="Normal 6 3 3 4 2 2 2" xfId="45261"/>
    <cellStyle name="Normal 6 3 3 4 2 2 3" xfId="59012"/>
    <cellStyle name="Normal 6 3 3 4 2 3" xfId="45262"/>
    <cellStyle name="Normal 6 3 3 4 2 4" xfId="45263"/>
    <cellStyle name="Normal 6 3 3 4 3" xfId="45264"/>
    <cellStyle name="Normal 6 3 3 4 3 2" xfId="45265"/>
    <cellStyle name="Normal 6 3 3 4 3 3" xfId="59013"/>
    <cellStyle name="Normal 6 3 3 4 4" xfId="45266"/>
    <cellStyle name="Normal 6 3 3 4 5" xfId="45267"/>
    <cellStyle name="Normal 6 3 3 5" xfId="45268"/>
    <cellStyle name="Normal 6 3 3 5 2" xfId="45269"/>
    <cellStyle name="Normal 6 3 3 5 2 2" xfId="45270"/>
    <cellStyle name="Normal 6 3 3 5 2 3" xfId="59014"/>
    <cellStyle name="Normal 6 3 3 5 3" xfId="45271"/>
    <cellStyle name="Normal 6 3 3 5 4" xfId="45272"/>
    <cellStyle name="Normal 6 3 3 6" xfId="45273"/>
    <cellStyle name="Normal 6 3 3 6 2" xfId="45274"/>
    <cellStyle name="Normal 6 3 3 6 2 2" xfId="45275"/>
    <cellStyle name="Normal 6 3 3 6 2 3" xfId="59015"/>
    <cellStyle name="Normal 6 3 3 6 3" xfId="45276"/>
    <cellStyle name="Normal 6 3 3 6 4" xfId="45277"/>
    <cellStyle name="Normal 6 3 3 7" xfId="45278"/>
    <cellStyle name="Normal 6 3 3 7 2" xfId="45279"/>
    <cellStyle name="Normal 6 3 3 7 3" xfId="59016"/>
    <cellStyle name="Normal 6 3 3 8" xfId="45280"/>
    <cellStyle name="Normal 6 3 3 9" xfId="45281"/>
    <cellStyle name="Normal 6 3 4" xfId="45282"/>
    <cellStyle name="Normal 6 3 4 2" xfId="45283"/>
    <cellStyle name="Normal 6 3 4 2 2" xfId="45284"/>
    <cellStyle name="Normal 6 3 4 2 2 2" xfId="45285"/>
    <cellStyle name="Normal 6 3 4 2 2 2 2" xfId="45286"/>
    <cellStyle name="Normal 6 3 4 2 2 2 3" xfId="59017"/>
    <cellStyle name="Normal 6 3 4 2 2 3" xfId="45287"/>
    <cellStyle name="Normal 6 3 4 2 2 4" xfId="45288"/>
    <cellStyle name="Normal 6 3 4 2 3" xfId="45289"/>
    <cellStyle name="Normal 6 3 4 2 3 2" xfId="45290"/>
    <cellStyle name="Normal 6 3 4 2 3 2 2" xfId="45291"/>
    <cellStyle name="Normal 6 3 4 2 3 2 3" xfId="59018"/>
    <cellStyle name="Normal 6 3 4 2 3 3" xfId="45292"/>
    <cellStyle name="Normal 6 3 4 2 3 4" xfId="45293"/>
    <cellStyle name="Normal 6 3 4 2 4" xfId="45294"/>
    <cellStyle name="Normal 6 3 4 2 4 2" xfId="45295"/>
    <cellStyle name="Normal 6 3 4 2 4 3" xfId="59019"/>
    <cellStyle name="Normal 6 3 4 2 5" xfId="45296"/>
    <cellStyle name="Normal 6 3 4 2 6" xfId="45297"/>
    <cellStyle name="Normal 6 3 4 3" xfId="45298"/>
    <cellStyle name="Normal 6 3 4 3 2" xfId="45299"/>
    <cellStyle name="Normal 6 3 4 3 2 2" xfId="45300"/>
    <cellStyle name="Normal 6 3 4 3 2 3" xfId="59020"/>
    <cellStyle name="Normal 6 3 4 3 3" xfId="45301"/>
    <cellStyle name="Normal 6 3 4 3 4" xfId="45302"/>
    <cellStyle name="Normal 6 3 4 4" xfId="45303"/>
    <cellStyle name="Normal 6 3 4 4 2" xfId="45304"/>
    <cellStyle name="Normal 6 3 4 4 2 2" xfId="45305"/>
    <cellStyle name="Normal 6 3 4 4 2 3" xfId="59021"/>
    <cellStyle name="Normal 6 3 4 4 3" xfId="45306"/>
    <cellStyle name="Normal 6 3 4 4 4" xfId="45307"/>
    <cellStyle name="Normal 6 3 4 5" xfId="45308"/>
    <cellStyle name="Normal 6 3 4 5 2" xfId="45309"/>
    <cellStyle name="Normal 6 3 4 5 3" xfId="59022"/>
    <cellStyle name="Normal 6 3 4 6" xfId="45310"/>
    <cellStyle name="Normal 6 3 4 7" xfId="45311"/>
    <cellStyle name="Normal 6 3 5" xfId="45312"/>
    <cellStyle name="Normal 6 3 5 2" xfId="45313"/>
    <cellStyle name="Normal 6 3 5 2 2" xfId="45314"/>
    <cellStyle name="Normal 6 3 5 2 2 2" xfId="45315"/>
    <cellStyle name="Normal 6 3 5 2 2 3" xfId="59023"/>
    <cellStyle name="Normal 6 3 5 2 3" xfId="45316"/>
    <cellStyle name="Normal 6 3 5 2 4" xfId="45317"/>
    <cellStyle name="Normal 6 3 5 3" xfId="45318"/>
    <cellStyle name="Normal 6 3 5 3 2" xfId="45319"/>
    <cellStyle name="Normal 6 3 5 3 2 2" xfId="45320"/>
    <cellStyle name="Normal 6 3 5 3 2 3" xfId="59024"/>
    <cellStyle name="Normal 6 3 5 3 3" xfId="45321"/>
    <cellStyle name="Normal 6 3 5 3 4" xfId="45322"/>
    <cellStyle name="Normal 6 3 5 4" xfId="45323"/>
    <cellStyle name="Normal 6 3 5 4 2" xfId="45324"/>
    <cellStyle name="Normal 6 3 5 4 3" xfId="59025"/>
    <cellStyle name="Normal 6 3 5 5" xfId="45325"/>
    <cellStyle name="Normal 6 3 5 6" xfId="45326"/>
    <cellStyle name="Normal 6 3 6" xfId="45327"/>
    <cellStyle name="Normal 6 3 6 2" xfId="45328"/>
    <cellStyle name="Normal 6 3 6 2 2" xfId="45329"/>
    <cellStyle name="Normal 6 3 6 2 2 2" xfId="45330"/>
    <cellStyle name="Normal 6 3 6 2 2 3" xfId="59026"/>
    <cellStyle name="Normal 6 3 6 2 3" xfId="45331"/>
    <cellStyle name="Normal 6 3 6 2 4" xfId="45332"/>
    <cellStyle name="Normal 6 3 6 3" xfId="45333"/>
    <cellStyle name="Normal 6 3 6 3 2" xfId="45334"/>
    <cellStyle name="Normal 6 3 6 3 3" xfId="59027"/>
    <cellStyle name="Normal 6 3 6 4" xfId="45335"/>
    <cellStyle name="Normal 6 3 6 5" xfId="45336"/>
    <cellStyle name="Normal 6 3 7" xfId="45337"/>
    <cellStyle name="Normal 6 3 7 2" xfId="45338"/>
    <cellStyle name="Normal 6 3 7 2 2" xfId="45339"/>
    <cellStyle name="Normal 6 3 7 2 3" xfId="59028"/>
    <cellStyle name="Normal 6 3 7 3" xfId="45340"/>
    <cellStyle name="Normal 6 3 7 4" xfId="45341"/>
    <cellStyle name="Normal 6 3 8" xfId="45342"/>
    <cellStyle name="Normal 6 3 8 2" xfId="45343"/>
    <cellStyle name="Normal 6 3 8 2 2" xfId="45344"/>
    <cellStyle name="Normal 6 3 8 2 3" xfId="59029"/>
    <cellStyle name="Normal 6 3 8 3" xfId="45345"/>
    <cellStyle name="Normal 6 3 8 4" xfId="45346"/>
    <cellStyle name="Normal 6 3 9" xfId="45347"/>
    <cellStyle name="Normal 6 3 9 2" xfId="45348"/>
    <cellStyle name="Normal 6 3 9 3" xfId="59030"/>
    <cellStyle name="Normal 6 4" xfId="45349"/>
    <cellStyle name="Normal 6 4 10" xfId="45350"/>
    <cellStyle name="Normal 6 4 11" xfId="45351"/>
    <cellStyle name="Normal 6 4 2" xfId="45352"/>
    <cellStyle name="Normal 6 4 2 10" xfId="45353"/>
    <cellStyle name="Normal 6 4 2 2" xfId="45354"/>
    <cellStyle name="Normal 6 4 2 2 2" xfId="45355"/>
    <cellStyle name="Normal 6 4 2 2 2 2" xfId="45356"/>
    <cellStyle name="Normal 6 4 2 2 2 2 2" xfId="45357"/>
    <cellStyle name="Normal 6 4 2 2 2 2 2 2" xfId="45358"/>
    <cellStyle name="Normal 6 4 2 2 2 2 2 2 2" xfId="45359"/>
    <cellStyle name="Normal 6 4 2 2 2 2 2 2 3" xfId="59031"/>
    <cellStyle name="Normal 6 4 2 2 2 2 2 3" xfId="45360"/>
    <cellStyle name="Normal 6 4 2 2 2 2 2 4" xfId="45361"/>
    <cellStyle name="Normal 6 4 2 2 2 2 3" xfId="45362"/>
    <cellStyle name="Normal 6 4 2 2 2 2 3 2" xfId="45363"/>
    <cellStyle name="Normal 6 4 2 2 2 2 3 2 2" xfId="45364"/>
    <cellStyle name="Normal 6 4 2 2 2 2 3 2 3" xfId="59032"/>
    <cellStyle name="Normal 6 4 2 2 2 2 3 3" xfId="45365"/>
    <cellStyle name="Normal 6 4 2 2 2 2 3 4" xfId="45366"/>
    <cellStyle name="Normal 6 4 2 2 2 2 4" xfId="45367"/>
    <cellStyle name="Normal 6 4 2 2 2 2 4 2" xfId="45368"/>
    <cellStyle name="Normal 6 4 2 2 2 2 4 3" xfId="59033"/>
    <cellStyle name="Normal 6 4 2 2 2 2 5" xfId="45369"/>
    <cellStyle name="Normal 6 4 2 2 2 2 6" xfId="45370"/>
    <cellStyle name="Normal 6 4 2 2 2 3" xfId="45371"/>
    <cellStyle name="Normal 6 4 2 2 2 3 2" xfId="45372"/>
    <cellStyle name="Normal 6 4 2 2 2 3 2 2" xfId="45373"/>
    <cellStyle name="Normal 6 4 2 2 2 3 2 3" xfId="59034"/>
    <cellStyle name="Normal 6 4 2 2 2 3 3" xfId="45374"/>
    <cellStyle name="Normal 6 4 2 2 2 3 4" xfId="45375"/>
    <cellStyle name="Normal 6 4 2 2 2 4" xfId="45376"/>
    <cellStyle name="Normal 6 4 2 2 2 4 2" xfId="45377"/>
    <cellStyle name="Normal 6 4 2 2 2 4 2 2" xfId="45378"/>
    <cellStyle name="Normal 6 4 2 2 2 4 2 3" xfId="59035"/>
    <cellStyle name="Normal 6 4 2 2 2 4 3" xfId="45379"/>
    <cellStyle name="Normal 6 4 2 2 2 4 4" xfId="45380"/>
    <cellStyle name="Normal 6 4 2 2 2 5" xfId="45381"/>
    <cellStyle name="Normal 6 4 2 2 2 5 2" xfId="45382"/>
    <cellStyle name="Normal 6 4 2 2 2 5 3" xfId="59036"/>
    <cellStyle name="Normal 6 4 2 2 2 6" xfId="45383"/>
    <cellStyle name="Normal 6 4 2 2 2 7" xfId="45384"/>
    <cellStyle name="Normal 6 4 2 2 3" xfId="45385"/>
    <cellStyle name="Normal 6 4 2 2 3 2" xfId="45386"/>
    <cellStyle name="Normal 6 4 2 2 3 2 2" xfId="45387"/>
    <cellStyle name="Normal 6 4 2 2 3 2 2 2" xfId="45388"/>
    <cellStyle name="Normal 6 4 2 2 3 2 2 3" xfId="59037"/>
    <cellStyle name="Normal 6 4 2 2 3 2 3" xfId="45389"/>
    <cellStyle name="Normal 6 4 2 2 3 2 4" xfId="45390"/>
    <cellStyle name="Normal 6 4 2 2 3 3" xfId="45391"/>
    <cellStyle name="Normal 6 4 2 2 3 3 2" xfId="45392"/>
    <cellStyle name="Normal 6 4 2 2 3 3 2 2" xfId="45393"/>
    <cellStyle name="Normal 6 4 2 2 3 3 2 3" xfId="59038"/>
    <cellStyle name="Normal 6 4 2 2 3 3 3" xfId="45394"/>
    <cellStyle name="Normal 6 4 2 2 3 3 4" xfId="45395"/>
    <cellStyle name="Normal 6 4 2 2 3 4" xfId="45396"/>
    <cellStyle name="Normal 6 4 2 2 3 4 2" xfId="45397"/>
    <cellStyle name="Normal 6 4 2 2 3 4 3" xfId="59039"/>
    <cellStyle name="Normal 6 4 2 2 3 5" xfId="45398"/>
    <cellStyle name="Normal 6 4 2 2 3 6" xfId="45399"/>
    <cellStyle name="Normal 6 4 2 2 4" xfId="45400"/>
    <cellStyle name="Normal 6 4 2 2 4 2" xfId="45401"/>
    <cellStyle name="Normal 6 4 2 2 4 2 2" xfId="45402"/>
    <cellStyle name="Normal 6 4 2 2 4 2 3" xfId="59040"/>
    <cellStyle name="Normal 6 4 2 2 4 3" xfId="45403"/>
    <cellStyle name="Normal 6 4 2 2 4 4" xfId="45404"/>
    <cellStyle name="Normal 6 4 2 2 5" xfId="45405"/>
    <cellStyle name="Normal 6 4 2 2 5 2" xfId="45406"/>
    <cellStyle name="Normal 6 4 2 2 5 2 2" xfId="45407"/>
    <cellStyle name="Normal 6 4 2 2 5 2 3" xfId="59041"/>
    <cellStyle name="Normal 6 4 2 2 5 3" xfId="45408"/>
    <cellStyle name="Normal 6 4 2 2 5 4" xfId="45409"/>
    <cellStyle name="Normal 6 4 2 2 6" xfId="45410"/>
    <cellStyle name="Normal 6 4 2 2 6 2" xfId="45411"/>
    <cellStyle name="Normal 6 4 2 2 6 3" xfId="59042"/>
    <cellStyle name="Normal 6 4 2 2 7" xfId="45412"/>
    <cellStyle name="Normal 6 4 2 2 8" xfId="45413"/>
    <cellStyle name="Normal 6 4 2 3" xfId="45414"/>
    <cellStyle name="Normal 6 4 2 3 2" xfId="45415"/>
    <cellStyle name="Normal 6 4 2 3 2 2" xfId="45416"/>
    <cellStyle name="Normal 6 4 2 3 2 2 2" xfId="45417"/>
    <cellStyle name="Normal 6 4 2 3 2 2 2 2" xfId="45418"/>
    <cellStyle name="Normal 6 4 2 3 2 2 2 3" xfId="59043"/>
    <cellStyle name="Normal 6 4 2 3 2 2 3" xfId="45419"/>
    <cellStyle name="Normal 6 4 2 3 2 2 4" xfId="45420"/>
    <cellStyle name="Normal 6 4 2 3 2 3" xfId="45421"/>
    <cellStyle name="Normal 6 4 2 3 2 3 2" xfId="45422"/>
    <cellStyle name="Normal 6 4 2 3 2 3 2 2" xfId="45423"/>
    <cellStyle name="Normal 6 4 2 3 2 3 2 3" xfId="59044"/>
    <cellStyle name="Normal 6 4 2 3 2 3 3" xfId="45424"/>
    <cellStyle name="Normal 6 4 2 3 2 3 4" xfId="45425"/>
    <cellStyle name="Normal 6 4 2 3 2 4" xfId="45426"/>
    <cellStyle name="Normal 6 4 2 3 2 4 2" xfId="45427"/>
    <cellStyle name="Normal 6 4 2 3 2 4 3" xfId="59045"/>
    <cellStyle name="Normal 6 4 2 3 2 5" xfId="45428"/>
    <cellStyle name="Normal 6 4 2 3 2 6" xfId="45429"/>
    <cellStyle name="Normal 6 4 2 3 3" xfId="45430"/>
    <cellStyle name="Normal 6 4 2 3 3 2" xfId="45431"/>
    <cellStyle name="Normal 6 4 2 3 3 2 2" xfId="45432"/>
    <cellStyle name="Normal 6 4 2 3 3 2 3" xfId="59046"/>
    <cellStyle name="Normal 6 4 2 3 3 3" xfId="45433"/>
    <cellStyle name="Normal 6 4 2 3 3 4" xfId="45434"/>
    <cellStyle name="Normal 6 4 2 3 4" xfId="45435"/>
    <cellStyle name="Normal 6 4 2 3 4 2" xfId="45436"/>
    <cellStyle name="Normal 6 4 2 3 4 2 2" xfId="45437"/>
    <cellStyle name="Normal 6 4 2 3 4 2 3" xfId="59047"/>
    <cellStyle name="Normal 6 4 2 3 4 3" xfId="45438"/>
    <cellStyle name="Normal 6 4 2 3 4 4" xfId="45439"/>
    <cellStyle name="Normal 6 4 2 3 5" xfId="45440"/>
    <cellStyle name="Normal 6 4 2 3 5 2" xfId="45441"/>
    <cellStyle name="Normal 6 4 2 3 5 3" xfId="59048"/>
    <cellStyle name="Normal 6 4 2 3 6" xfId="45442"/>
    <cellStyle name="Normal 6 4 2 3 7" xfId="45443"/>
    <cellStyle name="Normal 6 4 2 4" xfId="45444"/>
    <cellStyle name="Normal 6 4 2 4 2" xfId="45445"/>
    <cellStyle name="Normal 6 4 2 4 2 2" xfId="45446"/>
    <cellStyle name="Normal 6 4 2 4 2 2 2" xfId="45447"/>
    <cellStyle name="Normal 6 4 2 4 2 2 3" xfId="59049"/>
    <cellStyle name="Normal 6 4 2 4 2 3" xfId="45448"/>
    <cellStyle name="Normal 6 4 2 4 2 4" xfId="45449"/>
    <cellStyle name="Normal 6 4 2 4 3" xfId="45450"/>
    <cellStyle name="Normal 6 4 2 4 3 2" xfId="45451"/>
    <cellStyle name="Normal 6 4 2 4 3 2 2" xfId="45452"/>
    <cellStyle name="Normal 6 4 2 4 3 2 3" xfId="59050"/>
    <cellStyle name="Normal 6 4 2 4 3 3" xfId="45453"/>
    <cellStyle name="Normal 6 4 2 4 3 4" xfId="45454"/>
    <cellStyle name="Normal 6 4 2 4 4" xfId="45455"/>
    <cellStyle name="Normal 6 4 2 4 4 2" xfId="45456"/>
    <cellStyle name="Normal 6 4 2 4 4 3" xfId="59051"/>
    <cellStyle name="Normal 6 4 2 4 5" xfId="45457"/>
    <cellStyle name="Normal 6 4 2 4 6" xfId="45458"/>
    <cellStyle name="Normal 6 4 2 5" xfId="45459"/>
    <cellStyle name="Normal 6 4 2 5 2" xfId="45460"/>
    <cellStyle name="Normal 6 4 2 5 2 2" xfId="45461"/>
    <cellStyle name="Normal 6 4 2 5 2 2 2" xfId="45462"/>
    <cellStyle name="Normal 6 4 2 5 2 2 3" xfId="59052"/>
    <cellStyle name="Normal 6 4 2 5 2 3" xfId="45463"/>
    <cellStyle name="Normal 6 4 2 5 2 4" xfId="45464"/>
    <cellStyle name="Normal 6 4 2 5 3" xfId="45465"/>
    <cellStyle name="Normal 6 4 2 5 3 2" xfId="45466"/>
    <cellStyle name="Normal 6 4 2 5 3 3" xfId="59053"/>
    <cellStyle name="Normal 6 4 2 5 4" xfId="45467"/>
    <cellStyle name="Normal 6 4 2 5 5" xfId="45468"/>
    <cellStyle name="Normal 6 4 2 6" xfId="45469"/>
    <cellStyle name="Normal 6 4 2 6 2" xfId="45470"/>
    <cellStyle name="Normal 6 4 2 6 2 2" xfId="45471"/>
    <cellStyle name="Normal 6 4 2 6 2 3" xfId="59054"/>
    <cellStyle name="Normal 6 4 2 6 3" xfId="45472"/>
    <cellStyle name="Normal 6 4 2 6 4" xfId="45473"/>
    <cellStyle name="Normal 6 4 2 7" xfId="45474"/>
    <cellStyle name="Normal 6 4 2 7 2" xfId="45475"/>
    <cellStyle name="Normal 6 4 2 7 2 2" xfId="45476"/>
    <cellStyle name="Normal 6 4 2 7 2 3" xfId="59055"/>
    <cellStyle name="Normal 6 4 2 7 3" xfId="45477"/>
    <cellStyle name="Normal 6 4 2 7 4" xfId="45478"/>
    <cellStyle name="Normal 6 4 2 8" xfId="45479"/>
    <cellStyle name="Normal 6 4 2 8 2" xfId="45480"/>
    <cellStyle name="Normal 6 4 2 8 3" xfId="59056"/>
    <cellStyle name="Normal 6 4 2 9" xfId="45481"/>
    <cellStyle name="Normal 6 4 3" xfId="45482"/>
    <cellStyle name="Normal 6 4 3 2" xfId="45483"/>
    <cellStyle name="Normal 6 4 3 2 2" xfId="45484"/>
    <cellStyle name="Normal 6 4 3 2 2 2" xfId="45485"/>
    <cellStyle name="Normal 6 4 3 2 2 2 2" xfId="45486"/>
    <cellStyle name="Normal 6 4 3 2 2 2 2 2" xfId="45487"/>
    <cellStyle name="Normal 6 4 3 2 2 2 2 3" xfId="59057"/>
    <cellStyle name="Normal 6 4 3 2 2 2 3" xfId="45488"/>
    <cellStyle name="Normal 6 4 3 2 2 2 4" xfId="45489"/>
    <cellStyle name="Normal 6 4 3 2 2 3" xfId="45490"/>
    <cellStyle name="Normal 6 4 3 2 2 3 2" xfId="45491"/>
    <cellStyle name="Normal 6 4 3 2 2 3 2 2" xfId="45492"/>
    <cellStyle name="Normal 6 4 3 2 2 3 2 3" xfId="59058"/>
    <cellStyle name="Normal 6 4 3 2 2 3 3" xfId="45493"/>
    <cellStyle name="Normal 6 4 3 2 2 3 4" xfId="45494"/>
    <cellStyle name="Normal 6 4 3 2 2 4" xfId="45495"/>
    <cellStyle name="Normal 6 4 3 2 2 4 2" xfId="45496"/>
    <cellStyle name="Normal 6 4 3 2 2 4 3" xfId="59059"/>
    <cellStyle name="Normal 6 4 3 2 2 5" xfId="45497"/>
    <cellStyle name="Normal 6 4 3 2 2 6" xfId="45498"/>
    <cellStyle name="Normal 6 4 3 2 3" xfId="45499"/>
    <cellStyle name="Normal 6 4 3 2 3 2" xfId="45500"/>
    <cellStyle name="Normal 6 4 3 2 3 2 2" xfId="45501"/>
    <cellStyle name="Normal 6 4 3 2 3 2 3" xfId="59060"/>
    <cellStyle name="Normal 6 4 3 2 3 3" xfId="45502"/>
    <cellStyle name="Normal 6 4 3 2 3 4" xfId="45503"/>
    <cellStyle name="Normal 6 4 3 2 4" xfId="45504"/>
    <cellStyle name="Normal 6 4 3 2 4 2" xfId="45505"/>
    <cellStyle name="Normal 6 4 3 2 4 2 2" xfId="45506"/>
    <cellStyle name="Normal 6 4 3 2 4 2 3" xfId="59061"/>
    <cellStyle name="Normal 6 4 3 2 4 3" xfId="45507"/>
    <cellStyle name="Normal 6 4 3 2 4 4" xfId="45508"/>
    <cellStyle name="Normal 6 4 3 2 5" xfId="45509"/>
    <cellStyle name="Normal 6 4 3 2 5 2" xfId="45510"/>
    <cellStyle name="Normal 6 4 3 2 5 3" xfId="59062"/>
    <cellStyle name="Normal 6 4 3 2 6" xfId="45511"/>
    <cellStyle name="Normal 6 4 3 2 7" xfId="45512"/>
    <cellStyle name="Normal 6 4 3 3" xfId="45513"/>
    <cellStyle name="Normal 6 4 3 3 2" xfId="45514"/>
    <cellStyle name="Normal 6 4 3 3 2 2" xfId="45515"/>
    <cellStyle name="Normal 6 4 3 3 2 2 2" xfId="45516"/>
    <cellStyle name="Normal 6 4 3 3 2 2 3" xfId="59063"/>
    <cellStyle name="Normal 6 4 3 3 2 3" xfId="45517"/>
    <cellStyle name="Normal 6 4 3 3 2 4" xfId="45518"/>
    <cellStyle name="Normal 6 4 3 3 3" xfId="45519"/>
    <cellStyle name="Normal 6 4 3 3 3 2" xfId="45520"/>
    <cellStyle name="Normal 6 4 3 3 3 2 2" xfId="45521"/>
    <cellStyle name="Normal 6 4 3 3 3 2 3" xfId="59064"/>
    <cellStyle name="Normal 6 4 3 3 3 3" xfId="45522"/>
    <cellStyle name="Normal 6 4 3 3 3 4" xfId="45523"/>
    <cellStyle name="Normal 6 4 3 3 4" xfId="45524"/>
    <cellStyle name="Normal 6 4 3 3 4 2" xfId="45525"/>
    <cellStyle name="Normal 6 4 3 3 4 3" xfId="59065"/>
    <cellStyle name="Normal 6 4 3 3 5" xfId="45526"/>
    <cellStyle name="Normal 6 4 3 3 6" xfId="45527"/>
    <cellStyle name="Normal 6 4 3 4" xfId="45528"/>
    <cellStyle name="Normal 6 4 3 4 2" xfId="45529"/>
    <cellStyle name="Normal 6 4 3 4 2 2" xfId="45530"/>
    <cellStyle name="Normal 6 4 3 4 2 2 2" xfId="45531"/>
    <cellStyle name="Normal 6 4 3 4 2 2 3" xfId="59066"/>
    <cellStyle name="Normal 6 4 3 4 2 3" xfId="45532"/>
    <cellStyle name="Normal 6 4 3 4 2 4" xfId="45533"/>
    <cellStyle name="Normal 6 4 3 4 3" xfId="45534"/>
    <cellStyle name="Normal 6 4 3 4 3 2" xfId="45535"/>
    <cellStyle name="Normal 6 4 3 4 3 3" xfId="59067"/>
    <cellStyle name="Normal 6 4 3 4 4" xfId="45536"/>
    <cellStyle name="Normal 6 4 3 4 5" xfId="45537"/>
    <cellStyle name="Normal 6 4 3 5" xfId="45538"/>
    <cellStyle name="Normal 6 4 3 5 2" xfId="45539"/>
    <cellStyle name="Normal 6 4 3 5 2 2" xfId="45540"/>
    <cellStyle name="Normal 6 4 3 5 2 3" xfId="59068"/>
    <cellStyle name="Normal 6 4 3 5 3" xfId="45541"/>
    <cellStyle name="Normal 6 4 3 5 4" xfId="45542"/>
    <cellStyle name="Normal 6 4 3 6" xfId="45543"/>
    <cellStyle name="Normal 6 4 3 6 2" xfId="45544"/>
    <cellStyle name="Normal 6 4 3 6 2 2" xfId="45545"/>
    <cellStyle name="Normal 6 4 3 6 2 3" xfId="59069"/>
    <cellStyle name="Normal 6 4 3 6 3" xfId="45546"/>
    <cellStyle name="Normal 6 4 3 6 4" xfId="45547"/>
    <cellStyle name="Normal 6 4 3 7" xfId="45548"/>
    <cellStyle name="Normal 6 4 3 7 2" xfId="45549"/>
    <cellStyle name="Normal 6 4 3 7 3" xfId="59070"/>
    <cellStyle name="Normal 6 4 3 8" xfId="45550"/>
    <cellStyle name="Normal 6 4 3 9" xfId="45551"/>
    <cellStyle name="Normal 6 4 4" xfId="45552"/>
    <cellStyle name="Normal 6 4 4 2" xfId="45553"/>
    <cellStyle name="Normal 6 4 4 2 2" xfId="45554"/>
    <cellStyle name="Normal 6 4 4 2 2 2" xfId="45555"/>
    <cellStyle name="Normal 6 4 4 2 2 2 2" xfId="45556"/>
    <cellStyle name="Normal 6 4 4 2 2 2 3" xfId="59071"/>
    <cellStyle name="Normal 6 4 4 2 2 3" xfId="45557"/>
    <cellStyle name="Normal 6 4 4 2 2 4" xfId="45558"/>
    <cellStyle name="Normal 6 4 4 2 3" xfId="45559"/>
    <cellStyle name="Normal 6 4 4 2 3 2" xfId="45560"/>
    <cellStyle name="Normal 6 4 4 2 3 2 2" xfId="45561"/>
    <cellStyle name="Normal 6 4 4 2 3 2 3" xfId="59072"/>
    <cellStyle name="Normal 6 4 4 2 3 3" xfId="45562"/>
    <cellStyle name="Normal 6 4 4 2 3 4" xfId="45563"/>
    <cellStyle name="Normal 6 4 4 2 4" xfId="45564"/>
    <cellStyle name="Normal 6 4 4 2 4 2" xfId="45565"/>
    <cellStyle name="Normal 6 4 4 2 4 3" xfId="59073"/>
    <cellStyle name="Normal 6 4 4 2 5" xfId="45566"/>
    <cellStyle name="Normal 6 4 4 2 6" xfId="45567"/>
    <cellStyle name="Normal 6 4 4 3" xfId="45568"/>
    <cellStyle name="Normal 6 4 4 3 2" xfId="45569"/>
    <cellStyle name="Normal 6 4 4 3 2 2" xfId="45570"/>
    <cellStyle name="Normal 6 4 4 3 2 3" xfId="59074"/>
    <cellStyle name="Normal 6 4 4 3 3" xfId="45571"/>
    <cellStyle name="Normal 6 4 4 3 4" xfId="45572"/>
    <cellStyle name="Normal 6 4 4 4" xfId="45573"/>
    <cellStyle name="Normal 6 4 4 4 2" xfId="45574"/>
    <cellStyle name="Normal 6 4 4 4 2 2" xfId="45575"/>
    <cellStyle name="Normal 6 4 4 4 2 3" xfId="59075"/>
    <cellStyle name="Normal 6 4 4 4 3" xfId="45576"/>
    <cellStyle name="Normal 6 4 4 4 4" xfId="45577"/>
    <cellStyle name="Normal 6 4 4 5" xfId="45578"/>
    <cellStyle name="Normal 6 4 4 5 2" xfId="45579"/>
    <cellStyle name="Normal 6 4 4 5 3" xfId="59076"/>
    <cellStyle name="Normal 6 4 4 6" xfId="45580"/>
    <cellStyle name="Normal 6 4 4 7" xfId="45581"/>
    <cellStyle name="Normal 6 4 5" xfId="45582"/>
    <cellStyle name="Normal 6 4 5 2" xfId="45583"/>
    <cellStyle name="Normal 6 4 5 2 2" xfId="45584"/>
    <cellStyle name="Normal 6 4 5 2 2 2" xfId="45585"/>
    <cellStyle name="Normal 6 4 5 2 2 3" xfId="59077"/>
    <cellStyle name="Normal 6 4 5 2 3" xfId="45586"/>
    <cellStyle name="Normal 6 4 5 2 4" xfId="45587"/>
    <cellStyle name="Normal 6 4 5 3" xfId="45588"/>
    <cellStyle name="Normal 6 4 5 3 2" xfId="45589"/>
    <cellStyle name="Normal 6 4 5 3 2 2" xfId="45590"/>
    <cellStyle name="Normal 6 4 5 3 2 3" xfId="59078"/>
    <cellStyle name="Normal 6 4 5 3 3" xfId="45591"/>
    <cellStyle name="Normal 6 4 5 3 4" xfId="45592"/>
    <cellStyle name="Normal 6 4 5 4" xfId="45593"/>
    <cellStyle name="Normal 6 4 5 4 2" xfId="45594"/>
    <cellStyle name="Normal 6 4 5 4 3" xfId="59079"/>
    <cellStyle name="Normal 6 4 5 5" xfId="45595"/>
    <cellStyle name="Normal 6 4 5 6" xfId="45596"/>
    <cellStyle name="Normal 6 4 6" xfId="45597"/>
    <cellStyle name="Normal 6 4 6 2" xfId="45598"/>
    <cellStyle name="Normal 6 4 6 2 2" xfId="45599"/>
    <cellStyle name="Normal 6 4 6 2 2 2" xfId="45600"/>
    <cellStyle name="Normal 6 4 6 2 2 3" xfId="59080"/>
    <cellStyle name="Normal 6 4 6 2 3" xfId="45601"/>
    <cellStyle name="Normal 6 4 6 2 4" xfId="45602"/>
    <cellStyle name="Normal 6 4 6 3" xfId="45603"/>
    <cellStyle name="Normal 6 4 6 3 2" xfId="45604"/>
    <cellStyle name="Normal 6 4 6 3 3" xfId="59081"/>
    <cellStyle name="Normal 6 4 6 4" xfId="45605"/>
    <cellStyle name="Normal 6 4 6 5" xfId="45606"/>
    <cellStyle name="Normal 6 4 7" xfId="45607"/>
    <cellStyle name="Normal 6 4 7 2" xfId="45608"/>
    <cellStyle name="Normal 6 4 7 2 2" xfId="45609"/>
    <cellStyle name="Normal 6 4 7 2 3" xfId="59082"/>
    <cellStyle name="Normal 6 4 7 3" xfId="45610"/>
    <cellStyle name="Normal 6 4 7 4" xfId="45611"/>
    <cellStyle name="Normal 6 4 8" xfId="45612"/>
    <cellStyle name="Normal 6 4 8 2" xfId="45613"/>
    <cellStyle name="Normal 6 4 8 2 2" xfId="45614"/>
    <cellStyle name="Normal 6 4 8 2 3" xfId="59083"/>
    <cellStyle name="Normal 6 4 8 3" xfId="45615"/>
    <cellStyle name="Normal 6 4 8 4" xfId="45616"/>
    <cellStyle name="Normal 6 4 9" xfId="45617"/>
    <cellStyle name="Normal 6 4 9 2" xfId="45618"/>
    <cellStyle name="Normal 6 4 9 3" xfId="59084"/>
    <cellStyle name="Normal 6 5" xfId="45619"/>
    <cellStyle name="Normal 6 5 10" xfId="45620"/>
    <cellStyle name="Normal 6 5 2" xfId="45621"/>
    <cellStyle name="Normal 6 5 2 2" xfId="45622"/>
    <cellStyle name="Normal 6 5 2 2 2" xfId="45623"/>
    <cellStyle name="Normal 6 5 2 2 2 2" xfId="45624"/>
    <cellStyle name="Normal 6 5 2 2 2 2 2" xfId="45625"/>
    <cellStyle name="Normal 6 5 2 2 2 2 2 2" xfId="45626"/>
    <cellStyle name="Normal 6 5 2 2 2 2 2 3" xfId="59085"/>
    <cellStyle name="Normal 6 5 2 2 2 2 3" xfId="45627"/>
    <cellStyle name="Normal 6 5 2 2 2 2 4" xfId="45628"/>
    <cellStyle name="Normal 6 5 2 2 2 3" xfId="45629"/>
    <cellStyle name="Normal 6 5 2 2 2 3 2" xfId="45630"/>
    <cellStyle name="Normal 6 5 2 2 2 3 2 2" xfId="45631"/>
    <cellStyle name="Normal 6 5 2 2 2 3 2 3" xfId="59086"/>
    <cellStyle name="Normal 6 5 2 2 2 3 3" xfId="45632"/>
    <cellStyle name="Normal 6 5 2 2 2 3 4" xfId="45633"/>
    <cellStyle name="Normal 6 5 2 2 2 4" xfId="45634"/>
    <cellStyle name="Normal 6 5 2 2 2 4 2" xfId="45635"/>
    <cellStyle name="Normal 6 5 2 2 2 4 3" xfId="59087"/>
    <cellStyle name="Normal 6 5 2 2 2 5" xfId="45636"/>
    <cellStyle name="Normal 6 5 2 2 2 6" xfId="45637"/>
    <cellStyle name="Normal 6 5 2 2 3" xfId="45638"/>
    <cellStyle name="Normal 6 5 2 2 3 2" xfId="45639"/>
    <cellStyle name="Normal 6 5 2 2 3 2 2" xfId="45640"/>
    <cellStyle name="Normal 6 5 2 2 3 2 3" xfId="59088"/>
    <cellStyle name="Normal 6 5 2 2 3 3" xfId="45641"/>
    <cellStyle name="Normal 6 5 2 2 3 4" xfId="45642"/>
    <cellStyle name="Normal 6 5 2 2 4" xfId="45643"/>
    <cellStyle name="Normal 6 5 2 2 4 2" xfId="45644"/>
    <cellStyle name="Normal 6 5 2 2 4 2 2" xfId="45645"/>
    <cellStyle name="Normal 6 5 2 2 4 2 3" xfId="59089"/>
    <cellStyle name="Normal 6 5 2 2 4 3" xfId="45646"/>
    <cellStyle name="Normal 6 5 2 2 4 4" xfId="45647"/>
    <cellStyle name="Normal 6 5 2 2 5" xfId="45648"/>
    <cellStyle name="Normal 6 5 2 2 5 2" xfId="45649"/>
    <cellStyle name="Normal 6 5 2 2 5 3" xfId="59090"/>
    <cellStyle name="Normal 6 5 2 2 6" xfId="45650"/>
    <cellStyle name="Normal 6 5 2 2 7" xfId="45651"/>
    <cellStyle name="Normal 6 5 2 3" xfId="45652"/>
    <cellStyle name="Normal 6 5 2 3 2" xfId="45653"/>
    <cellStyle name="Normal 6 5 2 3 2 2" xfId="45654"/>
    <cellStyle name="Normal 6 5 2 3 2 2 2" xfId="45655"/>
    <cellStyle name="Normal 6 5 2 3 2 2 3" xfId="59091"/>
    <cellStyle name="Normal 6 5 2 3 2 3" xfId="45656"/>
    <cellStyle name="Normal 6 5 2 3 2 4" xfId="45657"/>
    <cellStyle name="Normal 6 5 2 3 3" xfId="45658"/>
    <cellStyle name="Normal 6 5 2 3 3 2" xfId="45659"/>
    <cellStyle name="Normal 6 5 2 3 3 2 2" xfId="45660"/>
    <cellStyle name="Normal 6 5 2 3 3 2 3" xfId="59092"/>
    <cellStyle name="Normal 6 5 2 3 3 3" xfId="45661"/>
    <cellStyle name="Normal 6 5 2 3 3 4" xfId="45662"/>
    <cellStyle name="Normal 6 5 2 3 4" xfId="45663"/>
    <cellStyle name="Normal 6 5 2 3 4 2" xfId="45664"/>
    <cellStyle name="Normal 6 5 2 3 4 3" xfId="59093"/>
    <cellStyle name="Normal 6 5 2 3 5" xfId="45665"/>
    <cellStyle name="Normal 6 5 2 3 6" xfId="45666"/>
    <cellStyle name="Normal 6 5 2 4" xfId="45667"/>
    <cellStyle name="Normal 6 5 2 4 2" xfId="45668"/>
    <cellStyle name="Normal 6 5 2 4 2 2" xfId="45669"/>
    <cellStyle name="Normal 6 5 2 4 2 3" xfId="59094"/>
    <cellStyle name="Normal 6 5 2 4 3" xfId="45670"/>
    <cellStyle name="Normal 6 5 2 4 4" xfId="45671"/>
    <cellStyle name="Normal 6 5 2 5" xfId="45672"/>
    <cellStyle name="Normal 6 5 2 5 2" xfId="45673"/>
    <cellStyle name="Normal 6 5 2 5 2 2" xfId="45674"/>
    <cellStyle name="Normal 6 5 2 5 2 3" xfId="59095"/>
    <cellStyle name="Normal 6 5 2 5 3" xfId="45675"/>
    <cellStyle name="Normal 6 5 2 5 4" xfId="45676"/>
    <cellStyle name="Normal 6 5 2 6" xfId="45677"/>
    <cellStyle name="Normal 6 5 2 6 2" xfId="45678"/>
    <cellStyle name="Normal 6 5 2 6 3" xfId="59096"/>
    <cellStyle name="Normal 6 5 2 7" xfId="45679"/>
    <cellStyle name="Normal 6 5 2 8" xfId="45680"/>
    <cellStyle name="Normal 6 5 3" xfId="45681"/>
    <cellStyle name="Normal 6 5 3 2" xfId="45682"/>
    <cellStyle name="Normal 6 5 3 2 2" xfId="45683"/>
    <cellStyle name="Normal 6 5 3 2 2 2" xfId="45684"/>
    <cellStyle name="Normal 6 5 3 2 2 2 2" xfId="45685"/>
    <cellStyle name="Normal 6 5 3 2 2 2 3" xfId="59097"/>
    <cellStyle name="Normal 6 5 3 2 2 3" xfId="45686"/>
    <cellStyle name="Normal 6 5 3 2 2 4" xfId="45687"/>
    <cellStyle name="Normal 6 5 3 2 3" xfId="45688"/>
    <cellStyle name="Normal 6 5 3 2 3 2" xfId="45689"/>
    <cellStyle name="Normal 6 5 3 2 3 2 2" xfId="45690"/>
    <cellStyle name="Normal 6 5 3 2 3 2 3" xfId="59098"/>
    <cellStyle name="Normal 6 5 3 2 3 3" xfId="45691"/>
    <cellStyle name="Normal 6 5 3 2 3 4" xfId="45692"/>
    <cellStyle name="Normal 6 5 3 2 4" xfId="45693"/>
    <cellStyle name="Normal 6 5 3 2 4 2" xfId="45694"/>
    <cellStyle name="Normal 6 5 3 2 4 3" xfId="59099"/>
    <cellStyle name="Normal 6 5 3 2 5" xfId="45695"/>
    <cellStyle name="Normal 6 5 3 2 6" xfId="45696"/>
    <cellStyle name="Normal 6 5 3 3" xfId="45697"/>
    <cellStyle name="Normal 6 5 3 3 2" xfId="45698"/>
    <cellStyle name="Normal 6 5 3 3 2 2" xfId="45699"/>
    <cellStyle name="Normal 6 5 3 3 2 3" xfId="59100"/>
    <cellStyle name="Normal 6 5 3 3 3" xfId="45700"/>
    <cellStyle name="Normal 6 5 3 3 4" xfId="45701"/>
    <cellStyle name="Normal 6 5 3 4" xfId="45702"/>
    <cellStyle name="Normal 6 5 3 4 2" xfId="45703"/>
    <cellStyle name="Normal 6 5 3 4 2 2" xfId="45704"/>
    <cellStyle name="Normal 6 5 3 4 2 3" xfId="59101"/>
    <cellStyle name="Normal 6 5 3 4 3" xfId="45705"/>
    <cellStyle name="Normal 6 5 3 4 4" xfId="45706"/>
    <cellStyle name="Normal 6 5 3 5" xfId="45707"/>
    <cellStyle name="Normal 6 5 3 5 2" xfId="45708"/>
    <cellStyle name="Normal 6 5 3 5 3" xfId="59102"/>
    <cellStyle name="Normal 6 5 3 6" xfId="45709"/>
    <cellStyle name="Normal 6 5 3 7" xfId="45710"/>
    <cellStyle name="Normal 6 5 4" xfId="45711"/>
    <cellStyle name="Normal 6 5 4 2" xfId="45712"/>
    <cellStyle name="Normal 6 5 4 2 2" xfId="45713"/>
    <cellStyle name="Normal 6 5 4 2 2 2" xfId="45714"/>
    <cellStyle name="Normal 6 5 4 2 2 3" xfId="59103"/>
    <cellStyle name="Normal 6 5 4 2 3" xfId="45715"/>
    <cellStyle name="Normal 6 5 4 2 4" xfId="45716"/>
    <cellStyle name="Normal 6 5 4 3" xfId="45717"/>
    <cellStyle name="Normal 6 5 4 3 2" xfId="45718"/>
    <cellStyle name="Normal 6 5 4 3 2 2" xfId="45719"/>
    <cellStyle name="Normal 6 5 4 3 2 3" xfId="59104"/>
    <cellStyle name="Normal 6 5 4 3 3" xfId="45720"/>
    <cellStyle name="Normal 6 5 4 3 4" xfId="45721"/>
    <cellStyle name="Normal 6 5 4 4" xfId="45722"/>
    <cellStyle name="Normal 6 5 4 4 2" xfId="45723"/>
    <cellStyle name="Normal 6 5 4 4 3" xfId="59105"/>
    <cellStyle name="Normal 6 5 4 5" xfId="45724"/>
    <cellStyle name="Normal 6 5 4 6" xfId="45725"/>
    <cellStyle name="Normal 6 5 5" xfId="45726"/>
    <cellStyle name="Normal 6 5 5 2" xfId="45727"/>
    <cellStyle name="Normal 6 5 5 2 2" xfId="45728"/>
    <cellStyle name="Normal 6 5 5 2 2 2" xfId="45729"/>
    <cellStyle name="Normal 6 5 5 2 2 3" xfId="59106"/>
    <cellStyle name="Normal 6 5 5 2 3" xfId="45730"/>
    <cellStyle name="Normal 6 5 5 2 4" xfId="45731"/>
    <cellStyle name="Normal 6 5 5 3" xfId="45732"/>
    <cellStyle name="Normal 6 5 5 3 2" xfId="45733"/>
    <cellStyle name="Normal 6 5 5 3 3" xfId="59107"/>
    <cellStyle name="Normal 6 5 5 4" xfId="45734"/>
    <cellStyle name="Normal 6 5 5 5" xfId="45735"/>
    <cellStyle name="Normal 6 5 6" xfId="45736"/>
    <cellStyle name="Normal 6 5 6 2" xfId="45737"/>
    <cellStyle name="Normal 6 5 6 2 2" xfId="45738"/>
    <cellStyle name="Normal 6 5 6 2 3" xfId="59108"/>
    <cellStyle name="Normal 6 5 6 3" xfId="45739"/>
    <cellStyle name="Normal 6 5 6 4" xfId="45740"/>
    <cellStyle name="Normal 6 5 7" xfId="45741"/>
    <cellStyle name="Normal 6 5 7 2" xfId="45742"/>
    <cellStyle name="Normal 6 5 7 2 2" xfId="45743"/>
    <cellStyle name="Normal 6 5 7 2 3" xfId="59109"/>
    <cellStyle name="Normal 6 5 7 3" xfId="45744"/>
    <cellStyle name="Normal 6 5 7 4" xfId="45745"/>
    <cellStyle name="Normal 6 5 8" xfId="45746"/>
    <cellStyle name="Normal 6 5 8 2" xfId="45747"/>
    <cellStyle name="Normal 6 5 8 3" xfId="59110"/>
    <cellStyle name="Normal 6 5 9" xfId="45748"/>
    <cellStyle name="Normal 6 6" xfId="45749"/>
    <cellStyle name="Normal 6 6 10" xfId="45750"/>
    <cellStyle name="Normal 6 6 2" xfId="45751"/>
    <cellStyle name="Normal 6 6 2 2" xfId="45752"/>
    <cellStyle name="Normal 6 6 2 2 2" xfId="45753"/>
    <cellStyle name="Normal 6 6 2 2 2 2" xfId="45754"/>
    <cellStyle name="Normal 6 6 2 2 2 2 2" xfId="45755"/>
    <cellStyle name="Normal 6 6 2 2 2 2 2 2" xfId="45756"/>
    <cellStyle name="Normal 6 6 2 2 2 2 2 3" xfId="59111"/>
    <cellStyle name="Normal 6 6 2 2 2 2 3" xfId="45757"/>
    <cellStyle name="Normal 6 6 2 2 2 2 4" xfId="45758"/>
    <cellStyle name="Normal 6 6 2 2 2 3" xfId="45759"/>
    <cellStyle name="Normal 6 6 2 2 2 3 2" xfId="45760"/>
    <cellStyle name="Normal 6 6 2 2 2 3 2 2" xfId="45761"/>
    <cellStyle name="Normal 6 6 2 2 2 3 2 3" xfId="59112"/>
    <cellStyle name="Normal 6 6 2 2 2 3 3" xfId="45762"/>
    <cellStyle name="Normal 6 6 2 2 2 3 4" xfId="45763"/>
    <cellStyle name="Normal 6 6 2 2 2 4" xfId="45764"/>
    <cellStyle name="Normal 6 6 2 2 2 4 2" xfId="45765"/>
    <cellStyle name="Normal 6 6 2 2 2 4 3" xfId="59113"/>
    <cellStyle name="Normal 6 6 2 2 2 5" xfId="45766"/>
    <cellStyle name="Normal 6 6 2 2 2 6" xfId="45767"/>
    <cellStyle name="Normal 6 6 2 2 3" xfId="45768"/>
    <cellStyle name="Normal 6 6 2 2 3 2" xfId="45769"/>
    <cellStyle name="Normal 6 6 2 2 3 2 2" xfId="45770"/>
    <cellStyle name="Normal 6 6 2 2 3 2 3" xfId="59114"/>
    <cellStyle name="Normal 6 6 2 2 3 3" xfId="45771"/>
    <cellStyle name="Normal 6 6 2 2 3 4" xfId="45772"/>
    <cellStyle name="Normal 6 6 2 2 4" xfId="45773"/>
    <cellStyle name="Normal 6 6 2 2 4 2" xfId="45774"/>
    <cellStyle name="Normal 6 6 2 2 4 2 2" xfId="45775"/>
    <cellStyle name="Normal 6 6 2 2 4 2 3" xfId="59115"/>
    <cellStyle name="Normal 6 6 2 2 4 3" xfId="45776"/>
    <cellStyle name="Normal 6 6 2 2 4 4" xfId="45777"/>
    <cellStyle name="Normal 6 6 2 2 5" xfId="45778"/>
    <cellStyle name="Normal 6 6 2 2 5 2" xfId="45779"/>
    <cellStyle name="Normal 6 6 2 2 5 3" xfId="59116"/>
    <cellStyle name="Normal 6 6 2 2 6" xfId="45780"/>
    <cellStyle name="Normal 6 6 2 2 7" xfId="45781"/>
    <cellStyle name="Normal 6 6 2 3" xfId="45782"/>
    <cellStyle name="Normal 6 6 2 3 2" xfId="45783"/>
    <cellStyle name="Normal 6 6 2 3 2 2" xfId="45784"/>
    <cellStyle name="Normal 6 6 2 3 2 2 2" xfId="45785"/>
    <cellStyle name="Normal 6 6 2 3 2 2 3" xfId="59117"/>
    <cellStyle name="Normal 6 6 2 3 2 3" xfId="45786"/>
    <cellStyle name="Normal 6 6 2 3 2 4" xfId="45787"/>
    <cellStyle name="Normal 6 6 2 3 3" xfId="45788"/>
    <cellStyle name="Normal 6 6 2 3 3 2" xfId="45789"/>
    <cellStyle name="Normal 6 6 2 3 3 2 2" xfId="45790"/>
    <cellStyle name="Normal 6 6 2 3 3 2 3" xfId="59118"/>
    <cellStyle name="Normal 6 6 2 3 3 3" xfId="45791"/>
    <cellStyle name="Normal 6 6 2 3 3 4" xfId="45792"/>
    <cellStyle name="Normal 6 6 2 3 4" xfId="45793"/>
    <cellStyle name="Normal 6 6 2 3 4 2" xfId="45794"/>
    <cellStyle name="Normal 6 6 2 3 4 3" xfId="59119"/>
    <cellStyle name="Normal 6 6 2 3 5" xfId="45795"/>
    <cellStyle name="Normal 6 6 2 3 6" xfId="45796"/>
    <cellStyle name="Normal 6 6 2 4" xfId="45797"/>
    <cellStyle name="Normal 6 6 2 4 2" xfId="45798"/>
    <cellStyle name="Normal 6 6 2 4 2 2" xfId="45799"/>
    <cellStyle name="Normal 6 6 2 4 2 3" xfId="59120"/>
    <cellStyle name="Normal 6 6 2 4 3" xfId="45800"/>
    <cellStyle name="Normal 6 6 2 4 4" xfId="45801"/>
    <cellStyle name="Normal 6 6 2 5" xfId="45802"/>
    <cellStyle name="Normal 6 6 2 5 2" xfId="45803"/>
    <cellStyle name="Normal 6 6 2 5 2 2" xfId="45804"/>
    <cellStyle name="Normal 6 6 2 5 2 3" xfId="59121"/>
    <cellStyle name="Normal 6 6 2 5 3" xfId="45805"/>
    <cellStyle name="Normal 6 6 2 5 4" xfId="45806"/>
    <cellStyle name="Normal 6 6 2 6" xfId="45807"/>
    <cellStyle name="Normal 6 6 2 6 2" xfId="45808"/>
    <cellStyle name="Normal 6 6 2 6 3" xfId="59122"/>
    <cellStyle name="Normal 6 6 2 7" xfId="45809"/>
    <cellStyle name="Normal 6 6 2 8" xfId="45810"/>
    <cellStyle name="Normal 6 6 3" xfId="45811"/>
    <cellStyle name="Normal 6 6 3 2" xfId="45812"/>
    <cellStyle name="Normal 6 6 3 2 2" xfId="45813"/>
    <cellStyle name="Normal 6 6 3 2 2 2" xfId="45814"/>
    <cellStyle name="Normal 6 6 3 2 2 2 2" xfId="45815"/>
    <cellStyle name="Normal 6 6 3 2 2 2 3" xfId="59123"/>
    <cellStyle name="Normal 6 6 3 2 2 3" xfId="45816"/>
    <cellStyle name="Normal 6 6 3 2 2 4" xfId="45817"/>
    <cellStyle name="Normal 6 6 3 2 3" xfId="45818"/>
    <cellStyle name="Normal 6 6 3 2 3 2" xfId="45819"/>
    <cellStyle name="Normal 6 6 3 2 3 2 2" xfId="45820"/>
    <cellStyle name="Normal 6 6 3 2 3 2 3" xfId="59124"/>
    <cellStyle name="Normal 6 6 3 2 3 3" xfId="45821"/>
    <cellStyle name="Normal 6 6 3 2 3 4" xfId="45822"/>
    <cellStyle name="Normal 6 6 3 2 4" xfId="45823"/>
    <cellStyle name="Normal 6 6 3 2 4 2" xfId="45824"/>
    <cellStyle name="Normal 6 6 3 2 4 3" xfId="59125"/>
    <cellStyle name="Normal 6 6 3 2 5" xfId="45825"/>
    <cellStyle name="Normal 6 6 3 2 6" xfId="45826"/>
    <cellStyle name="Normal 6 6 3 3" xfId="45827"/>
    <cellStyle name="Normal 6 6 3 3 2" xfId="45828"/>
    <cellStyle name="Normal 6 6 3 3 2 2" xfId="45829"/>
    <cellStyle name="Normal 6 6 3 3 2 3" xfId="59126"/>
    <cellStyle name="Normal 6 6 3 3 3" xfId="45830"/>
    <cellStyle name="Normal 6 6 3 3 4" xfId="45831"/>
    <cellStyle name="Normal 6 6 3 4" xfId="45832"/>
    <cellStyle name="Normal 6 6 3 4 2" xfId="45833"/>
    <cellStyle name="Normal 6 6 3 4 2 2" xfId="45834"/>
    <cellStyle name="Normal 6 6 3 4 2 3" xfId="59127"/>
    <cellStyle name="Normal 6 6 3 4 3" xfId="45835"/>
    <cellStyle name="Normal 6 6 3 4 4" xfId="45836"/>
    <cellStyle name="Normal 6 6 3 5" xfId="45837"/>
    <cellStyle name="Normal 6 6 3 5 2" xfId="45838"/>
    <cellStyle name="Normal 6 6 3 5 3" xfId="59128"/>
    <cellStyle name="Normal 6 6 3 6" xfId="45839"/>
    <cellStyle name="Normal 6 6 3 7" xfId="45840"/>
    <cellStyle name="Normal 6 6 4" xfId="45841"/>
    <cellStyle name="Normal 6 6 4 2" xfId="45842"/>
    <cellStyle name="Normal 6 6 4 2 2" xfId="45843"/>
    <cellStyle name="Normal 6 6 4 2 2 2" xfId="45844"/>
    <cellStyle name="Normal 6 6 4 2 2 3" xfId="59129"/>
    <cellStyle name="Normal 6 6 4 2 3" xfId="45845"/>
    <cellStyle name="Normal 6 6 4 2 4" xfId="45846"/>
    <cellStyle name="Normal 6 6 4 3" xfId="45847"/>
    <cellStyle name="Normal 6 6 4 3 2" xfId="45848"/>
    <cellStyle name="Normal 6 6 4 3 2 2" xfId="45849"/>
    <cellStyle name="Normal 6 6 4 3 2 3" xfId="59130"/>
    <cellStyle name="Normal 6 6 4 3 3" xfId="45850"/>
    <cellStyle name="Normal 6 6 4 3 4" xfId="45851"/>
    <cellStyle name="Normal 6 6 4 4" xfId="45852"/>
    <cellStyle name="Normal 6 6 4 4 2" xfId="45853"/>
    <cellStyle name="Normal 6 6 4 4 3" xfId="59131"/>
    <cellStyle name="Normal 6 6 4 5" xfId="45854"/>
    <cellStyle name="Normal 6 6 4 6" xfId="45855"/>
    <cellStyle name="Normal 6 6 5" xfId="45856"/>
    <cellStyle name="Normal 6 6 5 2" xfId="45857"/>
    <cellStyle name="Normal 6 6 5 2 2" xfId="45858"/>
    <cellStyle name="Normal 6 6 5 2 2 2" xfId="45859"/>
    <cellStyle name="Normal 6 6 5 2 2 3" xfId="59132"/>
    <cellStyle name="Normal 6 6 5 2 3" xfId="45860"/>
    <cellStyle name="Normal 6 6 5 2 4" xfId="45861"/>
    <cellStyle name="Normal 6 6 5 3" xfId="45862"/>
    <cellStyle name="Normal 6 6 5 3 2" xfId="45863"/>
    <cellStyle name="Normal 6 6 5 3 3" xfId="59133"/>
    <cellStyle name="Normal 6 6 5 4" xfId="45864"/>
    <cellStyle name="Normal 6 6 5 5" xfId="45865"/>
    <cellStyle name="Normal 6 6 6" xfId="45866"/>
    <cellStyle name="Normal 6 6 6 2" xfId="45867"/>
    <cellStyle name="Normal 6 6 6 2 2" xfId="45868"/>
    <cellStyle name="Normal 6 6 6 2 3" xfId="59134"/>
    <cellStyle name="Normal 6 6 6 3" xfId="45869"/>
    <cellStyle name="Normal 6 6 6 4" xfId="45870"/>
    <cellStyle name="Normal 6 6 7" xfId="45871"/>
    <cellStyle name="Normal 6 6 7 2" xfId="45872"/>
    <cellStyle name="Normal 6 6 7 2 2" xfId="45873"/>
    <cellStyle name="Normal 6 6 7 2 3" xfId="59135"/>
    <cellStyle name="Normal 6 6 7 3" xfId="45874"/>
    <cellStyle name="Normal 6 6 7 4" xfId="45875"/>
    <cellStyle name="Normal 6 6 8" xfId="45876"/>
    <cellStyle name="Normal 6 6 8 2" xfId="45877"/>
    <cellStyle name="Normal 6 6 8 3" xfId="59136"/>
    <cellStyle name="Normal 6 6 9" xfId="45878"/>
    <cellStyle name="Normal 6 7" xfId="45879"/>
    <cellStyle name="Normal 6 7 10" xfId="45880"/>
    <cellStyle name="Normal 6 7 2" xfId="45881"/>
    <cellStyle name="Normal 6 7 2 2" xfId="45882"/>
    <cellStyle name="Normal 6 7 2 2 2" xfId="45883"/>
    <cellStyle name="Normal 6 7 2 2 2 2" xfId="45884"/>
    <cellStyle name="Normal 6 7 2 2 2 2 2" xfId="45885"/>
    <cellStyle name="Normal 6 7 2 2 2 2 2 2" xfId="45886"/>
    <cellStyle name="Normal 6 7 2 2 2 2 2 3" xfId="59137"/>
    <cellStyle name="Normal 6 7 2 2 2 2 3" xfId="45887"/>
    <cellStyle name="Normal 6 7 2 2 2 2 4" xfId="45888"/>
    <cellStyle name="Normal 6 7 2 2 2 3" xfId="45889"/>
    <cellStyle name="Normal 6 7 2 2 2 3 2" xfId="45890"/>
    <cellStyle name="Normal 6 7 2 2 2 3 2 2" xfId="45891"/>
    <cellStyle name="Normal 6 7 2 2 2 3 2 3" xfId="59138"/>
    <cellStyle name="Normal 6 7 2 2 2 3 3" xfId="45892"/>
    <cellStyle name="Normal 6 7 2 2 2 3 4" xfId="45893"/>
    <cellStyle name="Normal 6 7 2 2 2 4" xfId="45894"/>
    <cellStyle name="Normal 6 7 2 2 2 4 2" xfId="45895"/>
    <cellStyle name="Normal 6 7 2 2 2 4 3" xfId="59139"/>
    <cellStyle name="Normal 6 7 2 2 2 5" xfId="45896"/>
    <cellStyle name="Normal 6 7 2 2 2 6" xfId="45897"/>
    <cellStyle name="Normal 6 7 2 2 3" xfId="45898"/>
    <cellStyle name="Normal 6 7 2 2 3 2" xfId="45899"/>
    <cellStyle name="Normal 6 7 2 2 3 2 2" xfId="45900"/>
    <cellStyle name="Normal 6 7 2 2 3 2 3" xfId="59140"/>
    <cellStyle name="Normal 6 7 2 2 3 3" xfId="45901"/>
    <cellStyle name="Normal 6 7 2 2 3 4" xfId="45902"/>
    <cellStyle name="Normal 6 7 2 2 4" xfId="45903"/>
    <cellStyle name="Normal 6 7 2 2 4 2" xfId="45904"/>
    <cellStyle name="Normal 6 7 2 2 4 2 2" xfId="45905"/>
    <cellStyle name="Normal 6 7 2 2 4 2 3" xfId="59141"/>
    <cellStyle name="Normal 6 7 2 2 4 3" xfId="45906"/>
    <cellStyle name="Normal 6 7 2 2 4 4" xfId="45907"/>
    <cellStyle name="Normal 6 7 2 2 5" xfId="45908"/>
    <cellStyle name="Normal 6 7 2 2 5 2" xfId="45909"/>
    <cellStyle name="Normal 6 7 2 2 5 3" xfId="59142"/>
    <cellStyle name="Normal 6 7 2 2 6" xfId="45910"/>
    <cellStyle name="Normal 6 7 2 2 7" xfId="45911"/>
    <cellStyle name="Normal 6 7 2 3" xfId="45912"/>
    <cellStyle name="Normal 6 7 2 3 2" xfId="45913"/>
    <cellStyle name="Normal 6 7 2 3 2 2" xfId="45914"/>
    <cellStyle name="Normal 6 7 2 3 2 2 2" xfId="45915"/>
    <cellStyle name="Normal 6 7 2 3 2 2 3" xfId="59143"/>
    <cellStyle name="Normal 6 7 2 3 2 3" xfId="45916"/>
    <cellStyle name="Normal 6 7 2 3 2 4" xfId="45917"/>
    <cellStyle name="Normal 6 7 2 3 3" xfId="45918"/>
    <cellStyle name="Normal 6 7 2 3 3 2" xfId="45919"/>
    <cellStyle name="Normal 6 7 2 3 3 2 2" xfId="45920"/>
    <cellStyle name="Normal 6 7 2 3 3 2 3" xfId="59144"/>
    <cellStyle name="Normal 6 7 2 3 3 3" xfId="45921"/>
    <cellStyle name="Normal 6 7 2 3 3 4" xfId="45922"/>
    <cellStyle name="Normal 6 7 2 3 4" xfId="45923"/>
    <cellStyle name="Normal 6 7 2 3 4 2" xfId="45924"/>
    <cellStyle name="Normal 6 7 2 3 4 3" xfId="59145"/>
    <cellStyle name="Normal 6 7 2 3 5" xfId="45925"/>
    <cellStyle name="Normal 6 7 2 3 6" xfId="45926"/>
    <cellStyle name="Normal 6 7 2 4" xfId="45927"/>
    <cellStyle name="Normal 6 7 2 4 2" xfId="45928"/>
    <cellStyle name="Normal 6 7 2 4 2 2" xfId="45929"/>
    <cellStyle name="Normal 6 7 2 4 2 3" xfId="59146"/>
    <cellStyle name="Normal 6 7 2 4 3" xfId="45930"/>
    <cellStyle name="Normal 6 7 2 4 4" xfId="45931"/>
    <cellStyle name="Normal 6 7 2 5" xfId="45932"/>
    <cellStyle name="Normal 6 7 2 5 2" xfId="45933"/>
    <cellStyle name="Normal 6 7 2 5 2 2" xfId="45934"/>
    <cellStyle name="Normal 6 7 2 5 2 3" xfId="59147"/>
    <cellStyle name="Normal 6 7 2 5 3" xfId="45935"/>
    <cellStyle name="Normal 6 7 2 5 4" xfId="45936"/>
    <cellStyle name="Normal 6 7 2 6" xfId="45937"/>
    <cellStyle name="Normal 6 7 2 6 2" xfId="45938"/>
    <cellStyle name="Normal 6 7 2 6 3" xfId="59148"/>
    <cellStyle name="Normal 6 7 2 7" xfId="45939"/>
    <cellStyle name="Normal 6 7 2 8" xfId="45940"/>
    <cellStyle name="Normal 6 7 3" xfId="45941"/>
    <cellStyle name="Normal 6 7 3 2" xfId="45942"/>
    <cellStyle name="Normal 6 7 3 2 2" xfId="45943"/>
    <cellStyle name="Normal 6 7 3 2 2 2" xfId="45944"/>
    <cellStyle name="Normal 6 7 3 2 2 2 2" xfId="45945"/>
    <cellStyle name="Normal 6 7 3 2 2 2 3" xfId="59149"/>
    <cellStyle name="Normal 6 7 3 2 2 3" xfId="45946"/>
    <cellStyle name="Normal 6 7 3 2 2 4" xfId="45947"/>
    <cellStyle name="Normal 6 7 3 2 3" xfId="45948"/>
    <cellStyle name="Normal 6 7 3 2 3 2" xfId="45949"/>
    <cellStyle name="Normal 6 7 3 2 3 2 2" xfId="45950"/>
    <cellStyle name="Normal 6 7 3 2 3 2 3" xfId="59150"/>
    <cellStyle name="Normal 6 7 3 2 3 3" xfId="45951"/>
    <cellStyle name="Normal 6 7 3 2 3 4" xfId="45952"/>
    <cellStyle name="Normal 6 7 3 2 4" xfId="45953"/>
    <cellStyle name="Normal 6 7 3 2 4 2" xfId="45954"/>
    <cellStyle name="Normal 6 7 3 2 4 3" xfId="59151"/>
    <cellStyle name="Normal 6 7 3 2 5" xfId="45955"/>
    <cellStyle name="Normal 6 7 3 2 6" xfId="45956"/>
    <cellStyle name="Normal 6 7 3 3" xfId="45957"/>
    <cellStyle name="Normal 6 7 3 3 2" xfId="45958"/>
    <cellStyle name="Normal 6 7 3 3 2 2" xfId="45959"/>
    <cellStyle name="Normal 6 7 3 3 2 3" xfId="59152"/>
    <cellStyle name="Normal 6 7 3 3 3" xfId="45960"/>
    <cellStyle name="Normal 6 7 3 3 4" xfId="45961"/>
    <cellStyle name="Normal 6 7 3 4" xfId="45962"/>
    <cellStyle name="Normal 6 7 3 4 2" xfId="45963"/>
    <cellStyle name="Normal 6 7 3 4 2 2" xfId="45964"/>
    <cellStyle name="Normal 6 7 3 4 2 3" xfId="59153"/>
    <cellStyle name="Normal 6 7 3 4 3" xfId="45965"/>
    <cellStyle name="Normal 6 7 3 4 4" xfId="45966"/>
    <cellStyle name="Normal 6 7 3 5" xfId="45967"/>
    <cellStyle name="Normal 6 7 3 5 2" xfId="45968"/>
    <cellStyle name="Normal 6 7 3 5 3" xfId="59154"/>
    <cellStyle name="Normal 6 7 3 6" xfId="45969"/>
    <cellStyle name="Normal 6 7 3 7" xfId="45970"/>
    <cellStyle name="Normal 6 7 4" xfId="45971"/>
    <cellStyle name="Normal 6 7 4 2" xfId="45972"/>
    <cellStyle name="Normal 6 7 4 2 2" xfId="45973"/>
    <cellStyle name="Normal 6 7 4 2 2 2" xfId="45974"/>
    <cellStyle name="Normal 6 7 4 2 2 3" xfId="59155"/>
    <cellStyle name="Normal 6 7 4 2 3" xfId="45975"/>
    <cellStyle name="Normal 6 7 4 2 4" xfId="45976"/>
    <cellStyle name="Normal 6 7 4 3" xfId="45977"/>
    <cellStyle name="Normal 6 7 4 3 2" xfId="45978"/>
    <cellStyle name="Normal 6 7 4 3 2 2" xfId="45979"/>
    <cellStyle name="Normal 6 7 4 3 2 3" xfId="59156"/>
    <cellStyle name="Normal 6 7 4 3 3" xfId="45980"/>
    <cellStyle name="Normal 6 7 4 3 4" xfId="45981"/>
    <cellStyle name="Normal 6 7 4 4" xfId="45982"/>
    <cellStyle name="Normal 6 7 4 4 2" xfId="45983"/>
    <cellStyle name="Normal 6 7 4 4 3" xfId="59157"/>
    <cellStyle name="Normal 6 7 4 5" xfId="45984"/>
    <cellStyle name="Normal 6 7 4 6" xfId="45985"/>
    <cellStyle name="Normal 6 7 5" xfId="45986"/>
    <cellStyle name="Normal 6 7 5 2" xfId="45987"/>
    <cellStyle name="Normal 6 7 5 2 2" xfId="45988"/>
    <cellStyle name="Normal 6 7 5 2 2 2" xfId="45989"/>
    <cellStyle name="Normal 6 7 5 2 2 3" xfId="59158"/>
    <cellStyle name="Normal 6 7 5 2 3" xfId="45990"/>
    <cellStyle name="Normal 6 7 5 2 4" xfId="45991"/>
    <cellStyle name="Normal 6 7 5 3" xfId="45992"/>
    <cellStyle name="Normal 6 7 5 3 2" xfId="45993"/>
    <cellStyle name="Normal 6 7 5 3 3" xfId="59159"/>
    <cellStyle name="Normal 6 7 5 4" xfId="45994"/>
    <cellStyle name="Normal 6 7 5 5" xfId="45995"/>
    <cellStyle name="Normal 6 7 6" xfId="45996"/>
    <cellStyle name="Normal 6 7 6 2" xfId="45997"/>
    <cellStyle name="Normal 6 7 6 2 2" xfId="45998"/>
    <cellStyle name="Normal 6 7 6 2 3" xfId="59160"/>
    <cellStyle name="Normal 6 7 6 3" xfId="45999"/>
    <cellStyle name="Normal 6 7 6 4" xfId="46000"/>
    <cellStyle name="Normal 6 7 7" xfId="46001"/>
    <cellStyle name="Normal 6 7 7 2" xfId="46002"/>
    <cellStyle name="Normal 6 7 7 2 2" xfId="46003"/>
    <cellStyle name="Normal 6 7 7 2 3" xfId="59161"/>
    <cellStyle name="Normal 6 7 7 3" xfId="46004"/>
    <cellStyle name="Normal 6 7 7 4" xfId="46005"/>
    <cellStyle name="Normal 6 7 8" xfId="46006"/>
    <cellStyle name="Normal 6 7 8 2" xfId="46007"/>
    <cellStyle name="Normal 6 7 8 3" xfId="59162"/>
    <cellStyle name="Normal 6 7 9" xfId="46008"/>
    <cellStyle name="Normal 6 8" xfId="46009"/>
    <cellStyle name="Normal 6 8 2" xfId="46010"/>
    <cellStyle name="Normal 6 8 2 2" xfId="46011"/>
    <cellStyle name="Normal 6 8 2 2 2" xfId="46012"/>
    <cellStyle name="Normal 6 8 2 2 2 2" xfId="46013"/>
    <cellStyle name="Normal 6 8 2 2 2 2 2" xfId="46014"/>
    <cellStyle name="Normal 6 8 2 2 2 2 3" xfId="59163"/>
    <cellStyle name="Normal 6 8 2 2 2 3" xfId="46015"/>
    <cellStyle name="Normal 6 8 2 2 2 4" xfId="46016"/>
    <cellStyle name="Normal 6 8 2 2 3" xfId="46017"/>
    <cellStyle name="Normal 6 8 2 2 3 2" xfId="46018"/>
    <cellStyle name="Normal 6 8 2 2 3 2 2" xfId="46019"/>
    <cellStyle name="Normal 6 8 2 2 3 2 3" xfId="59164"/>
    <cellStyle name="Normal 6 8 2 2 3 3" xfId="46020"/>
    <cellStyle name="Normal 6 8 2 2 3 4" xfId="46021"/>
    <cellStyle name="Normal 6 8 2 2 4" xfId="46022"/>
    <cellStyle name="Normal 6 8 2 2 4 2" xfId="46023"/>
    <cellStyle name="Normal 6 8 2 2 4 3" xfId="59165"/>
    <cellStyle name="Normal 6 8 2 2 5" xfId="46024"/>
    <cellStyle name="Normal 6 8 2 2 6" xfId="46025"/>
    <cellStyle name="Normal 6 8 2 3" xfId="46026"/>
    <cellStyle name="Normal 6 8 2 3 2" xfId="46027"/>
    <cellStyle name="Normal 6 8 2 3 2 2" xfId="46028"/>
    <cellStyle name="Normal 6 8 2 3 2 3" xfId="59166"/>
    <cellStyle name="Normal 6 8 2 3 3" xfId="46029"/>
    <cellStyle name="Normal 6 8 2 3 4" xfId="46030"/>
    <cellStyle name="Normal 6 8 2 4" xfId="46031"/>
    <cellStyle name="Normal 6 8 2 4 2" xfId="46032"/>
    <cellStyle name="Normal 6 8 2 4 2 2" xfId="46033"/>
    <cellStyle name="Normal 6 8 2 4 2 3" xfId="59167"/>
    <cellStyle name="Normal 6 8 2 4 3" xfId="46034"/>
    <cellStyle name="Normal 6 8 2 4 4" xfId="46035"/>
    <cellStyle name="Normal 6 8 2 5" xfId="46036"/>
    <cellStyle name="Normal 6 8 2 5 2" xfId="46037"/>
    <cellStyle name="Normal 6 8 2 5 3" xfId="59168"/>
    <cellStyle name="Normal 6 8 2 6" xfId="46038"/>
    <cellStyle name="Normal 6 8 2 7" xfId="46039"/>
    <cellStyle name="Normal 6 8 3" xfId="46040"/>
    <cellStyle name="Normal 6 8 3 2" xfId="46041"/>
    <cellStyle name="Normal 6 8 3 2 2" xfId="46042"/>
    <cellStyle name="Normal 6 8 3 2 2 2" xfId="46043"/>
    <cellStyle name="Normal 6 8 3 2 2 3" xfId="59169"/>
    <cellStyle name="Normal 6 8 3 2 3" xfId="46044"/>
    <cellStyle name="Normal 6 8 3 2 4" xfId="46045"/>
    <cellStyle name="Normal 6 8 3 3" xfId="46046"/>
    <cellStyle name="Normal 6 8 3 3 2" xfId="46047"/>
    <cellStyle name="Normal 6 8 3 3 2 2" xfId="46048"/>
    <cellStyle name="Normal 6 8 3 3 2 3" xfId="59170"/>
    <cellStyle name="Normal 6 8 3 3 3" xfId="46049"/>
    <cellStyle name="Normal 6 8 3 3 4" xfId="46050"/>
    <cellStyle name="Normal 6 8 3 4" xfId="46051"/>
    <cellStyle name="Normal 6 8 3 4 2" xfId="46052"/>
    <cellStyle name="Normal 6 8 3 4 3" xfId="59171"/>
    <cellStyle name="Normal 6 8 3 5" xfId="46053"/>
    <cellStyle name="Normal 6 8 3 6" xfId="46054"/>
    <cellStyle name="Normal 6 8 4" xfId="46055"/>
    <cellStyle name="Normal 6 8 4 2" xfId="46056"/>
    <cellStyle name="Normal 6 8 4 2 2" xfId="46057"/>
    <cellStyle name="Normal 6 8 4 2 3" xfId="59172"/>
    <cellStyle name="Normal 6 8 4 3" xfId="46058"/>
    <cellStyle name="Normal 6 8 4 4" xfId="46059"/>
    <cellStyle name="Normal 6 8 5" xfId="46060"/>
    <cellStyle name="Normal 6 8 5 2" xfId="46061"/>
    <cellStyle name="Normal 6 8 5 2 2" xfId="46062"/>
    <cellStyle name="Normal 6 8 5 2 3" xfId="59173"/>
    <cellStyle name="Normal 6 8 5 3" xfId="46063"/>
    <cellStyle name="Normal 6 8 5 4" xfId="46064"/>
    <cellStyle name="Normal 6 8 6" xfId="46065"/>
    <cellStyle name="Normal 6 8 6 2" xfId="46066"/>
    <cellStyle name="Normal 6 8 6 3" xfId="59174"/>
    <cellStyle name="Normal 6 8 7" xfId="46067"/>
    <cellStyle name="Normal 6 8 8" xfId="46068"/>
    <cellStyle name="Normal 6 9" xfId="46069"/>
    <cellStyle name="Normal 6 9 2" xfId="46070"/>
    <cellStyle name="Normal 6 9 2 2" xfId="46071"/>
    <cellStyle name="Normal 6 9 2 2 2" xfId="46072"/>
    <cellStyle name="Normal 6 9 2 2 2 2" xfId="46073"/>
    <cellStyle name="Normal 6 9 2 2 2 3" xfId="59175"/>
    <cellStyle name="Normal 6 9 2 2 3" xfId="46074"/>
    <cellStyle name="Normal 6 9 2 2 4" xfId="46075"/>
    <cellStyle name="Normal 6 9 2 3" xfId="46076"/>
    <cellStyle name="Normal 6 9 2 3 2" xfId="46077"/>
    <cellStyle name="Normal 6 9 2 3 2 2" xfId="46078"/>
    <cellStyle name="Normal 6 9 2 3 2 3" xfId="59176"/>
    <cellStyle name="Normal 6 9 2 3 3" xfId="46079"/>
    <cellStyle name="Normal 6 9 2 3 4" xfId="46080"/>
    <cellStyle name="Normal 6 9 2 4" xfId="46081"/>
    <cellStyle name="Normal 6 9 2 4 2" xfId="46082"/>
    <cellStyle name="Normal 6 9 2 4 3" xfId="59177"/>
    <cellStyle name="Normal 6 9 2 5" xfId="46083"/>
    <cellStyle name="Normal 6 9 2 6" xfId="46084"/>
    <cellStyle name="Normal 6 9 3" xfId="46085"/>
    <cellStyle name="Normal 6 9 3 2" xfId="46086"/>
    <cellStyle name="Normal 6 9 3 2 2" xfId="46087"/>
    <cellStyle name="Normal 6 9 3 2 3" xfId="59178"/>
    <cellStyle name="Normal 6 9 3 3" xfId="46088"/>
    <cellStyle name="Normal 6 9 3 4" xfId="46089"/>
    <cellStyle name="Normal 6 9 4" xfId="46090"/>
    <cellStyle name="Normal 6 9 4 2" xfId="46091"/>
    <cellStyle name="Normal 6 9 4 2 2" xfId="46092"/>
    <cellStyle name="Normal 6 9 4 2 3" xfId="59179"/>
    <cellStyle name="Normal 6 9 4 3" xfId="46093"/>
    <cellStyle name="Normal 6 9 4 4" xfId="46094"/>
    <cellStyle name="Normal 6 9 5" xfId="46095"/>
    <cellStyle name="Normal 6 9 5 2" xfId="46096"/>
    <cellStyle name="Normal 6 9 5 3" xfId="59180"/>
    <cellStyle name="Normal 6 9 6" xfId="46097"/>
    <cellStyle name="Normal 6 9 7" xfId="46098"/>
    <cellStyle name="Normal 7" xfId="46099"/>
    <cellStyle name="Normal 7 2" xfId="46100"/>
    <cellStyle name="Normal 7 2 2" xfId="17"/>
    <cellStyle name="Normal 7 2 2 2" xfId="60730"/>
    <cellStyle name="Normal 7 2 3" xfId="46101"/>
    <cellStyle name="Normal 7 2 3 2" xfId="46102"/>
    <cellStyle name="Normal 7 2 3 3" xfId="46103"/>
    <cellStyle name="Normal 7 2 3 4" xfId="59181"/>
    <cellStyle name="Normal 7 2 4" xfId="59182"/>
    <cellStyle name="Normal 7 2 5" xfId="59183"/>
    <cellStyle name="Normal 7 2 6" xfId="60362"/>
    <cellStyle name="Normal 7 3" xfId="46104"/>
    <cellStyle name="Normal 7 3 2" xfId="46105"/>
    <cellStyle name="Normal 7 3 2 2" xfId="46106"/>
    <cellStyle name="Normal 7 3 2 3" xfId="46107"/>
    <cellStyle name="Normal 7 3 3" xfId="46108"/>
    <cellStyle name="Normal 7 3 3 2" xfId="46109"/>
    <cellStyle name="Normal 7 3 3 3" xfId="46110"/>
    <cellStyle name="Normal 7 3 4" xfId="46111"/>
    <cellStyle name="Normal 7 3 4 2" xfId="46112"/>
    <cellStyle name="Normal 7 3 4 3" xfId="46113"/>
    <cellStyle name="Normal 7 3 4 4" xfId="59184"/>
    <cellStyle name="Normal 7 3 5" xfId="59185"/>
    <cellStyle name="Normal 7 3 6" xfId="59186"/>
    <cellStyle name="Normal 7 3 7" xfId="60547"/>
    <cellStyle name="Normal 7 4" xfId="46114"/>
    <cellStyle name="Normal 7 4 2" xfId="46115"/>
    <cellStyle name="Normal 7 4 3" xfId="46116"/>
    <cellStyle name="Normal 7 5" xfId="46117"/>
    <cellStyle name="Normal 7 5 2" xfId="46118"/>
    <cellStyle name="Normal 7 5 3" xfId="46119"/>
    <cellStyle name="Normal 7 5 4" xfId="59187"/>
    <cellStyle name="Normal 7 6" xfId="59188"/>
    <cellStyle name="Normal 7 7" xfId="59189"/>
    <cellStyle name="Normal 7 8" xfId="60179"/>
    <cellStyle name="Normal 8" xfId="46120"/>
    <cellStyle name="Normal 8 10" xfId="46121"/>
    <cellStyle name="Normal 8 11" xfId="46122"/>
    <cellStyle name="Normal 8 12" xfId="60193"/>
    <cellStyle name="Normal 8 2" xfId="46123"/>
    <cellStyle name="Normal 8 2 10" xfId="46124"/>
    <cellStyle name="Normal 8 2 11" xfId="60376"/>
    <cellStyle name="Normal 8 2 2" xfId="46125"/>
    <cellStyle name="Normal 8 2 2 2" xfId="46126"/>
    <cellStyle name="Normal 8 2 2 2 2" xfId="46127"/>
    <cellStyle name="Normal 8 2 2 2 2 2" xfId="46128"/>
    <cellStyle name="Normal 8 2 2 2 2 2 2" xfId="46129"/>
    <cellStyle name="Normal 8 2 2 2 2 2 2 2" xfId="46130"/>
    <cellStyle name="Normal 8 2 2 2 2 2 2 3" xfId="59190"/>
    <cellStyle name="Normal 8 2 2 2 2 2 3" xfId="46131"/>
    <cellStyle name="Normal 8 2 2 2 2 2 4" xfId="46132"/>
    <cellStyle name="Normal 8 2 2 2 2 3" xfId="46133"/>
    <cellStyle name="Normal 8 2 2 2 2 3 2" xfId="46134"/>
    <cellStyle name="Normal 8 2 2 2 2 3 2 2" xfId="46135"/>
    <cellStyle name="Normal 8 2 2 2 2 3 2 3" xfId="59191"/>
    <cellStyle name="Normal 8 2 2 2 2 3 3" xfId="46136"/>
    <cellStyle name="Normal 8 2 2 2 2 3 4" xfId="46137"/>
    <cellStyle name="Normal 8 2 2 2 2 4" xfId="46138"/>
    <cellStyle name="Normal 8 2 2 2 2 4 2" xfId="46139"/>
    <cellStyle name="Normal 8 2 2 2 2 4 3" xfId="59192"/>
    <cellStyle name="Normal 8 2 2 2 2 5" xfId="46140"/>
    <cellStyle name="Normal 8 2 2 2 2 6" xfId="46141"/>
    <cellStyle name="Normal 8 2 2 2 3" xfId="46142"/>
    <cellStyle name="Normal 8 2 2 2 3 2" xfId="46143"/>
    <cellStyle name="Normal 8 2 2 2 3 2 2" xfId="46144"/>
    <cellStyle name="Normal 8 2 2 2 3 2 3" xfId="59193"/>
    <cellStyle name="Normal 8 2 2 2 3 3" xfId="46145"/>
    <cellStyle name="Normal 8 2 2 2 3 4" xfId="46146"/>
    <cellStyle name="Normal 8 2 2 2 4" xfId="46147"/>
    <cellStyle name="Normal 8 2 2 2 4 2" xfId="46148"/>
    <cellStyle name="Normal 8 2 2 2 4 2 2" xfId="46149"/>
    <cellStyle name="Normal 8 2 2 2 4 2 3" xfId="59194"/>
    <cellStyle name="Normal 8 2 2 2 4 3" xfId="46150"/>
    <cellStyle name="Normal 8 2 2 2 4 4" xfId="46151"/>
    <cellStyle name="Normal 8 2 2 2 5" xfId="46152"/>
    <cellStyle name="Normal 8 2 2 2 5 2" xfId="46153"/>
    <cellStyle name="Normal 8 2 2 2 5 3" xfId="59195"/>
    <cellStyle name="Normal 8 2 2 2 6" xfId="46154"/>
    <cellStyle name="Normal 8 2 2 2 7" xfId="46155"/>
    <cellStyle name="Normal 8 2 2 3" xfId="46156"/>
    <cellStyle name="Normal 8 2 2 3 2" xfId="46157"/>
    <cellStyle name="Normal 8 2 2 3 2 2" xfId="46158"/>
    <cellStyle name="Normal 8 2 2 3 2 2 2" xfId="46159"/>
    <cellStyle name="Normal 8 2 2 3 2 2 3" xfId="59196"/>
    <cellStyle name="Normal 8 2 2 3 2 3" xfId="46160"/>
    <cellStyle name="Normal 8 2 2 3 2 4" xfId="46161"/>
    <cellStyle name="Normal 8 2 2 3 3" xfId="46162"/>
    <cellStyle name="Normal 8 2 2 3 3 2" xfId="46163"/>
    <cellStyle name="Normal 8 2 2 3 3 2 2" xfId="46164"/>
    <cellStyle name="Normal 8 2 2 3 3 2 3" xfId="59197"/>
    <cellStyle name="Normal 8 2 2 3 3 3" xfId="46165"/>
    <cellStyle name="Normal 8 2 2 3 3 4" xfId="46166"/>
    <cellStyle name="Normal 8 2 2 3 4" xfId="46167"/>
    <cellStyle name="Normal 8 2 2 3 4 2" xfId="46168"/>
    <cellStyle name="Normal 8 2 2 3 4 3" xfId="59198"/>
    <cellStyle name="Normal 8 2 2 3 5" xfId="46169"/>
    <cellStyle name="Normal 8 2 2 3 6" xfId="46170"/>
    <cellStyle name="Normal 8 2 2 4" xfId="46171"/>
    <cellStyle name="Normal 8 2 2 4 2" xfId="46172"/>
    <cellStyle name="Normal 8 2 2 4 2 2" xfId="46173"/>
    <cellStyle name="Normal 8 2 2 4 2 3" xfId="59199"/>
    <cellStyle name="Normal 8 2 2 4 3" xfId="46174"/>
    <cellStyle name="Normal 8 2 2 4 4" xfId="46175"/>
    <cellStyle name="Normal 8 2 2 5" xfId="46176"/>
    <cellStyle name="Normal 8 2 2 5 2" xfId="46177"/>
    <cellStyle name="Normal 8 2 2 5 2 2" xfId="46178"/>
    <cellStyle name="Normal 8 2 2 5 2 3" xfId="59200"/>
    <cellStyle name="Normal 8 2 2 5 3" xfId="46179"/>
    <cellStyle name="Normal 8 2 2 5 4" xfId="46180"/>
    <cellStyle name="Normal 8 2 2 6" xfId="46181"/>
    <cellStyle name="Normal 8 2 2 6 2" xfId="46182"/>
    <cellStyle name="Normal 8 2 2 6 3" xfId="59201"/>
    <cellStyle name="Normal 8 2 2 7" xfId="46183"/>
    <cellStyle name="Normal 8 2 2 8" xfId="46184"/>
    <cellStyle name="Normal 8 2 2 9" xfId="60744"/>
    <cellStyle name="Normal 8 2 3" xfId="46185"/>
    <cellStyle name="Normal 8 2 3 2" xfId="46186"/>
    <cellStyle name="Normal 8 2 3 2 2" xfId="46187"/>
    <cellStyle name="Normal 8 2 3 2 2 2" xfId="46188"/>
    <cellStyle name="Normal 8 2 3 2 2 2 2" xfId="46189"/>
    <cellStyle name="Normal 8 2 3 2 2 2 3" xfId="59202"/>
    <cellStyle name="Normal 8 2 3 2 2 3" xfId="46190"/>
    <cellStyle name="Normal 8 2 3 2 2 4" xfId="46191"/>
    <cellStyle name="Normal 8 2 3 2 3" xfId="46192"/>
    <cellStyle name="Normal 8 2 3 2 3 2" xfId="46193"/>
    <cellStyle name="Normal 8 2 3 2 3 2 2" xfId="46194"/>
    <cellStyle name="Normal 8 2 3 2 3 2 3" xfId="59203"/>
    <cellStyle name="Normal 8 2 3 2 3 3" xfId="46195"/>
    <cellStyle name="Normal 8 2 3 2 3 4" xfId="46196"/>
    <cellStyle name="Normal 8 2 3 2 4" xfId="46197"/>
    <cellStyle name="Normal 8 2 3 2 4 2" xfId="46198"/>
    <cellStyle name="Normal 8 2 3 2 4 3" xfId="59204"/>
    <cellStyle name="Normal 8 2 3 2 5" xfId="46199"/>
    <cellStyle name="Normal 8 2 3 2 6" xfId="46200"/>
    <cellStyle name="Normal 8 2 3 3" xfId="46201"/>
    <cellStyle name="Normal 8 2 3 3 2" xfId="46202"/>
    <cellStyle name="Normal 8 2 3 3 2 2" xfId="46203"/>
    <cellStyle name="Normal 8 2 3 3 2 3" xfId="59205"/>
    <cellStyle name="Normal 8 2 3 3 3" xfId="46204"/>
    <cellStyle name="Normal 8 2 3 3 4" xfId="46205"/>
    <cellStyle name="Normal 8 2 3 4" xfId="46206"/>
    <cellStyle name="Normal 8 2 3 4 2" xfId="46207"/>
    <cellStyle name="Normal 8 2 3 4 2 2" xfId="46208"/>
    <cellStyle name="Normal 8 2 3 4 2 3" xfId="59206"/>
    <cellStyle name="Normal 8 2 3 4 3" xfId="46209"/>
    <cellStyle name="Normal 8 2 3 4 4" xfId="46210"/>
    <cellStyle name="Normal 8 2 3 5" xfId="46211"/>
    <cellStyle name="Normal 8 2 3 5 2" xfId="46212"/>
    <cellStyle name="Normal 8 2 3 5 3" xfId="59207"/>
    <cellStyle name="Normal 8 2 3 6" xfId="46213"/>
    <cellStyle name="Normal 8 2 3 7" xfId="46214"/>
    <cellStyle name="Normal 8 2 4" xfId="46215"/>
    <cellStyle name="Normal 8 2 4 2" xfId="46216"/>
    <cellStyle name="Normal 8 2 4 2 2" xfId="46217"/>
    <cellStyle name="Normal 8 2 4 2 2 2" xfId="46218"/>
    <cellStyle name="Normal 8 2 4 2 2 3" xfId="59208"/>
    <cellStyle name="Normal 8 2 4 2 3" xfId="46219"/>
    <cellStyle name="Normal 8 2 4 2 4" xfId="46220"/>
    <cellStyle name="Normal 8 2 4 3" xfId="46221"/>
    <cellStyle name="Normal 8 2 4 3 2" xfId="46222"/>
    <cellStyle name="Normal 8 2 4 3 2 2" xfId="46223"/>
    <cellStyle name="Normal 8 2 4 3 2 3" xfId="59209"/>
    <cellStyle name="Normal 8 2 4 3 3" xfId="46224"/>
    <cellStyle name="Normal 8 2 4 3 4" xfId="46225"/>
    <cellStyle name="Normal 8 2 4 4" xfId="46226"/>
    <cellStyle name="Normal 8 2 4 4 2" xfId="46227"/>
    <cellStyle name="Normal 8 2 4 4 3" xfId="59210"/>
    <cellStyle name="Normal 8 2 4 5" xfId="46228"/>
    <cellStyle name="Normal 8 2 4 6" xfId="46229"/>
    <cellStyle name="Normal 8 2 5" xfId="46230"/>
    <cellStyle name="Normal 8 2 5 2" xfId="46231"/>
    <cellStyle name="Normal 8 2 5 2 2" xfId="46232"/>
    <cellStyle name="Normal 8 2 5 2 2 2" xfId="46233"/>
    <cellStyle name="Normal 8 2 5 2 2 3" xfId="59211"/>
    <cellStyle name="Normal 8 2 5 2 3" xfId="46234"/>
    <cellStyle name="Normal 8 2 5 2 4" xfId="46235"/>
    <cellStyle name="Normal 8 2 5 3" xfId="46236"/>
    <cellStyle name="Normal 8 2 5 3 2" xfId="46237"/>
    <cellStyle name="Normal 8 2 5 3 3" xfId="59212"/>
    <cellStyle name="Normal 8 2 5 4" xfId="46238"/>
    <cellStyle name="Normal 8 2 5 5" xfId="46239"/>
    <cellStyle name="Normal 8 2 6" xfId="46240"/>
    <cellStyle name="Normal 8 2 6 2" xfId="46241"/>
    <cellStyle name="Normal 8 2 6 2 2" xfId="46242"/>
    <cellStyle name="Normal 8 2 6 2 3" xfId="59213"/>
    <cellStyle name="Normal 8 2 6 3" xfId="46243"/>
    <cellStyle name="Normal 8 2 6 4" xfId="46244"/>
    <cellStyle name="Normal 8 2 7" xfId="46245"/>
    <cellStyle name="Normal 8 2 7 2" xfId="46246"/>
    <cellStyle name="Normal 8 2 7 2 2" xfId="46247"/>
    <cellStyle name="Normal 8 2 7 2 3" xfId="59214"/>
    <cellStyle name="Normal 8 2 7 3" xfId="46248"/>
    <cellStyle name="Normal 8 2 7 4" xfId="46249"/>
    <cellStyle name="Normal 8 2 8" xfId="46250"/>
    <cellStyle name="Normal 8 2 8 2" xfId="46251"/>
    <cellStyle name="Normal 8 2 8 3" xfId="59215"/>
    <cellStyle name="Normal 8 2 9" xfId="46252"/>
    <cellStyle name="Normal 8 3" xfId="46253"/>
    <cellStyle name="Normal 8 3 10" xfId="60561"/>
    <cellStyle name="Normal 8 3 2" xfId="46254"/>
    <cellStyle name="Normal 8 3 2 2" xfId="46255"/>
    <cellStyle name="Normal 8 3 2 2 2" xfId="46256"/>
    <cellStyle name="Normal 8 3 2 2 2 2" xfId="46257"/>
    <cellStyle name="Normal 8 3 2 2 2 2 2" xfId="46258"/>
    <cellStyle name="Normal 8 3 2 2 2 2 3" xfId="59216"/>
    <cellStyle name="Normal 8 3 2 2 2 3" xfId="46259"/>
    <cellStyle name="Normal 8 3 2 2 2 4" xfId="46260"/>
    <cellStyle name="Normal 8 3 2 2 3" xfId="46261"/>
    <cellStyle name="Normal 8 3 2 2 3 2" xfId="46262"/>
    <cellStyle name="Normal 8 3 2 2 3 2 2" xfId="46263"/>
    <cellStyle name="Normal 8 3 2 2 3 2 3" xfId="59217"/>
    <cellStyle name="Normal 8 3 2 2 3 3" xfId="46264"/>
    <cellStyle name="Normal 8 3 2 2 3 4" xfId="46265"/>
    <cellStyle name="Normal 8 3 2 2 4" xfId="46266"/>
    <cellStyle name="Normal 8 3 2 2 4 2" xfId="46267"/>
    <cellStyle name="Normal 8 3 2 2 4 3" xfId="59218"/>
    <cellStyle name="Normal 8 3 2 2 5" xfId="46268"/>
    <cellStyle name="Normal 8 3 2 2 6" xfId="46269"/>
    <cellStyle name="Normal 8 3 2 3" xfId="46270"/>
    <cellStyle name="Normal 8 3 2 3 2" xfId="46271"/>
    <cellStyle name="Normal 8 3 2 3 2 2" xfId="46272"/>
    <cellStyle name="Normal 8 3 2 3 2 3" xfId="59219"/>
    <cellStyle name="Normal 8 3 2 3 3" xfId="46273"/>
    <cellStyle name="Normal 8 3 2 3 4" xfId="46274"/>
    <cellStyle name="Normal 8 3 2 4" xfId="46275"/>
    <cellStyle name="Normal 8 3 2 4 2" xfId="46276"/>
    <cellStyle name="Normal 8 3 2 4 2 2" xfId="46277"/>
    <cellStyle name="Normal 8 3 2 4 2 3" xfId="59220"/>
    <cellStyle name="Normal 8 3 2 4 3" xfId="46278"/>
    <cellStyle name="Normal 8 3 2 4 4" xfId="46279"/>
    <cellStyle name="Normal 8 3 2 5" xfId="46280"/>
    <cellStyle name="Normal 8 3 2 5 2" xfId="46281"/>
    <cellStyle name="Normal 8 3 2 5 3" xfId="59221"/>
    <cellStyle name="Normal 8 3 2 6" xfId="46282"/>
    <cellStyle name="Normal 8 3 2 7" xfId="46283"/>
    <cellStyle name="Normal 8 3 3" xfId="46284"/>
    <cellStyle name="Normal 8 3 3 2" xfId="46285"/>
    <cellStyle name="Normal 8 3 3 2 2" xfId="46286"/>
    <cellStyle name="Normal 8 3 3 2 2 2" xfId="46287"/>
    <cellStyle name="Normal 8 3 3 2 2 3" xfId="59222"/>
    <cellStyle name="Normal 8 3 3 2 3" xfId="46288"/>
    <cellStyle name="Normal 8 3 3 2 4" xfId="46289"/>
    <cellStyle name="Normal 8 3 3 3" xfId="46290"/>
    <cellStyle name="Normal 8 3 3 3 2" xfId="46291"/>
    <cellStyle name="Normal 8 3 3 3 2 2" xfId="46292"/>
    <cellStyle name="Normal 8 3 3 3 2 3" xfId="59223"/>
    <cellStyle name="Normal 8 3 3 3 3" xfId="46293"/>
    <cellStyle name="Normal 8 3 3 3 4" xfId="46294"/>
    <cellStyle name="Normal 8 3 3 4" xfId="46295"/>
    <cellStyle name="Normal 8 3 3 4 2" xfId="46296"/>
    <cellStyle name="Normal 8 3 3 4 3" xfId="59224"/>
    <cellStyle name="Normal 8 3 3 5" xfId="46297"/>
    <cellStyle name="Normal 8 3 3 6" xfId="46298"/>
    <cellStyle name="Normal 8 3 4" xfId="46299"/>
    <cellStyle name="Normal 8 3 4 2" xfId="46300"/>
    <cellStyle name="Normal 8 3 4 2 2" xfId="46301"/>
    <cellStyle name="Normal 8 3 4 2 2 2" xfId="46302"/>
    <cellStyle name="Normal 8 3 4 2 2 3" xfId="59225"/>
    <cellStyle name="Normal 8 3 4 2 3" xfId="46303"/>
    <cellStyle name="Normal 8 3 4 2 4" xfId="46304"/>
    <cellStyle name="Normal 8 3 4 3" xfId="46305"/>
    <cellStyle name="Normal 8 3 4 3 2" xfId="46306"/>
    <cellStyle name="Normal 8 3 4 3 3" xfId="59226"/>
    <cellStyle name="Normal 8 3 4 4" xfId="46307"/>
    <cellStyle name="Normal 8 3 4 5" xfId="46308"/>
    <cellStyle name="Normal 8 3 5" xfId="46309"/>
    <cellStyle name="Normal 8 3 5 2" xfId="46310"/>
    <cellStyle name="Normal 8 3 5 2 2" xfId="46311"/>
    <cellStyle name="Normal 8 3 5 2 3" xfId="59227"/>
    <cellStyle name="Normal 8 3 5 3" xfId="46312"/>
    <cellStyle name="Normal 8 3 5 4" xfId="46313"/>
    <cellStyle name="Normal 8 3 6" xfId="46314"/>
    <cellStyle name="Normal 8 3 6 2" xfId="46315"/>
    <cellStyle name="Normal 8 3 6 2 2" xfId="46316"/>
    <cellStyle name="Normal 8 3 6 2 3" xfId="59228"/>
    <cellStyle name="Normal 8 3 6 3" xfId="46317"/>
    <cellStyle name="Normal 8 3 6 4" xfId="46318"/>
    <cellStyle name="Normal 8 3 7" xfId="46319"/>
    <cellStyle name="Normal 8 3 7 2" xfId="46320"/>
    <cellStyle name="Normal 8 3 7 3" xfId="59229"/>
    <cellStyle name="Normal 8 3 8" xfId="46321"/>
    <cellStyle name="Normal 8 3 9" xfId="46322"/>
    <cellStyle name="Normal 8 4" xfId="46323"/>
    <cellStyle name="Normal 8 4 2" xfId="46324"/>
    <cellStyle name="Normal 8 4 2 2" xfId="46325"/>
    <cellStyle name="Normal 8 4 2 2 2" xfId="46326"/>
    <cellStyle name="Normal 8 4 2 2 2 2" xfId="46327"/>
    <cellStyle name="Normal 8 4 2 2 2 3" xfId="59230"/>
    <cellStyle name="Normal 8 4 2 2 3" xfId="46328"/>
    <cellStyle name="Normal 8 4 2 2 4" xfId="46329"/>
    <cellStyle name="Normal 8 4 2 3" xfId="46330"/>
    <cellStyle name="Normal 8 4 2 3 2" xfId="46331"/>
    <cellStyle name="Normal 8 4 2 3 2 2" xfId="46332"/>
    <cellStyle name="Normal 8 4 2 3 2 3" xfId="59231"/>
    <cellStyle name="Normal 8 4 2 3 3" xfId="46333"/>
    <cellStyle name="Normal 8 4 2 3 4" xfId="46334"/>
    <cellStyle name="Normal 8 4 2 4" xfId="46335"/>
    <cellStyle name="Normal 8 4 2 4 2" xfId="46336"/>
    <cellStyle name="Normal 8 4 2 4 3" xfId="59232"/>
    <cellStyle name="Normal 8 4 2 5" xfId="46337"/>
    <cellStyle name="Normal 8 4 2 6" xfId="46338"/>
    <cellStyle name="Normal 8 4 3" xfId="46339"/>
    <cellStyle name="Normal 8 4 3 2" xfId="46340"/>
    <cellStyle name="Normal 8 4 3 2 2" xfId="46341"/>
    <cellStyle name="Normal 8 4 3 2 3" xfId="59233"/>
    <cellStyle name="Normal 8 4 3 3" xfId="46342"/>
    <cellStyle name="Normal 8 4 3 4" xfId="46343"/>
    <cellStyle name="Normal 8 4 4" xfId="46344"/>
    <cellStyle name="Normal 8 4 4 2" xfId="46345"/>
    <cellStyle name="Normal 8 4 4 2 2" xfId="46346"/>
    <cellStyle name="Normal 8 4 4 2 3" xfId="59234"/>
    <cellStyle name="Normal 8 4 4 3" xfId="46347"/>
    <cellStyle name="Normal 8 4 4 4" xfId="46348"/>
    <cellStyle name="Normal 8 4 5" xfId="46349"/>
    <cellStyle name="Normal 8 4 5 2" xfId="46350"/>
    <cellStyle name="Normal 8 4 5 3" xfId="59235"/>
    <cellStyle name="Normal 8 4 6" xfId="46351"/>
    <cellStyle name="Normal 8 4 7" xfId="46352"/>
    <cellStyle name="Normal 8 5" xfId="46353"/>
    <cellStyle name="Normal 8 5 2" xfId="46354"/>
    <cellStyle name="Normal 8 5 2 2" xfId="46355"/>
    <cellStyle name="Normal 8 5 2 2 2" xfId="46356"/>
    <cellStyle name="Normal 8 5 2 2 3" xfId="59236"/>
    <cellStyle name="Normal 8 5 2 3" xfId="46357"/>
    <cellStyle name="Normal 8 5 2 4" xfId="46358"/>
    <cellStyle name="Normal 8 5 3" xfId="46359"/>
    <cellStyle name="Normal 8 5 3 2" xfId="46360"/>
    <cellStyle name="Normal 8 5 3 2 2" xfId="46361"/>
    <cellStyle name="Normal 8 5 3 2 3" xfId="59237"/>
    <cellStyle name="Normal 8 5 3 3" xfId="46362"/>
    <cellStyle name="Normal 8 5 3 4" xfId="46363"/>
    <cellStyle name="Normal 8 5 4" xfId="46364"/>
    <cellStyle name="Normal 8 5 4 2" xfId="46365"/>
    <cellStyle name="Normal 8 5 4 3" xfId="59238"/>
    <cellStyle name="Normal 8 5 5" xfId="46366"/>
    <cellStyle name="Normal 8 5 6" xfId="46367"/>
    <cellStyle name="Normal 8 6" xfId="46368"/>
    <cellStyle name="Normal 8 6 2" xfId="46369"/>
    <cellStyle name="Normal 8 6 2 2" xfId="46370"/>
    <cellStyle name="Normal 8 6 2 2 2" xfId="46371"/>
    <cellStyle name="Normal 8 6 2 2 3" xfId="59239"/>
    <cellStyle name="Normal 8 6 2 3" xfId="46372"/>
    <cellStyle name="Normal 8 6 2 4" xfId="46373"/>
    <cellStyle name="Normal 8 6 3" xfId="46374"/>
    <cellStyle name="Normal 8 6 3 2" xfId="46375"/>
    <cellStyle name="Normal 8 6 3 3" xfId="59240"/>
    <cellStyle name="Normal 8 6 4" xfId="46376"/>
    <cellStyle name="Normal 8 6 5" xfId="46377"/>
    <cellStyle name="Normal 8 7" xfId="46378"/>
    <cellStyle name="Normal 8 7 2" xfId="46379"/>
    <cellStyle name="Normal 8 7 2 2" xfId="46380"/>
    <cellStyle name="Normal 8 7 2 3" xfId="59241"/>
    <cellStyle name="Normal 8 7 3" xfId="46381"/>
    <cellStyle name="Normal 8 7 4" xfId="46382"/>
    <cellStyle name="Normal 8 8" xfId="46383"/>
    <cellStyle name="Normal 8 8 2" xfId="46384"/>
    <cellStyle name="Normal 8 8 2 2" xfId="46385"/>
    <cellStyle name="Normal 8 8 2 3" xfId="59242"/>
    <cellStyle name="Normal 8 8 3" xfId="46386"/>
    <cellStyle name="Normal 8 8 4" xfId="46387"/>
    <cellStyle name="Normal 8 9" xfId="46388"/>
    <cellStyle name="Normal 8 9 2" xfId="46389"/>
    <cellStyle name="Normal 8 9 3" xfId="59243"/>
    <cellStyle name="Normal 9" xfId="15"/>
    <cellStyle name="Normal 9 2" xfId="46390"/>
    <cellStyle name="Normal 9 2 2" xfId="59966"/>
    <cellStyle name="Normal 9 2 2 2" xfId="60758"/>
    <cellStyle name="Normal 9 2 3" xfId="60390"/>
    <cellStyle name="Normal 9 3" xfId="59967"/>
    <cellStyle name="Normal 9 3 2" xfId="60575"/>
    <cellStyle name="Normal 9 4" xfId="60207"/>
    <cellStyle name="Normal_ALRANNUAL SCH10-13L &amp; crosswalk 04" xfId="59990"/>
    <cellStyle name="Normal_ALRs 33103 FOR ANNUAL SCH10-13L" xfId="59989"/>
    <cellStyle name="Normal_Appendix G 11 FEBRUARY 10 temploan no 303 ver2 2" xfId="60918"/>
    <cellStyle name="Normal_Approps In Force Annual Schedule - ALL" xfId="14"/>
    <cellStyle name="Normal_Capital Dec07" xfId="60072"/>
    <cellStyle name="Note 10" xfId="59244"/>
    <cellStyle name="Note 10 2" xfId="59968"/>
    <cellStyle name="Note 10 2 2" xfId="59969"/>
    <cellStyle name="Note 10 2 2 2" xfId="60801"/>
    <cellStyle name="Note 10 2 3" xfId="60433"/>
    <cellStyle name="Note 10 3" xfId="59970"/>
    <cellStyle name="Note 10 3 2" xfId="60618"/>
    <cellStyle name="Note 10 4" xfId="60250"/>
    <cellStyle name="Note 11" xfId="59245"/>
    <cellStyle name="Note 11 2" xfId="59971"/>
    <cellStyle name="Note 11 2 2" xfId="59972"/>
    <cellStyle name="Note 11 2 2 2" xfId="60815"/>
    <cellStyle name="Note 11 2 3" xfId="60447"/>
    <cellStyle name="Note 11 3" xfId="59973"/>
    <cellStyle name="Note 11 3 2" xfId="60632"/>
    <cellStyle name="Note 11 4" xfId="60264"/>
    <cellStyle name="Note 12" xfId="59246"/>
    <cellStyle name="Note 12 2" xfId="59974"/>
    <cellStyle name="Note 12 2 2" xfId="59975"/>
    <cellStyle name="Note 12 2 2 2" xfId="60829"/>
    <cellStyle name="Note 12 2 3" xfId="60461"/>
    <cellStyle name="Note 12 3" xfId="59976"/>
    <cellStyle name="Note 12 3 2" xfId="60646"/>
    <cellStyle name="Note 12 4" xfId="60278"/>
    <cellStyle name="Note 13" xfId="59247"/>
    <cellStyle name="Note 13 2" xfId="59977"/>
    <cellStyle name="Note 13 2 2" xfId="59978"/>
    <cellStyle name="Note 13 2 2 2" xfId="60843"/>
    <cellStyle name="Note 13 2 3" xfId="60475"/>
    <cellStyle name="Note 13 3" xfId="59979"/>
    <cellStyle name="Note 13 3 2" xfId="60660"/>
    <cellStyle name="Note 13 4" xfId="60292"/>
    <cellStyle name="Note 14" xfId="59980"/>
    <cellStyle name="Note 14 2" xfId="59981"/>
    <cellStyle name="Note 14 2 2" xfId="59982"/>
    <cellStyle name="Note 14 2 2 2" xfId="60857"/>
    <cellStyle name="Note 14 2 3" xfId="60489"/>
    <cellStyle name="Note 14 3" xfId="59983"/>
    <cellStyle name="Note 14 3 2" xfId="60674"/>
    <cellStyle name="Note 14 4" xfId="60306"/>
    <cellStyle name="Note 15" xfId="59984"/>
    <cellStyle name="Note 15 2" xfId="60503"/>
    <cellStyle name="Note 16" xfId="59985"/>
    <cellStyle name="Note 16 2" xfId="60871"/>
    <cellStyle name="Note 17" xfId="59986"/>
    <cellStyle name="Note 17 2" xfId="60885"/>
    <cellStyle name="Note 18" xfId="59987"/>
    <cellStyle name="Note 18 2" xfId="60899"/>
    <cellStyle name="Note 2" xfId="46391"/>
    <cellStyle name="Note 2 10" xfId="46392"/>
    <cellStyle name="Note 2 10 2" xfId="46393"/>
    <cellStyle name="Note 2 10 2 2" xfId="46394"/>
    <cellStyle name="Note 2 10 2 2 2" xfId="46395"/>
    <cellStyle name="Note 2 10 2 2 3" xfId="59248"/>
    <cellStyle name="Note 2 10 2 3" xfId="46396"/>
    <cellStyle name="Note 2 10 2 4" xfId="46397"/>
    <cellStyle name="Note 2 10 3" xfId="46398"/>
    <cellStyle name="Note 2 10 3 2" xfId="46399"/>
    <cellStyle name="Note 2 10 3 2 2" xfId="46400"/>
    <cellStyle name="Note 2 10 3 2 3" xfId="59249"/>
    <cellStyle name="Note 2 10 3 3" xfId="46401"/>
    <cellStyle name="Note 2 10 3 4" xfId="46402"/>
    <cellStyle name="Note 2 10 4" xfId="46403"/>
    <cellStyle name="Note 2 10 4 2" xfId="46404"/>
    <cellStyle name="Note 2 10 4 3" xfId="59250"/>
    <cellStyle name="Note 2 10 5" xfId="46405"/>
    <cellStyle name="Note 2 10 6" xfId="46406"/>
    <cellStyle name="Note 2 11" xfId="46407"/>
    <cellStyle name="Note 2 11 2" xfId="46408"/>
    <cellStyle name="Note 2 11 2 2" xfId="46409"/>
    <cellStyle name="Note 2 11 2 2 2" xfId="46410"/>
    <cellStyle name="Note 2 11 2 2 3" xfId="59251"/>
    <cellStyle name="Note 2 11 2 3" xfId="46411"/>
    <cellStyle name="Note 2 11 2 4" xfId="46412"/>
    <cellStyle name="Note 2 11 3" xfId="46413"/>
    <cellStyle name="Note 2 11 3 2" xfId="46414"/>
    <cellStyle name="Note 2 11 3 3" xfId="59252"/>
    <cellStyle name="Note 2 11 4" xfId="46415"/>
    <cellStyle name="Note 2 11 5" xfId="46416"/>
    <cellStyle name="Note 2 12" xfId="46417"/>
    <cellStyle name="Note 2 12 2" xfId="46418"/>
    <cellStyle name="Note 2 12 2 2" xfId="46419"/>
    <cellStyle name="Note 2 12 2 3" xfId="59253"/>
    <cellStyle name="Note 2 12 3" xfId="46420"/>
    <cellStyle name="Note 2 12 4" xfId="46421"/>
    <cellStyle name="Note 2 13" xfId="46422"/>
    <cellStyle name="Note 2 13 2" xfId="46423"/>
    <cellStyle name="Note 2 13 2 2" xfId="46424"/>
    <cellStyle name="Note 2 13 2 3" xfId="59254"/>
    <cellStyle name="Note 2 13 3" xfId="46425"/>
    <cellStyle name="Note 2 13 4" xfId="46426"/>
    <cellStyle name="Note 2 14" xfId="46427"/>
    <cellStyle name="Note 2 14 2" xfId="46428"/>
    <cellStyle name="Note 2 14 3" xfId="59255"/>
    <cellStyle name="Note 2 15" xfId="46429"/>
    <cellStyle name="Note 2 16" xfId="46430"/>
    <cellStyle name="Note 2 17" xfId="60149"/>
    <cellStyle name="Note 2 2" xfId="46431"/>
    <cellStyle name="Note 2 2 10" xfId="46432"/>
    <cellStyle name="Note 2 2 10 2" xfId="46433"/>
    <cellStyle name="Note 2 2 10 2 2" xfId="46434"/>
    <cellStyle name="Note 2 2 10 2 2 2" xfId="46435"/>
    <cellStyle name="Note 2 2 10 2 2 3" xfId="59256"/>
    <cellStyle name="Note 2 2 10 2 3" xfId="46436"/>
    <cellStyle name="Note 2 2 10 2 4" xfId="46437"/>
    <cellStyle name="Note 2 2 10 3" xfId="46438"/>
    <cellStyle name="Note 2 2 10 3 2" xfId="46439"/>
    <cellStyle name="Note 2 2 10 3 3" xfId="59257"/>
    <cellStyle name="Note 2 2 10 4" xfId="46440"/>
    <cellStyle name="Note 2 2 10 5" xfId="46441"/>
    <cellStyle name="Note 2 2 11" xfId="46442"/>
    <cellStyle name="Note 2 2 11 2" xfId="46443"/>
    <cellStyle name="Note 2 2 11 2 2" xfId="46444"/>
    <cellStyle name="Note 2 2 11 2 3" xfId="59258"/>
    <cellStyle name="Note 2 2 11 3" xfId="46445"/>
    <cellStyle name="Note 2 2 11 4" xfId="46446"/>
    <cellStyle name="Note 2 2 12" xfId="46447"/>
    <cellStyle name="Note 2 2 12 2" xfId="46448"/>
    <cellStyle name="Note 2 2 12 2 2" xfId="46449"/>
    <cellStyle name="Note 2 2 12 2 3" xfId="59259"/>
    <cellStyle name="Note 2 2 12 3" xfId="46450"/>
    <cellStyle name="Note 2 2 12 4" xfId="46451"/>
    <cellStyle name="Note 2 2 13" xfId="46452"/>
    <cellStyle name="Note 2 2 13 2" xfId="46453"/>
    <cellStyle name="Note 2 2 13 3" xfId="59260"/>
    <cellStyle name="Note 2 2 14" xfId="46454"/>
    <cellStyle name="Note 2 2 15" xfId="46455"/>
    <cellStyle name="Note 2 2 16" xfId="60333"/>
    <cellStyle name="Note 2 2 2" xfId="46456"/>
    <cellStyle name="Note 2 2 2 10" xfId="46457"/>
    <cellStyle name="Note 2 2 2 11" xfId="46458"/>
    <cellStyle name="Note 2 2 2 12" xfId="60701"/>
    <cellStyle name="Note 2 2 2 2" xfId="46459"/>
    <cellStyle name="Note 2 2 2 2 10" xfId="46460"/>
    <cellStyle name="Note 2 2 2 2 2" xfId="46461"/>
    <cellStyle name="Note 2 2 2 2 2 2" xfId="46462"/>
    <cellStyle name="Note 2 2 2 2 2 2 2" xfId="46463"/>
    <cellStyle name="Note 2 2 2 2 2 2 2 2" xfId="46464"/>
    <cellStyle name="Note 2 2 2 2 2 2 2 2 2" xfId="46465"/>
    <cellStyle name="Note 2 2 2 2 2 2 2 2 2 2" xfId="46466"/>
    <cellStyle name="Note 2 2 2 2 2 2 2 2 2 3" xfId="59261"/>
    <cellStyle name="Note 2 2 2 2 2 2 2 2 3" xfId="46467"/>
    <cellStyle name="Note 2 2 2 2 2 2 2 2 4" xfId="46468"/>
    <cellStyle name="Note 2 2 2 2 2 2 2 3" xfId="46469"/>
    <cellStyle name="Note 2 2 2 2 2 2 2 3 2" xfId="46470"/>
    <cellStyle name="Note 2 2 2 2 2 2 2 3 2 2" xfId="46471"/>
    <cellStyle name="Note 2 2 2 2 2 2 2 3 2 3" xfId="59262"/>
    <cellStyle name="Note 2 2 2 2 2 2 2 3 3" xfId="46472"/>
    <cellStyle name="Note 2 2 2 2 2 2 2 3 4" xfId="46473"/>
    <cellStyle name="Note 2 2 2 2 2 2 2 4" xfId="46474"/>
    <cellStyle name="Note 2 2 2 2 2 2 2 4 2" xfId="46475"/>
    <cellStyle name="Note 2 2 2 2 2 2 2 4 3" xfId="59263"/>
    <cellStyle name="Note 2 2 2 2 2 2 2 5" xfId="46476"/>
    <cellStyle name="Note 2 2 2 2 2 2 2 6" xfId="46477"/>
    <cellStyle name="Note 2 2 2 2 2 2 3" xfId="46478"/>
    <cellStyle name="Note 2 2 2 2 2 2 3 2" xfId="46479"/>
    <cellStyle name="Note 2 2 2 2 2 2 3 2 2" xfId="46480"/>
    <cellStyle name="Note 2 2 2 2 2 2 3 2 3" xfId="59264"/>
    <cellStyle name="Note 2 2 2 2 2 2 3 3" xfId="46481"/>
    <cellStyle name="Note 2 2 2 2 2 2 3 4" xfId="46482"/>
    <cellStyle name="Note 2 2 2 2 2 2 4" xfId="46483"/>
    <cellStyle name="Note 2 2 2 2 2 2 4 2" xfId="46484"/>
    <cellStyle name="Note 2 2 2 2 2 2 4 2 2" xfId="46485"/>
    <cellStyle name="Note 2 2 2 2 2 2 4 2 3" xfId="59265"/>
    <cellStyle name="Note 2 2 2 2 2 2 4 3" xfId="46486"/>
    <cellStyle name="Note 2 2 2 2 2 2 4 4" xfId="46487"/>
    <cellStyle name="Note 2 2 2 2 2 2 5" xfId="46488"/>
    <cellStyle name="Note 2 2 2 2 2 2 5 2" xfId="46489"/>
    <cellStyle name="Note 2 2 2 2 2 2 5 3" xfId="59266"/>
    <cellStyle name="Note 2 2 2 2 2 2 6" xfId="46490"/>
    <cellStyle name="Note 2 2 2 2 2 2 7" xfId="46491"/>
    <cellStyle name="Note 2 2 2 2 2 3" xfId="46492"/>
    <cellStyle name="Note 2 2 2 2 2 3 2" xfId="46493"/>
    <cellStyle name="Note 2 2 2 2 2 3 2 2" xfId="46494"/>
    <cellStyle name="Note 2 2 2 2 2 3 2 2 2" xfId="46495"/>
    <cellStyle name="Note 2 2 2 2 2 3 2 2 3" xfId="59267"/>
    <cellStyle name="Note 2 2 2 2 2 3 2 3" xfId="46496"/>
    <cellStyle name="Note 2 2 2 2 2 3 2 4" xfId="46497"/>
    <cellStyle name="Note 2 2 2 2 2 3 3" xfId="46498"/>
    <cellStyle name="Note 2 2 2 2 2 3 3 2" xfId="46499"/>
    <cellStyle name="Note 2 2 2 2 2 3 3 2 2" xfId="46500"/>
    <cellStyle name="Note 2 2 2 2 2 3 3 2 3" xfId="59268"/>
    <cellStyle name="Note 2 2 2 2 2 3 3 3" xfId="46501"/>
    <cellStyle name="Note 2 2 2 2 2 3 3 4" xfId="46502"/>
    <cellStyle name="Note 2 2 2 2 2 3 4" xfId="46503"/>
    <cellStyle name="Note 2 2 2 2 2 3 4 2" xfId="46504"/>
    <cellStyle name="Note 2 2 2 2 2 3 4 3" xfId="59269"/>
    <cellStyle name="Note 2 2 2 2 2 3 5" xfId="46505"/>
    <cellStyle name="Note 2 2 2 2 2 3 6" xfId="46506"/>
    <cellStyle name="Note 2 2 2 2 2 4" xfId="46507"/>
    <cellStyle name="Note 2 2 2 2 2 4 2" xfId="46508"/>
    <cellStyle name="Note 2 2 2 2 2 4 2 2" xfId="46509"/>
    <cellStyle name="Note 2 2 2 2 2 4 2 3" xfId="59270"/>
    <cellStyle name="Note 2 2 2 2 2 4 3" xfId="46510"/>
    <cellStyle name="Note 2 2 2 2 2 4 4" xfId="46511"/>
    <cellStyle name="Note 2 2 2 2 2 5" xfId="46512"/>
    <cellStyle name="Note 2 2 2 2 2 5 2" xfId="46513"/>
    <cellStyle name="Note 2 2 2 2 2 5 2 2" xfId="46514"/>
    <cellStyle name="Note 2 2 2 2 2 5 2 3" xfId="59271"/>
    <cellStyle name="Note 2 2 2 2 2 5 3" xfId="46515"/>
    <cellStyle name="Note 2 2 2 2 2 5 4" xfId="46516"/>
    <cellStyle name="Note 2 2 2 2 2 6" xfId="46517"/>
    <cellStyle name="Note 2 2 2 2 2 6 2" xfId="46518"/>
    <cellStyle name="Note 2 2 2 2 2 6 3" xfId="59272"/>
    <cellStyle name="Note 2 2 2 2 2 7" xfId="46519"/>
    <cellStyle name="Note 2 2 2 2 2 8" xfId="46520"/>
    <cellStyle name="Note 2 2 2 2 3" xfId="46521"/>
    <cellStyle name="Note 2 2 2 2 3 2" xfId="46522"/>
    <cellStyle name="Note 2 2 2 2 3 2 2" xfId="46523"/>
    <cellStyle name="Note 2 2 2 2 3 2 2 2" xfId="46524"/>
    <cellStyle name="Note 2 2 2 2 3 2 2 2 2" xfId="46525"/>
    <cellStyle name="Note 2 2 2 2 3 2 2 2 3" xfId="59273"/>
    <cellStyle name="Note 2 2 2 2 3 2 2 3" xfId="46526"/>
    <cellStyle name="Note 2 2 2 2 3 2 2 4" xfId="46527"/>
    <cellStyle name="Note 2 2 2 2 3 2 3" xfId="46528"/>
    <cellStyle name="Note 2 2 2 2 3 2 3 2" xfId="46529"/>
    <cellStyle name="Note 2 2 2 2 3 2 3 2 2" xfId="46530"/>
    <cellStyle name="Note 2 2 2 2 3 2 3 2 3" xfId="59274"/>
    <cellStyle name="Note 2 2 2 2 3 2 3 3" xfId="46531"/>
    <cellStyle name="Note 2 2 2 2 3 2 3 4" xfId="46532"/>
    <cellStyle name="Note 2 2 2 2 3 2 4" xfId="46533"/>
    <cellStyle name="Note 2 2 2 2 3 2 4 2" xfId="46534"/>
    <cellStyle name="Note 2 2 2 2 3 2 4 3" xfId="59275"/>
    <cellStyle name="Note 2 2 2 2 3 2 5" xfId="46535"/>
    <cellStyle name="Note 2 2 2 2 3 2 6" xfId="46536"/>
    <cellStyle name="Note 2 2 2 2 3 3" xfId="46537"/>
    <cellStyle name="Note 2 2 2 2 3 3 2" xfId="46538"/>
    <cellStyle name="Note 2 2 2 2 3 3 2 2" xfId="46539"/>
    <cellStyle name="Note 2 2 2 2 3 3 2 3" xfId="59276"/>
    <cellStyle name="Note 2 2 2 2 3 3 3" xfId="46540"/>
    <cellStyle name="Note 2 2 2 2 3 3 4" xfId="46541"/>
    <cellStyle name="Note 2 2 2 2 3 4" xfId="46542"/>
    <cellStyle name="Note 2 2 2 2 3 4 2" xfId="46543"/>
    <cellStyle name="Note 2 2 2 2 3 4 2 2" xfId="46544"/>
    <cellStyle name="Note 2 2 2 2 3 4 2 3" xfId="59277"/>
    <cellStyle name="Note 2 2 2 2 3 4 3" xfId="46545"/>
    <cellStyle name="Note 2 2 2 2 3 4 4" xfId="46546"/>
    <cellStyle name="Note 2 2 2 2 3 5" xfId="46547"/>
    <cellStyle name="Note 2 2 2 2 3 5 2" xfId="46548"/>
    <cellStyle name="Note 2 2 2 2 3 5 3" xfId="59278"/>
    <cellStyle name="Note 2 2 2 2 3 6" xfId="46549"/>
    <cellStyle name="Note 2 2 2 2 3 7" xfId="46550"/>
    <cellStyle name="Note 2 2 2 2 4" xfId="46551"/>
    <cellStyle name="Note 2 2 2 2 4 2" xfId="46552"/>
    <cellStyle name="Note 2 2 2 2 4 2 2" xfId="46553"/>
    <cellStyle name="Note 2 2 2 2 4 2 2 2" xfId="46554"/>
    <cellStyle name="Note 2 2 2 2 4 2 2 3" xfId="59279"/>
    <cellStyle name="Note 2 2 2 2 4 2 3" xfId="46555"/>
    <cellStyle name="Note 2 2 2 2 4 2 4" xfId="46556"/>
    <cellStyle name="Note 2 2 2 2 4 3" xfId="46557"/>
    <cellStyle name="Note 2 2 2 2 4 3 2" xfId="46558"/>
    <cellStyle name="Note 2 2 2 2 4 3 2 2" xfId="46559"/>
    <cellStyle name="Note 2 2 2 2 4 3 2 3" xfId="59280"/>
    <cellStyle name="Note 2 2 2 2 4 3 3" xfId="46560"/>
    <cellStyle name="Note 2 2 2 2 4 3 4" xfId="46561"/>
    <cellStyle name="Note 2 2 2 2 4 4" xfId="46562"/>
    <cellStyle name="Note 2 2 2 2 4 4 2" xfId="46563"/>
    <cellStyle name="Note 2 2 2 2 4 4 3" xfId="59281"/>
    <cellStyle name="Note 2 2 2 2 4 5" xfId="46564"/>
    <cellStyle name="Note 2 2 2 2 4 6" xfId="46565"/>
    <cellStyle name="Note 2 2 2 2 5" xfId="46566"/>
    <cellStyle name="Note 2 2 2 2 5 2" xfId="46567"/>
    <cellStyle name="Note 2 2 2 2 5 2 2" xfId="46568"/>
    <cellStyle name="Note 2 2 2 2 5 2 2 2" xfId="46569"/>
    <cellStyle name="Note 2 2 2 2 5 2 2 3" xfId="59282"/>
    <cellStyle name="Note 2 2 2 2 5 2 3" xfId="46570"/>
    <cellStyle name="Note 2 2 2 2 5 2 4" xfId="46571"/>
    <cellStyle name="Note 2 2 2 2 5 3" xfId="46572"/>
    <cellStyle name="Note 2 2 2 2 5 3 2" xfId="46573"/>
    <cellStyle name="Note 2 2 2 2 5 3 3" xfId="59283"/>
    <cellStyle name="Note 2 2 2 2 5 4" xfId="46574"/>
    <cellStyle name="Note 2 2 2 2 5 5" xfId="46575"/>
    <cellStyle name="Note 2 2 2 2 6" xfId="46576"/>
    <cellStyle name="Note 2 2 2 2 6 2" xfId="46577"/>
    <cellStyle name="Note 2 2 2 2 6 2 2" xfId="46578"/>
    <cellStyle name="Note 2 2 2 2 6 2 3" xfId="59284"/>
    <cellStyle name="Note 2 2 2 2 6 3" xfId="46579"/>
    <cellStyle name="Note 2 2 2 2 6 4" xfId="46580"/>
    <cellStyle name="Note 2 2 2 2 7" xfId="46581"/>
    <cellStyle name="Note 2 2 2 2 7 2" xfId="46582"/>
    <cellStyle name="Note 2 2 2 2 7 2 2" xfId="46583"/>
    <cellStyle name="Note 2 2 2 2 7 2 3" xfId="59285"/>
    <cellStyle name="Note 2 2 2 2 7 3" xfId="46584"/>
    <cellStyle name="Note 2 2 2 2 7 4" xfId="46585"/>
    <cellStyle name="Note 2 2 2 2 8" xfId="46586"/>
    <cellStyle name="Note 2 2 2 2 8 2" xfId="46587"/>
    <cellStyle name="Note 2 2 2 2 8 3" xfId="59286"/>
    <cellStyle name="Note 2 2 2 2 9" xfId="46588"/>
    <cellStyle name="Note 2 2 2 3" xfId="46589"/>
    <cellStyle name="Note 2 2 2 3 2" xfId="46590"/>
    <cellStyle name="Note 2 2 2 3 2 2" xfId="46591"/>
    <cellStyle name="Note 2 2 2 3 2 2 2" xfId="46592"/>
    <cellStyle name="Note 2 2 2 3 2 2 2 2" xfId="46593"/>
    <cellStyle name="Note 2 2 2 3 2 2 2 2 2" xfId="46594"/>
    <cellStyle name="Note 2 2 2 3 2 2 2 2 3" xfId="59287"/>
    <cellStyle name="Note 2 2 2 3 2 2 2 3" xfId="46595"/>
    <cellStyle name="Note 2 2 2 3 2 2 2 4" xfId="46596"/>
    <cellStyle name="Note 2 2 2 3 2 2 3" xfId="46597"/>
    <cellStyle name="Note 2 2 2 3 2 2 3 2" xfId="46598"/>
    <cellStyle name="Note 2 2 2 3 2 2 3 2 2" xfId="46599"/>
    <cellStyle name="Note 2 2 2 3 2 2 3 2 3" xfId="59288"/>
    <cellStyle name="Note 2 2 2 3 2 2 3 3" xfId="46600"/>
    <cellStyle name="Note 2 2 2 3 2 2 3 4" xfId="46601"/>
    <cellStyle name="Note 2 2 2 3 2 2 4" xfId="46602"/>
    <cellStyle name="Note 2 2 2 3 2 2 4 2" xfId="46603"/>
    <cellStyle name="Note 2 2 2 3 2 2 4 3" xfId="59289"/>
    <cellStyle name="Note 2 2 2 3 2 2 5" xfId="46604"/>
    <cellStyle name="Note 2 2 2 3 2 2 6" xfId="46605"/>
    <cellStyle name="Note 2 2 2 3 2 3" xfId="46606"/>
    <cellStyle name="Note 2 2 2 3 2 3 2" xfId="46607"/>
    <cellStyle name="Note 2 2 2 3 2 3 2 2" xfId="46608"/>
    <cellStyle name="Note 2 2 2 3 2 3 2 3" xfId="59290"/>
    <cellStyle name="Note 2 2 2 3 2 3 3" xfId="46609"/>
    <cellStyle name="Note 2 2 2 3 2 3 4" xfId="46610"/>
    <cellStyle name="Note 2 2 2 3 2 4" xfId="46611"/>
    <cellStyle name="Note 2 2 2 3 2 4 2" xfId="46612"/>
    <cellStyle name="Note 2 2 2 3 2 4 2 2" xfId="46613"/>
    <cellStyle name="Note 2 2 2 3 2 4 2 3" xfId="59291"/>
    <cellStyle name="Note 2 2 2 3 2 4 3" xfId="46614"/>
    <cellStyle name="Note 2 2 2 3 2 4 4" xfId="46615"/>
    <cellStyle name="Note 2 2 2 3 2 5" xfId="46616"/>
    <cellStyle name="Note 2 2 2 3 2 5 2" xfId="46617"/>
    <cellStyle name="Note 2 2 2 3 2 5 3" xfId="59292"/>
    <cellStyle name="Note 2 2 2 3 2 6" xfId="46618"/>
    <cellStyle name="Note 2 2 2 3 2 7" xfId="46619"/>
    <cellStyle name="Note 2 2 2 3 3" xfId="46620"/>
    <cellStyle name="Note 2 2 2 3 3 2" xfId="46621"/>
    <cellStyle name="Note 2 2 2 3 3 2 2" xfId="46622"/>
    <cellStyle name="Note 2 2 2 3 3 2 2 2" xfId="46623"/>
    <cellStyle name="Note 2 2 2 3 3 2 2 3" xfId="59293"/>
    <cellStyle name="Note 2 2 2 3 3 2 3" xfId="46624"/>
    <cellStyle name="Note 2 2 2 3 3 2 4" xfId="46625"/>
    <cellStyle name="Note 2 2 2 3 3 3" xfId="46626"/>
    <cellStyle name="Note 2 2 2 3 3 3 2" xfId="46627"/>
    <cellStyle name="Note 2 2 2 3 3 3 2 2" xfId="46628"/>
    <cellStyle name="Note 2 2 2 3 3 3 2 3" xfId="59294"/>
    <cellStyle name="Note 2 2 2 3 3 3 3" xfId="46629"/>
    <cellStyle name="Note 2 2 2 3 3 3 4" xfId="46630"/>
    <cellStyle name="Note 2 2 2 3 3 4" xfId="46631"/>
    <cellStyle name="Note 2 2 2 3 3 4 2" xfId="46632"/>
    <cellStyle name="Note 2 2 2 3 3 4 3" xfId="59295"/>
    <cellStyle name="Note 2 2 2 3 3 5" xfId="46633"/>
    <cellStyle name="Note 2 2 2 3 3 6" xfId="46634"/>
    <cellStyle name="Note 2 2 2 3 4" xfId="46635"/>
    <cellStyle name="Note 2 2 2 3 4 2" xfId="46636"/>
    <cellStyle name="Note 2 2 2 3 4 2 2" xfId="46637"/>
    <cellStyle name="Note 2 2 2 3 4 2 2 2" xfId="46638"/>
    <cellStyle name="Note 2 2 2 3 4 2 2 3" xfId="59296"/>
    <cellStyle name="Note 2 2 2 3 4 2 3" xfId="46639"/>
    <cellStyle name="Note 2 2 2 3 4 2 4" xfId="46640"/>
    <cellStyle name="Note 2 2 2 3 4 3" xfId="46641"/>
    <cellStyle name="Note 2 2 2 3 4 3 2" xfId="46642"/>
    <cellStyle name="Note 2 2 2 3 4 3 3" xfId="59297"/>
    <cellStyle name="Note 2 2 2 3 4 4" xfId="46643"/>
    <cellStyle name="Note 2 2 2 3 4 5" xfId="46644"/>
    <cellStyle name="Note 2 2 2 3 5" xfId="46645"/>
    <cellStyle name="Note 2 2 2 3 5 2" xfId="46646"/>
    <cellStyle name="Note 2 2 2 3 5 2 2" xfId="46647"/>
    <cellStyle name="Note 2 2 2 3 5 2 3" xfId="59298"/>
    <cellStyle name="Note 2 2 2 3 5 3" xfId="46648"/>
    <cellStyle name="Note 2 2 2 3 5 4" xfId="46649"/>
    <cellStyle name="Note 2 2 2 3 6" xfId="46650"/>
    <cellStyle name="Note 2 2 2 3 6 2" xfId="46651"/>
    <cellStyle name="Note 2 2 2 3 6 2 2" xfId="46652"/>
    <cellStyle name="Note 2 2 2 3 6 2 3" xfId="59299"/>
    <cellStyle name="Note 2 2 2 3 6 3" xfId="46653"/>
    <cellStyle name="Note 2 2 2 3 6 4" xfId="46654"/>
    <cellStyle name="Note 2 2 2 3 7" xfId="46655"/>
    <cellStyle name="Note 2 2 2 3 7 2" xfId="46656"/>
    <cellStyle name="Note 2 2 2 3 7 3" xfId="59300"/>
    <cellStyle name="Note 2 2 2 3 8" xfId="46657"/>
    <cellStyle name="Note 2 2 2 3 9" xfId="46658"/>
    <cellStyle name="Note 2 2 2 4" xfId="46659"/>
    <cellStyle name="Note 2 2 2 4 2" xfId="46660"/>
    <cellStyle name="Note 2 2 2 4 2 2" xfId="46661"/>
    <cellStyle name="Note 2 2 2 4 2 2 2" xfId="46662"/>
    <cellStyle name="Note 2 2 2 4 2 2 2 2" xfId="46663"/>
    <cellStyle name="Note 2 2 2 4 2 2 2 3" xfId="59301"/>
    <cellStyle name="Note 2 2 2 4 2 2 3" xfId="46664"/>
    <cellStyle name="Note 2 2 2 4 2 2 4" xfId="46665"/>
    <cellStyle name="Note 2 2 2 4 2 3" xfId="46666"/>
    <cellStyle name="Note 2 2 2 4 2 3 2" xfId="46667"/>
    <cellStyle name="Note 2 2 2 4 2 3 2 2" xfId="46668"/>
    <cellStyle name="Note 2 2 2 4 2 3 2 3" xfId="59302"/>
    <cellStyle name="Note 2 2 2 4 2 3 3" xfId="46669"/>
    <cellStyle name="Note 2 2 2 4 2 3 4" xfId="46670"/>
    <cellStyle name="Note 2 2 2 4 2 4" xfId="46671"/>
    <cellStyle name="Note 2 2 2 4 2 4 2" xfId="46672"/>
    <cellStyle name="Note 2 2 2 4 2 4 3" xfId="59303"/>
    <cellStyle name="Note 2 2 2 4 2 5" xfId="46673"/>
    <cellStyle name="Note 2 2 2 4 2 6" xfId="46674"/>
    <cellStyle name="Note 2 2 2 4 3" xfId="46675"/>
    <cellStyle name="Note 2 2 2 4 3 2" xfId="46676"/>
    <cellStyle name="Note 2 2 2 4 3 2 2" xfId="46677"/>
    <cellStyle name="Note 2 2 2 4 3 2 3" xfId="59304"/>
    <cellStyle name="Note 2 2 2 4 3 3" xfId="46678"/>
    <cellStyle name="Note 2 2 2 4 3 4" xfId="46679"/>
    <cellStyle name="Note 2 2 2 4 4" xfId="46680"/>
    <cellStyle name="Note 2 2 2 4 4 2" xfId="46681"/>
    <cellStyle name="Note 2 2 2 4 4 2 2" xfId="46682"/>
    <cellStyle name="Note 2 2 2 4 4 2 3" xfId="59305"/>
    <cellStyle name="Note 2 2 2 4 4 3" xfId="46683"/>
    <cellStyle name="Note 2 2 2 4 4 4" xfId="46684"/>
    <cellStyle name="Note 2 2 2 4 5" xfId="46685"/>
    <cellStyle name="Note 2 2 2 4 5 2" xfId="46686"/>
    <cellStyle name="Note 2 2 2 4 5 3" xfId="59306"/>
    <cellStyle name="Note 2 2 2 4 6" xfId="46687"/>
    <cellStyle name="Note 2 2 2 4 7" xfId="46688"/>
    <cellStyle name="Note 2 2 2 5" xfId="46689"/>
    <cellStyle name="Note 2 2 2 5 2" xfId="46690"/>
    <cellStyle name="Note 2 2 2 5 2 2" xfId="46691"/>
    <cellStyle name="Note 2 2 2 5 2 2 2" xfId="46692"/>
    <cellStyle name="Note 2 2 2 5 2 2 3" xfId="59307"/>
    <cellStyle name="Note 2 2 2 5 2 3" xfId="46693"/>
    <cellStyle name="Note 2 2 2 5 2 4" xfId="46694"/>
    <cellStyle name="Note 2 2 2 5 3" xfId="46695"/>
    <cellStyle name="Note 2 2 2 5 3 2" xfId="46696"/>
    <cellStyle name="Note 2 2 2 5 3 2 2" xfId="46697"/>
    <cellStyle name="Note 2 2 2 5 3 2 3" xfId="59308"/>
    <cellStyle name="Note 2 2 2 5 3 3" xfId="46698"/>
    <cellStyle name="Note 2 2 2 5 3 4" xfId="46699"/>
    <cellStyle name="Note 2 2 2 5 4" xfId="46700"/>
    <cellStyle name="Note 2 2 2 5 4 2" xfId="46701"/>
    <cellStyle name="Note 2 2 2 5 4 3" xfId="59309"/>
    <cellStyle name="Note 2 2 2 5 5" xfId="46702"/>
    <cellStyle name="Note 2 2 2 5 6" xfId="46703"/>
    <cellStyle name="Note 2 2 2 6" xfId="46704"/>
    <cellStyle name="Note 2 2 2 6 2" xfId="46705"/>
    <cellStyle name="Note 2 2 2 6 2 2" xfId="46706"/>
    <cellStyle name="Note 2 2 2 6 2 2 2" xfId="46707"/>
    <cellStyle name="Note 2 2 2 6 2 2 3" xfId="59310"/>
    <cellStyle name="Note 2 2 2 6 2 3" xfId="46708"/>
    <cellStyle name="Note 2 2 2 6 2 4" xfId="46709"/>
    <cellStyle name="Note 2 2 2 6 3" xfId="46710"/>
    <cellStyle name="Note 2 2 2 6 3 2" xfId="46711"/>
    <cellStyle name="Note 2 2 2 6 3 3" xfId="59311"/>
    <cellStyle name="Note 2 2 2 6 4" xfId="46712"/>
    <cellStyle name="Note 2 2 2 6 5" xfId="46713"/>
    <cellStyle name="Note 2 2 2 7" xfId="46714"/>
    <cellStyle name="Note 2 2 2 7 2" xfId="46715"/>
    <cellStyle name="Note 2 2 2 7 2 2" xfId="46716"/>
    <cellStyle name="Note 2 2 2 7 2 3" xfId="59312"/>
    <cellStyle name="Note 2 2 2 7 3" xfId="46717"/>
    <cellStyle name="Note 2 2 2 7 4" xfId="46718"/>
    <cellStyle name="Note 2 2 2 8" xfId="46719"/>
    <cellStyle name="Note 2 2 2 8 2" xfId="46720"/>
    <cellStyle name="Note 2 2 2 8 2 2" xfId="46721"/>
    <cellStyle name="Note 2 2 2 8 2 3" xfId="59313"/>
    <cellStyle name="Note 2 2 2 8 3" xfId="46722"/>
    <cellStyle name="Note 2 2 2 8 4" xfId="46723"/>
    <cellStyle name="Note 2 2 2 9" xfId="46724"/>
    <cellStyle name="Note 2 2 2 9 2" xfId="46725"/>
    <cellStyle name="Note 2 2 2 9 3" xfId="59314"/>
    <cellStyle name="Note 2 2 3" xfId="46726"/>
    <cellStyle name="Note 2 2 3 10" xfId="46727"/>
    <cellStyle name="Note 2 2 3 11" xfId="46728"/>
    <cellStyle name="Note 2 2 3 2" xfId="46729"/>
    <cellStyle name="Note 2 2 3 2 10" xfId="46730"/>
    <cellStyle name="Note 2 2 3 2 2" xfId="46731"/>
    <cellStyle name="Note 2 2 3 2 2 2" xfId="46732"/>
    <cellStyle name="Note 2 2 3 2 2 2 2" xfId="46733"/>
    <cellStyle name="Note 2 2 3 2 2 2 2 2" xfId="46734"/>
    <cellStyle name="Note 2 2 3 2 2 2 2 2 2" xfId="46735"/>
    <cellStyle name="Note 2 2 3 2 2 2 2 2 2 2" xfId="46736"/>
    <cellStyle name="Note 2 2 3 2 2 2 2 2 2 3" xfId="59315"/>
    <cellStyle name="Note 2 2 3 2 2 2 2 2 3" xfId="46737"/>
    <cellStyle name="Note 2 2 3 2 2 2 2 2 4" xfId="46738"/>
    <cellStyle name="Note 2 2 3 2 2 2 2 3" xfId="46739"/>
    <cellStyle name="Note 2 2 3 2 2 2 2 3 2" xfId="46740"/>
    <cellStyle name="Note 2 2 3 2 2 2 2 3 2 2" xfId="46741"/>
    <cellStyle name="Note 2 2 3 2 2 2 2 3 2 3" xfId="59316"/>
    <cellStyle name="Note 2 2 3 2 2 2 2 3 3" xfId="46742"/>
    <cellStyle name="Note 2 2 3 2 2 2 2 3 4" xfId="46743"/>
    <cellStyle name="Note 2 2 3 2 2 2 2 4" xfId="46744"/>
    <cellStyle name="Note 2 2 3 2 2 2 2 4 2" xfId="46745"/>
    <cellStyle name="Note 2 2 3 2 2 2 2 4 3" xfId="59317"/>
    <cellStyle name="Note 2 2 3 2 2 2 2 5" xfId="46746"/>
    <cellStyle name="Note 2 2 3 2 2 2 2 6" xfId="46747"/>
    <cellStyle name="Note 2 2 3 2 2 2 3" xfId="46748"/>
    <cellStyle name="Note 2 2 3 2 2 2 3 2" xfId="46749"/>
    <cellStyle name="Note 2 2 3 2 2 2 3 2 2" xfId="46750"/>
    <cellStyle name="Note 2 2 3 2 2 2 3 2 3" xfId="59318"/>
    <cellStyle name="Note 2 2 3 2 2 2 3 3" xfId="46751"/>
    <cellStyle name="Note 2 2 3 2 2 2 3 4" xfId="46752"/>
    <cellStyle name="Note 2 2 3 2 2 2 4" xfId="46753"/>
    <cellStyle name="Note 2 2 3 2 2 2 4 2" xfId="46754"/>
    <cellStyle name="Note 2 2 3 2 2 2 4 2 2" xfId="46755"/>
    <cellStyle name="Note 2 2 3 2 2 2 4 2 3" xfId="59319"/>
    <cellStyle name="Note 2 2 3 2 2 2 4 3" xfId="46756"/>
    <cellStyle name="Note 2 2 3 2 2 2 4 4" xfId="46757"/>
    <cellStyle name="Note 2 2 3 2 2 2 5" xfId="46758"/>
    <cellStyle name="Note 2 2 3 2 2 2 5 2" xfId="46759"/>
    <cellStyle name="Note 2 2 3 2 2 2 5 3" xfId="59320"/>
    <cellStyle name="Note 2 2 3 2 2 2 6" xfId="46760"/>
    <cellStyle name="Note 2 2 3 2 2 2 7" xfId="46761"/>
    <cellStyle name="Note 2 2 3 2 2 3" xfId="46762"/>
    <cellStyle name="Note 2 2 3 2 2 3 2" xfId="46763"/>
    <cellStyle name="Note 2 2 3 2 2 3 2 2" xfId="46764"/>
    <cellStyle name="Note 2 2 3 2 2 3 2 2 2" xfId="46765"/>
    <cellStyle name="Note 2 2 3 2 2 3 2 2 3" xfId="59321"/>
    <cellStyle name="Note 2 2 3 2 2 3 2 3" xfId="46766"/>
    <cellStyle name="Note 2 2 3 2 2 3 2 4" xfId="46767"/>
    <cellStyle name="Note 2 2 3 2 2 3 3" xfId="46768"/>
    <cellStyle name="Note 2 2 3 2 2 3 3 2" xfId="46769"/>
    <cellStyle name="Note 2 2 3 2 2 3 3 2 2" xfId="46770"/>
    <cellStyle name="Note 2 2 3 2 2 3 3 2 3" xfId="59322"/>
    <cellStyle name="Note 2 2 3 2 2 3 3 3" xfId="46771"/>
    <cellStyle name="Note 2 2 3 2 2 3 3 4" xfId="46772"/>
    <cellStyle name="Note 2 2 3 2 2 3 4" xfId="46773"/>
    <cellStyle name="Note 2 2 3 2 2 3 4 2" xfId="46774"/>
    <cellStyle name="Note 2 2 3 2 2 3 4 3" xfId="59323"/>
    <cellStyle name="Note 2 2 3 2 2 3 5" xfId="46775"/>
    <cellStyle name="Note 2 2 3 2 2 3 6" xfId="46776"/>
    <cellStyle name="Note 2 2 3 2 2 4" xfId="46777"/>
    <cellStyle name="Note 2 2 3 2 2 4 2" xfId="46778"/>
    <cellStyle name="Note 2 2 3 2 2 4 2 2" xfId="46779"/>
    <cellStyle name="Note 2 2 3 2 2 4 2 3" xfId="59324"/>
    <cellStyle name="Note 2 2 3 2 2 4 3" xfId="46780"/>
    <cellStyle name="Note 2 2 3 2 2 4 4" xfId="46781"/>
    <cellStyle name="Note 2 2 3 2 2 5" xfId="46782"/>
    <cellStyle name="Note 2 2 3 2 2 5 2" xfId="46783"/>
    <cellStyle name="Note 2 2 3 2 2 5 2 2" xfId="46784"/>
    <cellStyle name="Note 2 2 3 2 2 5 2 3" xfId="59325"/>
    <cellStyle name="Note 2 2 3 2 2 5 3" xfId="46785"/>
    <cellStyle name="Note 2 2 3 2 2 5 4" xfId="46786"/>
    <cellStyle name="Note 2 2 3 2 2 6" xfId="46787"/>
    <cellStyle name="Note 2 2 3 2 2 6 2" xfId="46788"/>
    <cellStyle name="Note 2 2 3 2 2 6 3" xfId="59326"/>
    <cellStyle name="Note 2 2 3 2 2 7" xfId="46789"/>
    <cellStyle name="Note 2 2 3 2 2 8" xfId="46790"/>
    <cellStyle name="Note 2 2 3 2 3" xfId="46791"/>
    <cellStyle name="Note 2 2 3 2 3 2" xfId="46792"/>
    <cellStyle name="Note 2 2 3 2 3 2 2" xfId="46793"/>
    <cellStyle name="Note 2 2 3 2 3 2 2 2" xfId="46794"/>
    <cellStyle name="Note 2 2 3 2 3 2 2 2 2" xfId="46795"/>
    <cellStyle name="Note 2 2 3 2 3 2 2 2 3" xfId="59327"/>
    <cellStyle name="Note 2 2 3 2 3 2 2 3" xfId="46796"/>
    <cellStyle name="Note 2 2 3 2 3 2 2 4" xfId="46797"/>
    <cellStyle name="Note 2 2 3 2 3 2 3" xfId="46798"/>
    <cellStyle name="Note 2 2 3 2 3 2 3 2" xfId="46799"/>
    <cellStyle name="Note 2 2 3 2 3 2 3 2 2" xfId="46800"/>
    <cellStyle name="Note 2 2 3 2 3 2 3 2 3" xfId="59328"/>
    <cellStyle name="Note 2 2 3 2 3 2 3 3" xfId="46801"/>
    <cellStyle name="Note 2 2 3 2 3 2 3 4" xfId="46802"/>
    <cellStyle name="Note 2 2 3 2 3 2 4" xfId="46803"/>
    <cellStyle name="Note 2 2 3 2 3 2 4 2" xfId="46804"/>
    <cellStyle name="Note 2 2 3 2 3 2 4 3" xfId="59329"/>
    <cellStyle name="Note 2 2 3 2 3 2 5" xfId="46805"/>
    <cellStyle name="Note 2 2 3 2 3 2 6" xfId="46806"/>
    <cellStyle name="Note 2 2 3 2 3 3" xfId="46807"/>
    <cellStyle name="Note 2 2 3 2 3 3 2" xfId="46808"/>
    <cellStyle name="Note 2 2 3 2 3 3 2 2" xfId="46809"/>
    <cellStyle name="Note 2 2 3 2 3 3 2 3" xfId="59330"/>
    <cellStyle name="Note 2 2 3 2 3 3 3" xfId="46810"/>
    <cellStyle name="Note 2 2 3 2 3 3 4" xfId="46811"/>
    <cellStyle name="Note 2 2 3 2 3 4" xfId="46812"/>
    <cellStyle name="Note 2 2 3 2 3 4 2" xfId="46813"/>
    <cellStyle name="Note 2 2 3 2 3 4 2 2" xfId="46814"/>
    <cellStyle name="Note 2 2 3 2 3 4 2 3" xfId="59331"/>
    <cellStyle name="Note 2 2 3 2 3 4 3" xfId="46815"/>
    <cellStyle name="Note 2 2 3 2 3 4 4" xfId="46816"/>
    <cellStyle name="Note 2 2 3 2 3 5" xfId="46817"/>
    <cellStyle name="Note 2 2 3 2 3 5 2" xfId="46818"/>
    <cellStyle name="Note 2 2 3 2 3 5 3" xfId="59332"/>
    <cellStyle name="Note 2 2 3 2 3 6" xfId="46819"/>
    <cellStyle name="Note 2 2 3 2 3 7" xfId="46820"/>
    <cellStyle name="Note 2 2 3 2 4" xfId="46821"/>
    <cellStyle name="Note 2 2 3 2 4 2" xfId="46822"/>
    <cellStyle name="Note 2 2 3 2 4 2 2" xfId="46823"/>
    <cellStyle name="Note 2 2 3 2 4 2 2 2" xfId="46824"/>
    <cellStyle name="Note 2 2 3 2 4 2 2 3" xfId="59333"/>
    <cellStyle name="Note 2 2 3 2 4 2 3" xfId="46825"/>
    <cellStyle name="Note 2 2 3 2 4 2 4" xfId="46826"/>
    <cellStyle name="Note 2 2 3 2 4 3" xfId="46827"/>
    <cellStyle name="Note 2 2 3 2 4 3 2" xfId="46828"/>
    <cellStyle name="Note 2 2 3 2 4 3 2 2" xfId="46829"/>
    <cellStyle name="Note 2 2 3 2 4 3 2 3" xfId="59334"/>
    <cellStyle name="Note 2 2 3 2 4 3 3" xfId="46830"/>
    <cellStyle name="Note 2 2 3 2 4 3 4" xfId="46831"/>
    <cellStyle name="Note 2 2 3 2 4 4" xfId="46832"/>
    <cellStyle name="Note 2 2 3 2 4 4 2" xfId="46833"/>
    <cellStyle name="Note 2 2 3 2 4 4 3" xfId="59335"/>
    <cellStyle name="Note 2 2 3 2 4 5" xfId="46834"/>
    <cellStyle name="Note 2 2 3 2 4 6" xfId="46835"/>
    <cellStyle name="Note 2 2 3 2 5" xfId="46836"/>
    <cellStyle name="Note 2 2 3 2 5 2" xfId="46837"/>
    <cellStyle name="Note 2 2 3 2 5 2 2" xfId="46838"/>
    <cellStyle name="Note 2 2 3 2 5 2 2 2" xfId="46839"/>
    <cellStyle name="Note 2 2 3 2 5 2 2 3" xfId="59336"/>
    <cellStyle name="Note 2 2 3 2 5 2 3" xfId="46840"/>
    <cellStyle name="Note 2 2 3 2 5 2 4" xfId="46841"/>
    <cellStyle name="Note 2 2 3 2 5 3" xfId="46842"/>
    <cellStyle name="Note 2 2 3 2 5 3 2" xfId="46843"/>
    <cellStyle name="Note 2 2 3 2 5 3 3" xfId="59337"/>
    <cellStyle name="Note 2 2 3 2 5 4" xfId="46844"/>
    <cellStyle name="Note 2 2 3 2 5 5" xfId="46845"/>
    <cellStyle name="Note 2 2 3 2 6" xfId="46846"/>
    <cellStyle name="Note 2 2 3 2 6 2" xfId="46847"/>
    <cellStyle name="Note 2 2 3 2 6 2 2" xfId="46848"/>
    <cellStyle name="Note 2 2 3 2 6 2 3" xfId="59338"/>
    <cellStyle name="Note 2 2 3 2 6 3" xfId="46849"/>
    <cellStyle name="Note 2 2 3 2 6 4" xfId="46850"/>
    <cellStyle name="Note 2 2 3 2 7" xfId="46851"/>
    <cellStyle name="Note 2 2 3 2 7 2" xfId="46852"/>
    <cellStyle name="Note 2 2 3 2 7 2 2" xfId="46853"/>
    <cellStyle name="Note 2 2 3 2 7 2 3" xfId="59339"/>
    <cellStyle name="Note 2 2 3 2 7 3" xfId="46854"/>
    <cellStyle name="Note 2 2 3 2 7 4" xfId="46855"/>
    <cellStyle name="Note 2 2 3 2 8" xfId="46856"/>
    <cellStyle name="Note 2 2 3 2 8 2" xfId="46857"/>
    <cellStyle name="Note 2 2 3 2 8 3" xfId="59340"/>
    <cellStyle name="Note 2 2 3 2 9" xfId="46858"/>
    <cellStyle name="Note 2 2 3 3" xfId="46859"/>
    <cellStyle name="Note 2 2 3 3 2" xfId="46860"/>
    <cellStyle name="Note 2 2 3 3 2 2" xfId="46861"/>
    <cellStyle name="Note 2 2 3 3 2 2 2" xfId="46862"/>
    <cellStyle name="Note 2 2 3 3 2 2 2 2" xfId="46863"/>
    <cellStyle name="Note 2 2 3 3 2 2 2 2 2" xfId="46864"/>
    <cellStyle name="Note 2 2 3 3 2 2 2 2 3" xfId="59341"/>
    <cellStyle name="Note 2 2 3 3 2 2 2 3" xfId="46865"/>
    <cellStyle name="Note 2 2 3 3 2 2 2 4" xfId="46866"/>
    <cellStyle name="Note 2 2 3 3 2 2 3" xfId="46867"/>
    <cellStyle name="Note 2 2 3 3 2 2 3 2" xfId="46868"/>
    <cellStyle name="Note 2 2 3 3 2 2 3 2 2" xfId="46869"/>
    <cellStyle name="Note 2 2 3 3 2 2 3 2 3" xfId="59342"/>
    <cellStyle name="Note 2 2 3 3 2 2 3 3" xfId="46870"/>
    <cellStyle name="Note 2 2 3 3 2 2 3 4" xfId="46871"/>
    <cellStyle name="Note 2 2 3 3 2 2 4" xfId="46872"/>
    <cellStyle name="Note 2 2 3 3 2 2 4 2" xfId="46873"/>
    <cellStyle name="Note 2 2 3 3 2 2 4 3" xfId="59343"/>
    <cellStyle name="Note 2 2 3 3 2 2 5" xfId="46874"/>
    <cellStyle name="Note 2 2 3 3 2 2 6" xfId="46875"/>
    <cellStyle name="Note 2 2 3 3 2 3" xfId="46876"/>
    <cellStyle name="Note 2 2 3 3 2 3 2" xfId="46877"/>
    <cellStyle name="Note 2 2 3 3 2 3 2 2" xfId="46878"/>
    <cellStyle name="Note 2 2 3 3 2 3 2 3" xfId="59344"/>
    <cellStyle name="Note 2 2 3 3 2 3 3" xfId="46879"/>
    <cellStyle name="Note 2 2 3 3 2 3 4" xfId="46880"/>
    <cellStyle name="Note 2 2 3 3 2 4" xfId="46881"/>
    <cellStyle name="Note 2 2 3 3 2 4 2" xfId="46882"/>
    <cellStyle name="Note 2 2 3 3 2 4 2 2" xfId="46883"/>
    <cellStyle name="Note 2 2 3 3 2 4 2 3" xfId="59345"/>
    <cellStyle name="Note 2 2 3 3 2 4 3" xfId="46884"/>
    <cellStyle name="Note 2 2 3 3 2 4 4" xfId="46885"/>
    <cellStyle name="Note 2 2 3 3 2 5" xfId="46886"/>
    <cellStyle name="Note 2 2 3 3 2 5 2" xfId="46887"/>
    <cellStyle name="Note 2 2 3 3 2 5 3" xfId="59346"/>
    <cellStyle name="Note 2 2 3 3 2 6" xfId="46888"/>
    <cellStyle name="Note 2 2 3 3 2 7" xfId="46889"/>
    <cellStyle name="Note 2 2 3 3 3" xfId="46890"/>
    <cellStyle name="Note 2 2 3 3 3 2" xfId="46891"/>
    <cellStyle name="Note 2 2 3 3 3 2 2" xfId="46892"/>
    <cellStyle name="Note 2 2 3 3 3 2 2 2" xfId="46893"/>
    <cellStyle name="Note 2 2 3 3 3 2 2 3" xfId="59347"/>
    <cellStyle name="Note 2 2 3 3 3 2 3" xfId="46894"/>
    <cellStyle name="Note 2 2 3 3 3 2 4" xfId="46895"/>
    <cellStyle name="Note 2 2 3 3 3 3" xfId="46896"/>
    <cellStyle name="Note 2 2 3 3 3 3 2" xfId="46897"/>
    <cellStyle name="Note 2 2 3 3 3 3 2 2" xfId="46898"/>
    <cellStyle name="Note 2 2 3 3 3 3 2 3" xfId="59348"/>
    <cellStyle name="Note 2 2 3 3 3 3 3" xfId="46899"/>
    <cellStyle name="Note 2 2 3 3 3 3 4" xfId="46900"/>
    <cellStyle name="Note 2 2 3 3 3 4" xfId="46901"/>
    <cellStyle name="Note 2 2 3 3 3 4 2" xfId="46902"/>
    <cellStyle name="Note 2 2 3 3 3 4 3" xfId="59349"/>
    <cellStyle name="Note 2 2 3 3 3 5" xfId="46903"/>
    <cellStyle name="Note 2 2 3 3 3 6" xfId="46904"/>
    <cellStyle name="Note 2 2 3 3 4" xfId="46905"/>
    <cellStyle name="Note 2 2 3 3 4 2" xfId="46906"/>
    <cellStyle name="Note 2 2 3 3 4 2 2" xfId="46907"/>
    <cellStyle name="Note 2 2 3 3 4 2 3" xfId="59350"/>
    <cellStyle name="Note 2 2 3 3 4 3" xfId="46908"/>
    <cellStyle name="Note 2 2 3 3 4 4" xfId="46909"/>
    <cellStyle name="Note 2 2 3 3 5" xfId="46910"/>
    <cellStyle name="Note 2 2 3 3 5 2" xfId="46911"/>
    <cellStyle name="Note 2 2 3 3 5 2 2" xfId="46912"/>
    <cellStyle name="Note 2 2 3 3 5 2 3" xfId="59351"/>
    <cellStyle name="Note 2 2 3 3 5 3" xfId="46913"/>
    <cellStyle name="Note 2 2 3 3 5 4" xfId="46914"/>
    <cellStyle name="Note 2 2 3 3 6" xfId="46915"/>
    <cellStyle name="Note 2 2 3 3 6 2" xfId="46916"/>
    <cellStyle name="Note 2 2 3 3 6 3" xfId="59352"/>
    <cellStyle name="Note 2 2 3 3 7" xfId="46917"/>
    <cellStyle name="Note 2 2 3 3 8" xfId="46918"/>
    <cellStyle name="Note 2 2 3 4" xfId="46919"/>
    <cellStyle name="Note 2 2 3 4 2" xfId="46920"/>
    <cellStyle name="Note 2 2 3 4 2 2" xfId="46921"/>
    <cellStyle name="Note 2 2 3 4 2 2 2" xfId="46922"/>
    <cellStyle name="Note 2 2 3 4 2 2 2 2" xfId="46923"/>
    <cellStyle name="Note 2 2 3 4 2 2 2 3" xfId="59353"/>
    <cellStyle name="Note 2 2 3 4 2 2 3" xfId="46924"/>
    <cellStyle name="Note 2 2 3 4 2 2 4" xfId="46925"/>
    <cellStyle name="Note 2 2 3 4 2 3" xfId="46926"/>
    <cellStyle name="Note 2 2 3 4 2 3 2" xfId="46927"/>
    <cellStyle name="Note 2 2 3 4 2 3 2 2" xfId="46928"/>
    <cellStyle name="Note 2 2 3 4 2 3 2 3" xfId="59354"/>
    <cellStyle name="Note 2 2 3 4 2 3 3" xfId="46929"/>
    <cellStyle name="Note 2 2 3 4 2 3 4" xfId="46930"/>
    <cellStyle name="Note 2 2 3 4 2 4" xfId="46931"/>
    <cellStyle name="Note 2 2 3 4 2 4 2" xfId="46932"/>
    <cellStyle name="Note 2 2 3 4 2 4 3" xfId="59355"/>
    <cellStyle name="Note 2 2 3 4 2 5" xfId="46933"/>
    <cellStyle name="Note 2 2 3 4 2 6" xfId="46934"/>
    <cellStyle name="Note 2 2 3 4 3" xfId="46935"/>
    <cellStyle name="Note 2 2 3 4 3 2" xfId="46936"/>
    <cellStyle name="Note 2 2 3 4 3 2 2" xfId="46937"/>
    <cellStyle name="Note 2 2 3 4 3 2 3" xfId="59356"/>
    <cellStyle name="Note 2 2 3 4 3 3" xfId="46938"/>
    <cellStyle name="Note 2 2 3 4 3 4" xfId="46939"/>
    <cellStyle name="Note 2 2 3 4 4" xfId="46940"/>
    <cellStyle name="Note 2 2 3 4 4 2" xfId="46941"/>
    <cellStyle name="Note 2 2 3 4 4 2 2" xfId="46942"/>
    <cellStyle name="Note 2 2 3 4 4 2 3" xfId="59357"/>
    <cellStyle name="Note 2 2 3 4 4 3" xfId="46943"/>
    <cellStyle name="Note 2 2 3 4 4 4" xfId="46944"/>
    <cellStyle name="Note 2 2 3 4 5" xfId="46945"/>
    <cellStyle name="Note 2 2 3 4 5 2" xfId="46946"/>
    <cellStyle name="Note 2 2 3 4 5 3" xfId="59358"/>
    <cellStyle name="Note 2 2 3 4 6" xfId="46947"/>
    <cellStyle name="Note 2 2 3 4 7" xfId="46948"/>
    <cellStyle name="Note 2 2 3 5" xfId="46949"/>
    <cellStyle name="Note 2 2 3 5 2" xfId="46950"/>
    <cellStyle name="Note 2 2 3 5 2 2" xfId="46951"/>
    <cellStyle name="Note 2 2 3 5 2 2 2" xfId="46952"/>
    <cellStyle name="Note 2 2 3 5 2 2 3" xfId="59359"/>
    <cellStyle name="Note 2 2 3 5 2 3" xfId="46953"/>
    <cellStyle name="Note 2 2 3 5 2 4" xfId="46954"/>
    <cellStyle name="Note 2 2 3 5 3" xfId="46955"/>
    <cellStyle name="Note 2 2 3 5 3 2" xfId="46956"/>
    <cellStyle name="Note 2 2 3 5 3 2 2" xfId="46957"/>
    <cellStyle name="Note 2 2 3 5 3 2 3" xfId="59360"/>
    <cellStyle name="Note 2 2 3 5 3 3" xfId="46958"/>
    <cellStyle name="Note 2 2 3 5 3 4" xfId="46959"/>
    <cellStyle name="Note 2 2 3 5 4" xfId="46960"/>
    <cellStyle name="Note 2 2 3 5 4 2" xfId="46961"/>
    <cellStyle name="Note 2 2 3 5 4 3" xfId="59361"/>
    <cellStyle name="Note 2 2 3 5 5" xfId="46962"/>
    <cellStyle name="Note 2 2 3 5 6" xfId="46963"/>
    <cellStyle name="Note 2 2 3 6" xfId="46964"/>
    <cellStyle name="Note 2 2 3 6 2" xfId="46965"/>
    <cellStyle name="Note 2 2 3 6 2 2" xfId="46966"/>
    <cellStyle name="Note 2 2 3 6 2 2 2" xfId="46967"/>
    <cellStyle name="Note 2 2 3 6 2 2 3" xfId="59362"/>
    <cellStyle name="Note 2 2 3 6 2 3" xfId="46968"/>
    <cellStyle name="Note 2 2 3 6 2 4" xfId="46969"/>
    <cellStyle name="Note 2 2 3 6 3" xfId="46970"/>
    <cellStyle name="Note 2 2 3 6 3 2" xfId="46971"/>
    <cellStyle name="Note 2 2 3 6 3 3" xfId="59363"/>
    <cellStyle name="Note 2 2 3 6 4" xfId="46972"/>
    <cellStyle name="Note 2 2 3 6 5" xfId="46973"/>
    <cellStyle name="Note 2 2 3 7" xfId="46974"/>
    <cellStyle name="Note 2 2 3 7 2" xfId="46975"/>
    <cellStyle name="Note 2 2 3 7 2 2" xfId="46976"/>
    <cellStyle name="Note 2 2 3 7 2 3" xfId="59364"/>
    <cellStyle name="Note 2 2 3 7 3" xfId="46977"/>
    <cellStyle name="Note 2 2 3 7 4" xfId="46978"/>
    <cellStyle name="Note 2 2 3 8" xfId="46979"/>
    <cellStyle name="Note 2 2 3 8 2" xfId="46980"/>
    <cellStyle name="Note 2 2 3 8 2 2" xfId="46981"/>
    <cellStyle name="Note 2 2 3 8 2 3" xfId="59365"/>
    <cellStyle name="Note 2 2 3 8 3" xfId="46982"/>
    <cellStyle name="Note 2 2 3 8 4" xfId="46983"/>
    <cellStyle name="Note 2 2 3 9" xfId="46984"/>
    <cellStyle name="Note 2 2 3 9 2" xfId="46985"/>
    <cellStyle name="Note 2 2 3 9 3" xfId="59366"/>
    <cellStyle name="Note 2 2 4" xfId="46986"/>
    <cellStyle name="Note 2 2 4 10" xfId="46987"/>
    <cellStyle name="Note 2 2 4 2" xfId="46988"/>
    <cellStyle name="Note 2 2 4 2 2" xfId="46989"/>
    <cellStyle name="Note 2 2 4 2 2 2" xfId="46990"/>
    <cellStyle name="Note 2 2 4 2 2 2 2" xfId="46991"/>
    <cellStyle name="Note 2 2 4 2 2 2 2 2" xfId="46992"/>
    <cellStyle name="Note 2 2 4 2 2 2 2 2 2" xfId="46993"/>
    <cellStyle name="Note 2 2 4 2 2 2 2 2 3" xfId="59367"/>
    <cellStyle name="Note 2 2 4 2 2 2 2 3" xfId="46994"/>
    <cellStyle name="Note 2 2 4 2 2 2 2 4" xfId="46995"/>
    <cellStyle name="Note 2 2 4 2 2 2 3" xfId="46996"/>
    <cellStyle name="Note 2 2 4 2 2 2 3 2" xfId="46997"/>
    <cellStyle name="Note 2 2 4 2 2 2 3 2 2" xfId="46998"/>
    <cellStyle name="Note 2 2 4 2 2 2 3 2 3" xfId="59368"/>
    <cellStyle name="Note 2 2 4 2 2 2 3 3" xfId="46999"/>
    <cellStyle name="Note 2 2 4 2 2 2 3 4" xfId="47000"/>
    <cellStyle name="Note 2 2 4 2 2 2 4" xfId="47001"/>
    <cellStyle name="Note 2 2 4 2 2 2 4 2" xfId="47002"/>
    <cellStyle name="Note 2 2 4 2 2 2 4 3" xfId="59369"/>
    <cellStyle name="Note 2 2 4 2 2 2 5" xfId="47003"/>
    <cellStyle name="Note 2 2 4 2 2 2 6" xfId="47004"/>
    <cellStyle name="Note 2 2 4 2 2 3" xfId="47005"/>
    <cellStyle name="Note 2 2 4 2 2 3 2" xfId="47006"/>
    <cellStyle name="Note 2 2 4 2 2 3 2 2" xfId="47007"/>
    <cellStyle name="Note 2 2 4 2 2 3 2 3" xfId="59370"/>
    <cellStyle name="Note 2 2 4 2 2 3 3" xfId="47008"/>
    <cellStyle name="Note 2 2 4 2 2 3 4" xfId="47009"/>
    <cellStyle name="Note 2 2 4 2 2 4" xfId="47010"/>
    <cellStyle name="Note 2 2 4 2 2 4 2" xfId="47011"/>
    <cellStyle name="Note 2 2 4 2 2 4 2 2" xfId="47012"/>
    <cellStyle name="Note 2 2 4 2 2 4 2 3" xfId="59371"/>
    <cellStyle name="Note 2 2 4 2 2 4 3" xfId="47013"/>
    <cellStyle name="Note 2 2 4 2 2 4 4" xfId="47014"/>
    <cellStyle name="Note 2 2 4 2 2 5" xfId="47015"/>
    <cellStyle name="Note 2 2 4 2 2 5 2" xfId="47016"/>
    <cellStyle name="Note 2 2 4 2 2 5 3" xfId="59372"/>
    <cellStyle name="Note 2 2 4 2 2 6" xfId="47017"/>
    <cellStyle name="Note 2 2 4 2 2 7" xfId="47018"/>
    <cellStyle name="Note 2 2 4 2 3" xfId="47019"/>
    <cellStyle name="Note 2 2 4 2 3 2" xfId="47020"/>
    <cellStyle name="Note 2 2 4 2 3 2 2" xfId="47021"/>
    <cellStyle name="Note 2 2 4 2 3 2 2 2" xfId="47022"/>
    <cellStyle name="Note 2 2 4 2 3 2 2 3" xfId="59373"/>
    <cellStyle name="Note 2 2 4 2 3 2 3" xfId="47023"/>
    <cellStyle name="Note 2 2 4 2 3 2 4" xfId="47024"/>
    <cellStyle name="Note 2 2 4 2 3 3" xfId="47025"/>
    <cellStyle name="Note 2 2 4 2 3 3 2" xfId="47026"/>
    <cellStyle name="Note 2 2 4 2 3 3 2 2" xfId="47027"/>
    <cellStyle name="Note 2 2 4 2 3 3 2 3" xfId="59374"/>
    <cellStyle name="Note 2 2 4 2 3 3 3" xfId="47028"/>
    <cellStyle name="Note 2 2 4 2 3 3 4" xfId="47029"/>
    <cellStyle name="Note 2 2 4 2 3 4" xfId="47030"/>
    <cellStyle name="Note 2 2 4 2 3 4 2" xfId="47031"/>
    <cellStyle name="Note 2 2 4 2 3 4 3" xfId="59375"/>
    <cellStyle name="Note 2 2 4 2 3 5" xfId="47032"/>
    <cellStyle name="Note 2 2 4 2 3 6" xfId="47033"/>
    <cellStyle name="Note 2 2 4 2 4" xfId="47034"/>
    <cellStyle name="Note 2 2 4 2 4 2" xfId="47035"/>
    <cellStyle name="Note 2 2 4 2 4 2 2" xfId="47036"/>
    <cellStyle name="Note 2 2 4 2 4 2 3" xfId="59376"/>
    <cellStyle name="Note 2 2 4 2 4 3" xfId="47037"/>
    <cellStyle name="Note 2 2 4 2 4 4" xfId="47038"/>
    <cellStyle name="Note 2 2 4 2 5" xfId="47039"/>
    <cellStyle name="Note 2 2 4 2 5 2" xfId="47040"/>
    <cellStyle name="Note 2 2 4 2 5 2 2" xfId="47041"/>
    <cellStyle name="Note 2 2 4 2 5 2 3" xfId="59377"/>
    <cellStyle name="Note 2 2 4 2 5 3" xfId="47042"/>
    <cellStyle name="Note 2 2 4 2 5 4" xfId="47043"/>
    <cellStyle name="Note 2 2 4 2 6" xfId="47044"/>
    <cellStyle name="Note 2 2 4 2 6 2" xfId="47045"/>
    <cellStyle name="Note 2 2 4 2 6 3" xfId="59378"/>
    <cellStyle name="Note 2 2 4 2 7" xfId="47046"/>
    <cellStyle name="Note 2 2 4 2 8" xfId="47047"/>
    <cellStyle name="Note 2 2 4 3" xfId="47048"/>
    <cellStyle name="Note 2 2 4 3 2" xfId="47049"/>
    <cellStyle name="Note 2 2 4 3 2 2" xfId="47050"/>
    <cellStyle name="Note 2 2 4 3 2 2 2" xfId="47051"/>
    <cellStyle name="Note 2 2 4 3 2 2 2 2" xfId="47052"/>
    <cellStyle name="Note 2 2 4 3 2 2 2 3" xfId="59379"/>
    <cellStyle name="Note 2 2 4 3 2 2 3" xfId="47053"/>
    <cellStyle name="Note 2 2 4 3 2 2 4" xfId="47054"/>
    <cellStyle name="Note 2 2 4 3 2 3" xfId="47055"/>
    <cellStyle name="Note 2 2 4 3 2 3 2" xfId="47056"/>
    <cellStyle name="Note 2 2 4 3 2 3 2 2" xfId="47057"/>
    <cellStyle name="Note 2 2 4 3 2 3 2 3" xfId="59380"/>
    <cellStyle name="Note 2 2 4 3 2 3 3" xfId="47058"/>
    <cellStyle name="Note 2 2 4 3 2 3 4" xfId="47059"/>
    <cellStyle name="Note 2 2 4 3 2 4" xfId="47060"/>
    <cellStyle name="Note 2 2 4 3 2 4 2" xfId="47061"/>
    <cellStyle name="Note 2 2 4 3 2 4 3" xfId="59381"/>
    <cellStyle name="Note 2 2 4 3 2 5" xfId="47062"/>
    <cellStyle name="Note 2 2 4 3 2 6" xfId="47063"/>
    <cellStyle name="Note 2 2 4 3 3" xfId="47064"/>
    <cellStyle name="Note 2 2 4 3 3 2" xfId="47065"/>
    <cellStyle name="Note 2 2 4 3 3 2 2" xfId="47066"/>
    <cellStyle name="Note 2 2 4 3 3 2 3" xfId="59382"/>
    <cellStyle name="Note 2 2 4 3 3 3" xfId="47067"/>
    <cellStyle name="Note 2 2 4 3 3 4" xfId="47068"/>
    <cellStyle name="Note 2 2 4 3 4" xfId="47069"/>
    <cellStyle name="Note 2 2 4 3 4 2" xfId="47070"/>
    <cellStyle name="Note 2 2 4 3 4 2 2" xfId="47071"/>
    <cellStyle name="Note 2 2 4 3 4 2 3" xfId="59383"/>
    <cellStyle name="Note 2 2 4 3 4 3" xfId="47072"/>
    <cellStyle name="Note 2 2 4 3 4 4" xfId="47073"/>
    <cellStyle name="Note 2 2 4 3 5" xfId="47074"/>
    <cellStyle name="Note 2 2 4 3 5 2" xfId="47075"/>
    <cellStyle name="Note 2 2 4 3 5 3" xfId="59384"/>
    <cellStyle name="Note 2 2 4 3 6" xfId="47076"/>
    <cellStyle name="Note 2 2 4 3 7" xfId="47077"/>
    <cellStyle name="Note 2 2 4 4" xfId="47078"/>
    <cellStyle name="Note 2 2 4 4 2" xfId="47079"/>
    <cellStyle name="Note 2 2 4 4 2 2" xfId="47080"/>
    <cellStyle name="Note 2 2 4 4 2 2 2" xfId="47081"/>
    <cellStyle name="Note 2 2 4 4 2 2 3" xfId="59385"/>
    <cellStyle name="Note 2 2 4 4 2 3" xfId="47082"/>
    <cellStyle name="Note 2 2 4 4 2 4" xfId="47083"/>
    <cellStyle name="Note 2 2 4 4 3" xfId="47084"/>
    <cellStyle name="Note 2 2 4 4 3 2" xfId="47085"/>
    <cellStyle name="Note 2 2 4 4 3 2 2" xfId="47086"/>
    <cellStyle name="Note 2 2 4 4 3 2 3" xfId="59386"/>
    <cellStyle name="Note 2 2 4 4 3 3" xfId="47087"/>
    <cellStyle name="Note 2 2 4 4 3 4" xfId="47088"/>
    <cellStyle name="Note 2 2 4 4 4" xfId="47089"/>
    <cellStyle name="Note 2 2 4 4 4 2" xfId="47090"/>
    <cellStyle name="Note 2 2 4 4 4 3" xfId="59387"/>
    <cellStyle name="Note 2 2 4 4 5" xfId="47091"/>
    <cellStyle name="Note 2 2 4 4 6" xfId="47092"/>
    <cellStyle name="Note 2 2 4 5" xfId="47093"/>
    <cellStyle name="Note 2 2 4 5 2" xfId="47094"/>
    <cellStyle name="Note 2 2 4 5 2 2" xfId="47095"/>
    <cellStyle name="Note 2 2 4 5 2 2 2" xfId="47096"/>
    <cellStyle name="Note 2 2 4 5 2 2 3" xfId="59388"/>
    <cellStyle name="Note 2 2 4 5 2 3" xfId="47097"/>
    <cellStyle name="Note 2 2 4 5 2 4" xfId="47098"/>
    <cellStyle name="Note 2 2 4 5 3" xfId="47099"/>
    <cellStyle name="Note 2 2 4 5 3 2" xfId="47100"/>
    <cellStyle name="Note 2 2 4 5 3 3" xfId="59389"/>
    <cellStyle name="Note 2 2 4 5 4" xfId="47101"/>
    <cellStyle name="Note 2 2 4 5 5" xfId="47102"/>
    <cellStyle name="Note 2 2 4 6" xfId="47103"/>
    <cellStyle name="Note 2 2 4 6 2" xfId="47104"/>
    <cellStyle name="Note 2 2 4 6 2 2" xfId="47105"/>
    <cellStyle name="Note 2 2 4 6 2 3" xfId="59390"/>
    <cellStyle name="Note 2 2 4 6 3" xfId="47106"/>
    <cellStyle name="Note 2 2 4 6 4" xfId="47107"/>
    <cellStyle name="Note 2 2 4 7" xfId="47108"/>
    <cellStyle name="Note 2 2 4 7 2" xfId="47109"/>
    <cellStyle name="Note 2 2 4 7 2 2" xfId="47110"/>
    <cellStyle name="Note 2 2 4 7 2 3" xfId="59391"/>
    <cellStyle name="Note 2 2 4 7 3" xfId="47111"/>
    <cellStyle name="Note 2 2 4 7 4" xfId="47112"/>
    <cellStyle name="Note 2 2 4 8" xfId="47113"/>
    <cellStyle name="Note 2 2 4 8 2" xfId="47114"/>
    <cellStyle name="Note 2 2 4 8 3" xfId="59392"/>
    <cellStyle name="Note 2 2 4 9" xfId="47115"/>
    <cellStyle name="Note 2 2 5" xfId="47116"/>
    <cellStyle name="Note 2 2 5 10" xfId="47117"/>
    <cellStyle name="Note 2 2 5 2" xfId="47118"/>
    <cellStyle name="Note 2 2 5 2 2" xfId="47119"/>
    <cellStyle name="Note 2 2 5 2 2 2" xfId="47120"/>
    <cellStyle name="Note 2 2 5 2 2 2 2" xfId="47121"/>
    <cellStyle name="Note 2 2 5 2 2 2 2 2" xfId="47122"/>
    <cellStyle name="Note 2 2 5 2 2 2 2 2 2" xfId="47123"/>
    <cellStyle name="Note 2 2 5 2 2 2 2 2 3" xfId="59393"/>
    <cellStyle name="Note 2 2 5 2 2 2 2 3" xfId="47124"/>
    <cellStyle name="Note 2 2 5 2 2 2 2 4" xfId="47125"/>
    <cellStyle name="Note 2 2 5 2 2 2 3" xfId="47126"/>
    <cellStyle name="Note 2 2 5 2 2 2 3 2" xfId="47127"/>
    <cellStyle name="Note 2 2 5 2 2 2 3 2 2" xfId="47128"/>
    <cellStyle name="Note 2 2 5 2 2 2 3 2 3" xfId="59394"/>
    <cellStyle name="Note 2 2 5 2 2 2 3 3" xfId="47129"/>
    <cellStyle name="Note 2 2 5 2 2 2 3 4" xfId="47130"/>
    <cellStyle name="Note 2 2 5 2 2 2 4" xfId="47131"/>
    <cellStyle name="Note 2 2 5 2 2 2 4 2" xfId="47132"/>
    <cellStyle name="Note 2 2 5 2 2 2 4 3" xfId="59395"/>
    <cellStyle name="Note 2 2 5 2 2 2 5" xfId="47133"/>
    <cellStyle name="Note 2 2 5 2 2 2 6" xfId="47134"/>
    <cellStyle name="Note 2 2 5 2 2 3" xfId="47135"/>
    <cellStyle name="Note 2 2 5 2 2 3 2" xfId="47136"/>
    <cellStyle name="Note 2 2 5 2 2 3 2 2" xfId="47137"/>
    <cellStyle name="Note 2 2 5 2 2 3 2 3" xfId="59396"/>
    <cellStyle name="Note 2 2 5 2 2 3 3" xfId="47138"/>
    <cellStyle name="Note 2 2 5 2 2 3 4" xfId="47139"/>
    <cellStyle name="Note 2 2 5 2 2 4" xfId="47140"/>
    <cellStyle name="Note 2 2 5 2 2 4 2" xfId="47141"/>
    <cellStyle name="Note 2 2 5 2 2 4 2 2" xfId="47142"/>
    <cellStyle name="Note 2 2 5 2 2 4 2 3" xfId="59397"/>
    <cellStyle name="Note 2 2 5 2 2 4 3" xfId="47143"/>
    <cellStyle name="Note 2 2 5 2 2 4 4" xfId="47144"/>
    <cellStyle name="Note 2 2 5 2 2 5" xfId="47145"/>
    <cellStyle name="Note 2 2 5 2 2 5 2" xfId="47146"/>
    <cellStyle name="Note 2 2 5 2 2 5 3" xfId="59398"/>
    <cellStyle name="Note 2 2 5 2 2 6" xfId="47147"/>
    <cellStyle name="Note 2 2 5 2 2 7" xfId="47148"/>
    <cellStyle name="Note 2 2 5 2 3" xfId="47149"/>
    <cellStyle name="Note 2 2 5 2 3 2" xfId="47150"/>
    <cellStyle name="Note 2 2 5 2 3 2 2" xfId="47151"/>
    <cellStyle name="Note 2 2 5 2 3 2 2 2" xfId="47152"/>
    <cellStyle name="Note 2 2 5 2 3 2 2 3" xfId="59399"/>
    <cellStyle name="Note 2 2 5 2 3 2 3" xfId="47153"/>
    <cellStyle name="Note 2 2 5 2 3 2 4" xfId="47154"/>
    <cellStyle name="Note 2 2 5 2 3 3" xfId="47155"/>
    <cellStyle name="Note 2 2 5 2 3 3 2" xfId="47156"/>
    <cellStyle name="Note 2 2 5 2 3 3 2 2" xfId="47157"/>
    <cellStyle name="Note 2 2 5 2 3 3 2 3" xfId="59400"/>
    <cellStyle name="Note 2 2 5 2 3 3 3" xfId="47158"/>
    <cellStyle name="Note 2 2 5 2 3 3 4" xfId="47159"/>
    <cellStyle name="Note 2 2 5 2 3 4" xfId="47160"/>
    <cellStyle name="Note 2 2 5 2 3 4 2" xfId="47161"/>
    <cellStyle name="Note 2 2 5 2 3 4 3" xfId="59401"/>
    <cellStyle name="Note 2 2 5 2 3 5" xfId="47162"/>
    <cellStyle name="Note 2 2 5 2 3 6" xfId="47163"/>
    <cellStyle name="Note 2 2 5 2 4" xfId="47164"/>
    <cellStyle name="Note 2 2 5 2 4 2" xfId="47165"/>
    <cellStyle name="Note 2 2 5 2 4 2 2" xfId="47166"/>
    <cellStyle name="Note 2 2 5 2 4 2 3" xfId="59402"/>
    <cellStyle name="Note 2 2 5 2 4 3" xfId="47167"/>
    <cellStyle name="Note 2 2 5 2 4 4" xfId="47168"/>
    <cellStyle name="Note 2 2 5 2 5" xfId="47169"/>
    <cellStyle name="Note 2 2 5 2 5 2" xfId="47170"/>
    <cellStyle name="Note 2 2 5 2 5 2 2" xfId="47171"/>
    <cellStyle name="Note 2 2 5 2 5 2 3" xfId="59403"/>
    <cellStyle name="Note 2 2 5 2 5 3" xfId="47172"/>
    <cellStyle name="Note 2 2 5 2 5 4" xfId="47173"/>
    <cellStyle name="Note 2 2 5 2 6" xfId="47174"/>
    <cellStyle name="Note 2 2 5 2 6 2" xfId="47175"/>
    <cellStyle name="Note 2 2 5 2 6 3" xfId="59404"/>
    <cellStyle name="Note 2 2 5 2 7" xfId="47176"/>
    <cellStyle name="Note 2 2 5 2 8" xfId="47177"/>
    <cellStyle name="Note 2 2 5 3" xfId="47178"/>
    <cellStyle name="Note 2 2 5 3 2" xfId="47179"/>
    <cellStyle name="Note 2 2 5 3 2 2" xfId="47180"/>
    <cellStyle name="Note 2 2 5 3 2 2 2" xfId="47181"/>
    <cellStyle name="Note 2 2 5 3 2 2 2 2" xfId="47182"/>
    <cellStyle name="Note 2 2 5 3 2 2 2 3" xfId="59405"/>
    <cellStyle name="Note 2 2 5 3 2 2 3" xfId="47183"/>
    <cellStyle name="Note 2 2 5 3 2 2 4" xfId="47184"/>
    <cellStyle name="Note 2 2 5 3 2 3" xfId="47185"/>
    <cellStyle name="Note 2 2 5 3 2 3 2" xfId="47186"/>
    <cellStyle name="Note 2 2 5 3 2 3 2 2" xfId="47187"/>
    <cellStyle name="Note 2 2 5 3 2 3 2 3" xfId="59406"/>
    <cellStyle name="Note 2 2 5 3 2 3 3" xfId="47188"/>
    <cellStyle name="Note 2 2 5 3 2 3 4" xfId="47189"/>
    <cellStyle name="Note 2 2 5 3 2 4" xfId="47190"/>
    <cellStyle name="Note 2 2 5 3 2 4 2" xfId="47191"/>
    <cellStyle name="Note 2 2 5 3 2 4 3" xfId="59407"/>
    <cellStyle name="Note 2 2 5 3 2 5" xfId="47192"/>
    <cellStyle name="Note 2 2 5 3 2 6" xfId="47193"/>
    <cellStyle name="Note 2 2 5 3 3" xfId="47194"/>
    <cellStyle name="Note 2 2 5 3 3 2" xfId="47195"/>
    <cellStyle name="Note 2 2 5 3 3 2 2" xfId="47196"/>
    <cellStyle name="Note 2 2 5 3 3 2 3" xfId="59408"/>
    <cellStyle name="Note 2 2 5 3 3 3" xfId="47197"/>
    <cellStyle name="Note 2 2 5 3 3 4" xfId="47198"/>
    <cellStyle name="Note 2 2 5 3 4" xfId="47199"/>
    <cellStyle name="Note 2 2 5 3 4 2" xfId="47200"/>
    <cellStyle name="Note 2 2 5 3 4 2 2" xfId="47201"/>
    <cellStyle name="Note 2 2 5 3 4 2 3" xfId="59409"/>
    <cellStyle name="Note 2 2 5 3 4 3" xfId="47202"/>
    <cellStyle name="Note 2 2 5 3 4 4" xfId="47203"/>
    <cellStyle name="Note 2 2 5 3 5" xfId="47204"/>
    <cellStyle name="Note 2 2 5 3 5 2" xfId="47205"/>
    <cellStyle name="Note 2 2 5 3 5 3" xfId="59410"/>
    <cellStyle name="Note 2 2 5 3 6" xfId="47206"/>
    <cellStyle name="Note 2 2 5 3 7" xfId="47207"/>
    <cellStyle name="Note 2 2 5 4" xfId="47208"/>
    <cellStyle name="Note 2 2 5 4 2" xfId="47209"/>
    <cellStyle name="Note 2 2 5 4 2 2" xfId="47210"/>
    <cellStyle name="Note 2 2 5 4 2 2 2" xfId="47211"/>
    <cellStyle name="Note 2 2 5 4 2 2 3" xfId="59411"/>
    <cellStyle name="Note 2 2 5 4 2 3" xfId="47212"/>
    <cellStyle name="Note 2 2 5 4 2 4" xfId="47213"/>
    <cellStyle name="Note 2 2 5 4 3" xfId="47214"/>
    <cellStyle name="Note 2 2 5 4 3 2" xfId="47215"/>
    <cellStyle name="Note 2 2 5 4 3 2 2" xfId="47216"/>
    <cellStyle name="Note 2 2 5 4 3 2 3" xfId="59412"/>
    <cellStyle name="Note 2 2 5 4 3 3" xfId="47217"/>
    <cellStyle name="Note 2 2 5 4 3 4" xfId="47218"/>
    <cellStyle name="Note 2 2 5 4 4" xfId="47219"/>
    <cellStyle name="Note 2 2 5 4 4 2" xfId="47220"/>
    <cellStyle name="Note 2 2 5 4 4 3" xfId="59413"/>
    <cellStyle name="Note 2 2 5 4 5" xfId="47221"/>
    <cellStyle name="Note 2 2 5 4 6" xfId="47222"/>
    <cellStyle name="Note 2 2 5 5" xfId="47223"/>
    <cellStyle name="Note 2 2 5 5 2" xfId="47224"/>
    <cellStyle name="Note 2 2 5 5 2 2" xfId="47225"/>
    <cellStyle name="Note 2 2 5 5 2 2 2" xfId="47226"/>
    <cellStyle name="Note 2 2 5 5 2 2 3" xfId="59414"/>
    <cellStyle name="Note 2 2 5 5 2 3" xfId="47227"/>
    <cellStyle name="Note 2 2 5 5 2 4" xfId="47228"/>
    <cellStyle name="Note 2 2 5 5 3" xfId="47229"/>
    <cellStyle name="Note 2 2 5 5 3 2" xfId="47230"/>
    <cellStyle name="Note 2 2 5 5 3 3" xfId="59415"/>
    <cellStyle name="Note 2 2 5 5 4" xfId="47231"/>
    <cellStyle name="Note 2 2 5 5 5" xfId="47232"/>
    <cellStyle name="Note 2 2 5 6" xfId="47233"/>
    <cellStyle name="Note 2 2 5 6 2" xfId="47234"/>
    <cellStyle name="Note 2 2 5 6 2 2" xfId="47235"/>
    <cellStyle name="Note 2 2 5 6 2 3" xfId="59416"/>
    <cellStyle name="Note 2 2 5 6 3" xfId="47236"/>
    <cellStyle name="Note 2 2 5 6 4" xfId="47237"/>
    <cellStyle name="Note 2 2 5 7" xfId="47238"/>
    <cellStyle name="Note 2 2 5 7 2" xfId="47239"/>
    <cellStyle name="Note 2 2 5 7 2 2" xfId="47240"/>
    <cellStyle name="Note 2 2 5 7 2 3" xfId="59417"/>
    <cellStyle name="Note 2 2 5 7 3" xfId="47241"/>
    <cellStyle name="Note 2 2 5 7 4" xfId="47242"/>
    <cellStyle name="Note 2 2 5 8" xfId="47243"/>
    <cellStyle name="Note 2 2 5 8 2" xfId="47244"/>
    <cellStyle name="Note 2 2 5 8 3" xfId="59418"/>
    <cellStyle name="Note 2 2 5 9" xfId="47245"/>
    <cellStyle name="Note 2 2 6" xfId="47246"/>
    <cellStyle name="Note 2 2 6 10" xfId="47247"/>
    <cellStyle name="Note 2 2 6 2" xfId="47248"/>
    <cellStyle name="Note 2 2 6 2 2" xfId="47249"/>
    <cellStyle name="Note 2 2 6 2 2 2" xfId="47250"/>
    <cellStyle name="Note 2 2 6 2 2 2 2" xfId="47251"/>
    <cellStyle name="Note 2 2 6 2 2 2 2 2" xfId="47252"/>
    <cellStyle name="Note 2 2 6 2 2 2 2 2 2" xfId="47253"/>
    <cellStyle name="Note 2 2 6 2 2 2 2 2 3" xfId="59419"/>
    <cellStyle name="Note 2 2 6 2 2 2 2 3" xfId="47254"/>
    <cellStyle name="Note 2 2 6 2 2 2 2 4" xfId="47255"/>
    <cellStyle name="Note 2 2 6 2 2 2 3" xfId="47256"/>
    <cellStyle name="Note 2 2 6 2 2 2 3 2" xfId="47257"/>
    <cellStyle name="Note 2 2 6 2 2 2 3 2 2" xfId="47258"/>
    <cellStyle name="Note 2 2 6 2 2 2 3 2 3" xfId="59420"/>
    <cellStyle name="Note 2 2 6 2 2 2 3 3" xfId="47259"/>
    <cellStyle name="Note 2 2 6 2 2 2 3 4" xfId="47260"/>
    <cellStyle name="Note 2 2 6 2 2 2 4" xfId="47261"/>
    <cellStyle name="Note 2 2 6 2 2 2 4 2" xfId="47262"/>
    <cellStyle name="Note 2 2 6 2 2 2 4 3" xfId="59421"/>
    <cellStyle name="Note 2 2 6 2 2 2 5" xfId="47263"/>
    <cellStyle name="Note 2 2 6 2 2 2 6" xfId="47264"/>
    <cellStyle name="Note 2 2 6 2 2 3" xfId="47265"/>
    <cellStyle name="Note 2 2 6 2 2 3 2" xfId="47266"/>
    <cellStyle name="Note 2 2 6 2 2 3 2 2" xfId="47267"/>
    <cellStyle name="Note 2 2 6 2 2 3 2 3" xfId="59422"/>
    <cellStyle name="Note 2 2 6 2 2 3 3" xfId="47268"/>
    <cellStyle name="Note 2 2 6 2 2 3 4" xfId="47269"/>
    <cellStyle name="Note 2 2 6 2 2 4" xfId="47270"/>
    <cellStyle name="Note 2 2 6 2 2 4 2" xfId="47271"/>
    <cellStyle name="Note 2 2 6 2 2 4 2 2" xfId="47272"/>
    <cellStyle name="Note 2 2 6 2 2 4 2 3" xfId="59423"/>
    <cellStyle name="Note 2 2 6 2 2 4 3" xfId="47273"/>
    <cellStyle name="Note 2 2 6 2 2 4 4" xfId="47274"/>
    <cellStyle name="Note 2 2 6 2 2 5" xfId="47275"/>
    <cellStyle name="Note 2 2 6 2 2 5 2" xfId="47276"/>
    <cellStyle name="Note 2 2 6 2 2 5 3" xfId="59424"/>
    <cellStyle name="Note 2 2 6 2 2 6" xfId="47277"/>
    <cellStyle name="Note 2 2 6 2 2 7" xfId="47278"/>
    <cellStyle name="Note 2 2 6 2 3" xfId="47279"/>
    <cellStyle name="Note 2 2 6 2 3 2" xfId="47280"/>
    <cellStyle name="Note 2 2 6 2 3 2 2" xfId="47281"/>
    <cellStyle name="Note 2 2 6 2 3 2 2 2" xfId="47282"/>
    <cellStyle name="Note 2 2 6 2 3 2 2 3" xfId="59425"/>
    <cellStyle name="Note 2 2 6 2 3 2 3" xfId="47283"/>
    <cellStyle name="Note 2 2 6 2 3 2 4" xfId="47284"/>
    <cellStyle name="Note 2 2 6 2 3 3" xfId="47285"/>
    <cellStyle name="Note 2 2 6 2 3 3 2" xfId="47286"/>
    <cellStyle name="Note 2 2 6 2 3 3 2 2" xfId="47287"/>
    <cellStyle name="Note 2 2 6 2 3 3 2 3" xfId="59426"/>
    <cellStyle name="Note 2 2 6 2 3 3 3" xfId="47288"/>
    <cellStyle name="Note 2 2 6 2 3 3 4" xfId="47289"/>
    <cellStyle name="Note 2 2 6 2 3 4" xfId="47290"/>
    <cellStyle name="Note 2 2 6 2 3 4 2" xfId="47291"/>
    <cellStyle name="Note 2 2 6 2 3 4 3" xfId="59427"/>
    <cellStyle name="Note 2 2 6 2 3 5" xfId="47292"/>
    <cellStyle name="Note 2 2 6 2 3 6" xfId="47293"/>
    <cellStyle name="Note 2 2 6 2 4" xfId="47294"/>
    <cellStyle name="Note 2 2 6 2 4 2" xfId="47295"/>
    <cellStyle name="Note 2 2 6 2 4 2 2" xfId="47296"/>
    <cellStyle name="Note 2 2 6 2 4 2 3" xfId="59428"/>
    <cellStyle name="Note 2 2 6 2 4 3" xfId="47297"/>
    <cellStyle name="Note 2 2 6 2 4 4" xfId="47298"/>
    <cellStyle name="Note 2 2 6 2 5" xfId="47299"/>
    <cellStyle name="Note 2 2 6 2 5 2" xfId="47300"/>
    <cellStyle name="Note 2 2 6 2 5 2 2" xfId="47301"/>
    <cellStyle name="Note 2 2 6 2 5 2 3" xfId="59429"/>
    <cellStyle name="Note 2 2 6 2 5 3" xfId="47302"/>
    <cellStyle name="Note 2 2 6 2 5 4" xfId="47303"/>
    <cellStyle name="Note 2 2 6 2 6" xfId="47304"/>
    <cellStyle name="Note 2 2 6 2 6 2" xfId="47305"/>
    <cellStyle name="Note 2 2 6 2 6 3" xfId="59430"/>
    <cellStyle name="Note 2 2 6 2 7" xfId="47306"/>
    <cellStyle name="Note 2 2 6 2 8" xfId="47307"/>
    <cellStyle name="Note 2 2 6 3" xfId="47308"/>
    <cellStyle name="Note 2 2 6 3 2" xfId="47309"/>
    <cellStyle name="Note 2 2 6 3 2 2" xfId="47310"/>
    <cellStyle name="Note 2 2 6 3 2 2 2" xfId="47311"/>
    <cellStyle name="Note 2 2 6 3 2 2 2 2" xfId="47312"/>
    <cellStyle name="Note 2 2 6 3 2 2 2 3" xfId="59431"/>
    <cellStyle name="Note 2 2 6 3 2 2 3" xfId="47313"/>
    <cellStyle name="Note 2 2 6 3 2 2 4" xfId="47314"/>
    <cellStyle name="Note 2 2 6 3 2 3" xfId="47315"/>
    <cellStyle name="Note 2 2 6 3 2 3 2" xfId="47316"/>
    <cellStyle name="Note 2 2 6 3 2 3 2 2" xfId="47317"/>
    <cellStyle name="Note 2 2 6 3 2 3 2 3" xfId="59432"/>
    <cellStyle name="Note 2 2 6 3 2 3 3" xfId="47318"/>
    <cellStyle name="Note 2 2 6 3 2 3 4" xfId="47319"/>
    <cellStyle name="Note 2 2 6 3 2 4" xfId="47320"/>
    <cellStyle name="Note 2 2 6 3 2 4 2" xfId="47321"/>
    <cellStyle name="Note 2 2 6 3 2 4 3" xfId="59433"/>
    <cellStyle name="Note 2 2 6 3 2 5" xfId="47322"/>
    <cellStyle name="Note 2 2 6 3 2 6" xfId="47323"/>
    <cellStyle name="Note 2 2 6 3 3" xfId="47324"/>
    <cellStyle name="Note 2 2 6 3 3 2" xfId="47325"/>
    <cellStyle name="Note 2 2 6 3 3 2 2" xfId="47326"/>
    <cellStyle name="Note 2 2 6 3 3 2 3" xfId="59434"/>
    <cellStyle name="Note 2 2 6 3 3 3" xfId="47327"/>
    <cellStyle name="Note 2 2 6 3 3 4" xfId="47328"/>
    <cellStyle name="Note 2 2 6 3 4" xfId="47329"/>
    <cellStyle name="Note 2 2 6 3 4 2" xfId="47330"/>
    <cellStyle name="Note 2 2 6 3 4 2 2" xfId="47331"/>
    <cellStyle name="Note 2 2 6 3 4 2 3" xfId="59435"/>
    <cellStyle name="Note 2 2 6 3 4 3" xfId="47332"/>
    <cellStyle name="Note 2 2 6 3 4 4" xfId="47333"/>
    <cellStyle name="Note 2 2 6 3 5" xfId="47334"/>
    <cellStyle name="Note 2 2 6 3 5 2" xfId="47335"/>
    <cellStyle name="Note 2 2 6 3 5 3" xfId="59436"/>
    <cellStyle name="Note 2 2 6 3 6" xfId="47336"/>
    <cellStyle name="Note 2 2 6 3 7" xfId="47337"/>
    <cellStyle name="Note 2 2 6 4" xfId="47338"/>
    <cellStyle name="Note 2 2 6 4 2" xfId="47339"/>
    <cellStyle name="Note 2 2 6 4 2 2" xfId="47340"/>
    <cellStyle name="Note 2 2 6 4 2 2 2" xfId="47341"/>
    <cellStyle name="Note 2 2 6 4 2 2 3" xfId="59437"/>
    <cellStyle name="Note 2 2 6 4 2 3" xfId="47342"/>
    <cellStyle name="Note 2 2 6 4 2 4" xfId="47343"/>
    <cellStyle name="Note 2 2 6 4 3" xfId="47344"/>
    <cellStyle name="Note 2 2 6 4 3 2" xfId="47345"/>
    <cellStyle name="Note 2 2 6 4 3 2 2" xfId="47346"/>
    <cellStyle name="Note 2 2 6 4 3 2 3" xfId="59438"/>
    <cellStyle name="Note 2 2 6 4 3 3" xfId="47347"/>
    <cellStyle name="Note 2 2 6 4 3 4" xfId="47348"/>
    <cellStyle name="Note 2 2 6 4 4" xfId="47349"/>
    <cellStyle name="Note 2 2 6 4 4 2" xfId="47350"/>
    <cellStyle name="Note 2 2 6 4 4 3" xfId="59439"/>
    <cellStyle name="Note 2 2 6 4 5" xfId="47351"/>
    <cellStyle name="Note 2 2 6 4 6" xfId="47352"/>
    <cellStyle name="Note 2 2 6 5" xfId="47353"/>
    <cellStyle name="Note 2 2 6 5 2" xfId="47354"/>
    <cellStyle name="Note 2 2 6 5 2 2" xfId="47355"/>
    <cellStyle name="Note 2 2 6 5 2 2 2" xfId="47356"/>
    <cellStyle name="Note 2 2 6 5 2 2 3" xfId="59440"/>
    <cellStyle name="Note 2 2 6 5 2 3" xfId="47357"/>
    <cellStyle name="Note 2 2 6 5 2 4" xfId="47358"/>
    <cellStyle name="Note 2 2 6 5 3" xfId="47359"/>
    <cellStyle name="Note 2 2 6 5 3 2" xfId="47360"/>
    <cellStyle name="Note 2 2 6 5 3 3" xfId="59441"/>
    <cellStyle name="Note 2 2 6 5 4" xfId="47361"/>
    <cellStyle name="Note 2 2 6 5 5" xfId="47362"/>
    <cellStyle name="Note 2 2 6 6" xfId="47363"/>
    <cellStyle name="Note 2 2 6 6 2" xfId="47364"/>
    <cellStyle name="Note 2 2 6 6 2 2" xfId="47365"/>
    <cellStyle name="Note 2 2 6 6 2 3" xfId="59442"/>
    <cellStyle name="Note 2 2 6 6 3" xfId="47366"/>
    <cellStyle name="Note 2 2 6 6 4" xfId="47367"/>
    <cellStyle name="Note 2 2 6 7" xfId="47368"/>
    <cellStyle name="Note 2 2 6 7 2" xfId="47369"/>
    <cellStyle name="Note 2 2 6 7 2 2" xfId="47370"/>
    <cellStyle name="Note 2 2 6 7 2 3" xfId="59443"/>
    <cellStyle name="Note 2 2 6 7 3" xfId="47371"/>
    <cellStyle name="Note 2 2 6 7 4" xfId="47372"/>
    <cellStyle name="Note 2 2 6 8" xfId="47373"/>
    <cellStyle name="Note 2 2 6 8 2" xfId="47374"/>
    <cellStyle name="Note 2 2 6 8 3" xfId="59444"/>
    <cellStyle name="Note 2 2 6 9" xfId="47375"/>
    <cellStyle name="Note 2 2 7" xfId="47376"/>
    <cellStyle name="Note 2 2 7 2" xfId="47377"/>
    <cellStyle name="Note 2 2 7 2 2" xfId="47378"/>
    <cellStyle name="Note 2 2 7 2 2 2" xfId="47379"/>
    <cellStyle name="Note 2 2 7 2 2 2 2" xfId="47380"/>
    <cellStyle name="Note 2 2 7 2 2 2 2 2" xfId="47381"/>
    <cellStyle name="Note 2 2 7 2 2 2 2 3" xfId="59445"/>
    <cellStyle name="Note 2 2 7 2 2 2 3" xfId="47382"/>
    <cellStyle name="Note 2 2 7 2 2 2 4" xfId="47383"/>
    <cellStyle name="Note 2 2 7 2 2 3" xfId="47384"/>
    <cellStyle name="Note 2 2 7 2 2 3 2" xfId="47385"/>
    <cellStyle name="Note 2 2 7 2 2 3 2 2" xfId="47386"/>
    <cellStyle name="Note 2 2 7 2 2 3 2 3" xfId="59446"/>
    <cellStyle name="Note 2 2 7 2 2 3 3" xfId="47387"/>
    <cellStyle name="Note 2 2 7 2 2 3 4" xfId="47388"/>
    <cellStyle name="Note 2 2 7 2 2 4" xfId="47389"/>
    <cellStyle name="Note 2 2 7 2 2 4 2" xfId="47390"/>
    <cellStyle name="Note 2 2 7 2 2 4 3" xfId="59447"/>
    <cellStyle name="Note 2 2 7 2 2 5" xfId="47391"/>
    <cellStyle name="Note 2 2 7 2 2 6" xfId="47392"/>
    <cellStyle name="Note 2 2 7 2 3" xfId="47393"/>
    <cellStyle name="Note 2 2 7 2 3 2" xfId="47394"/>
    <cellStyle name="Note 2 2 7 2 3 2 2" xfId="47395"/>
    <cellStyle name="Note 2 2 7 2 3 2 3" xfId="59448"/>
    <cellStyle name="Note 2 2 7 2 3 3" xfId="47396"/>
    <cellStyle name="Note 2 2 7 2 3 4" xfId="47397"/>
    <cellStyle name="Note 2 2 7 2 4" xfId="47398"/>
    <cellStyle name="Note 2 2 7 2 4 2" xfId="47399"/>
    <cellStyle name="Note 2 2 7 2 4 2 2" xfId="47400"/>
    <cellStyle name="Note 2 2 7 2 4 2 3" xfId="59449"/>
    <cellStyle name="Note 2 2 7 2 4 3" xfId="47401"/>
    <cellStyle name="Note 2 2 7 2 4 4" xfId="47402"/>
    <cellStyle name="Note 2 2 7 2 5" xfId="47403"/>
    <cellStyle name="Note 2 2 7 2 5 2" xfId="47404"/>
    <cellStyle name="Note 2 2 7 2 5 3" xfId="59450"/>
    <cellStyle name="Note 2 2 7 2 6" xfId="47405"/>
    <cellStyle name="Note 2 2 7 2 7" xfId="47406"/>
    <cellStyle name="Note 2 2 7 3" xfId="47407"/>
    <cellStyle name="Note 2 2 7 3 2" xfId="47408"/>
    <cellStyle name="Note 2 2 7 3 2 2" xfId="47409"/>
    <cellStyle name="Note 2 2 7 3 2 2 2" xfId="47410"/>
    <cellStyle name="Note 2 2 7 3 2 2 3" xfId="59451"/>
    <cellStyle name="Note 2 2 7 3 2 3" xfId="47411"/>
    <cellStyle name="Note 2 2 7 3 2 4" xfId="47412"/>
    <cellStyle name="Note 2 2 7 3 3" xfId="47413"/>
    <cellStyle name="Note 2 2 7 3 3 2" xfId="47414"/>
    <cellStyle name="Note 2 2 7 3 3 2 2" xfId="47415"/>
    <cellStyle name="Note 2 2 7 3 3 2 3" xfId="59452"/>
    <cellStyle name="Note 2 2 7 3 3 3" xfId="47416"/>
    <cellStyle name="Note 2 2 7 3 3 4" xfId="47417"/>
    <cellStyle name="Note 2 2 7 3 4" xfId="47418"/>
    <cellStyle name="Note 2 2 7 3 4 2" xfId="47419"/>
    <cellStyle name="Note 2 2 7 3 4 3" xfId="59453"/>
    <cellStyle name="Note 2 2 7 3 5" xfId="47420"/>
    <cellStyle name="Note 2 2 7 3 6" xfId="47421"/>
    <cellStyle name="Note 2 2 7 4" xfId="47422"/>
    <cellStyle name="Note 2 2 7 4 2" xfId="47423"/>
    <cellStyle name="Note 2 2 7 4 2 2" xfId="47424"/>
    <cellStyle name="Note 2 2 7 4 2 3" xfId="59454"/>
    <cellStyle name="Note 2 2 7 4 3" xfId="47425"/>
    <cellStyle name="Note 2 2 7 4 4" xfId="47426"/>
    <cellStyle name="Note 2 2 7 5" xfId="47427"/>
    <cellStyle name="Note 2 2 7 5 2" xfId="47428"/>
    <cellStyle name="Note 2 2 7 5 2 2" xfId="47429"/>
    <cellStyle name="Note 2 2 7 5 2 3" xfId="59455"/>
    <cellStyle name="Note 2 2 7 5 3" xfId="47430"/>
    <cellStyle name="Note 2 2 7 5 4" xfId="47431"/>
    <cellStyle name="Note 2 2 7 6" xfId="47432"/>
    <cellStyle name="Note 2 2 7 6 2" xfId="47433"/>
    <cellStyle name="Note 2 2 7 6 3" xfId="59456"/>
    <cellStyle name="Note 2 2 7 7" xfId="47434"/>
    <cellStyle name="Note 2 2 7 8" xfId="47435"/>
    <cellStyle name="Note 2 2 8" xfId="47436"/>
    <cellStyle name="Note 2 2 8 2" xfId="47437"/>
    <cellStyle name="Note 2 2 8 2 2" xfId="47438"/>
    <cellStyle name="Note 2 2 8 2 2 2" xfId="47439"/>
    <cellStyle name="Note 2 2 8 2 2 2 2" xfId="47440"/>
    <cellStyle name="Note 2 2 8 2 2 2 3" xfId="59457"/>
    <cellStyle name="Note 2 2 8 2 2 3" xfId="47441"/>
    <cellStyle name="Note 2 2 8 2 2 4" xfId="47442"/>
    <cellStyle name="Note 2 2 8 2 3" xfId="47443"/>
    <cellStyle name="Note 2 2 8 2 3 2" xfId="47444"/>
    <cellStyle name="Note 2 2 8 2 3 2 2" xfId="47445"/>
    <cellStyle name="Note 2 2 8 2 3 2 3" xfId="59458"/>
    <cellStyle name="Note 2 2 8 2 3 3" xfId="47446"/>
    <cellStyle name="Note 2 2 8 2 3 4" xfId="47447"/>
    <cellStyle name="Note 2 2 8 2 4" xfId="47448"/>
    <cellStyle name="Note 2 2 8 2 4 2" xfId="47449"/>
    <cellStyle name="Note 2 2 8 2 4 3" xfId="59459"/>
    <cellStyle name="Note 2 2 8 2 5" xfId="47450"/>
    <cellStyle name="Note 2 2 8 2 6" xfId="47451"/>
    <cellStyle name="Note 2 2 8 3" xfId="47452"/>
    <cellStyle name="Note 2 2 8 3 2" xfId="47453"/>
    <cellStyle name="Note 2 2 8 3 2 2" xfId="47454"/>
    <cellStyle name="Note 2 2 8 3 2 3" xfId="59460"/>
    <cellStyle name="Note 2 2 8 3 3" xfId="47455"/>
    <cellStyle name="Note 2 2 8 3 4" xfId="47456"/>
    <cellStyle name="Note 2 2 8 4" xfId="47457"/>
    <cellStyle name="Note 2 2 8 4 2" xfId="47458"/>
    <cellStyle name="Note 2 2 8 4 2 2" xfId="47459"/>
    <cellStyle name="Note 2 2 8 4 2 3" xfId="59461"/>
    <cellStyle name="Note 2 2 8 4 3" xfId="47460"/>
    <cellStyle name="Note 2 2 8 4 4" xfId="47461"/>
    <cellStyle name="Note 2 2 8 5" xfId="47462"/>
    <cellStyle name="Note 2 2 8 5 2" xfId="47463"/>
    <cellStyle name="Note 2 2 8 5 3" xfId="59462"/>
    <cellStyle name="Note 2 2 8 6" xfId="47464"/>
    <cellStyle name="Note 2 2 8 7" xfId="47465"/>
    <cellStyle name="Note 2 2 9" xfId="47466"/>
    <cellStyle name="Note 2 2 9 2" xfId="47467"/>
    <cellStyle name="Note 2 2 9 2 2" xfId="47468"/>
    <cellStyle name="Note 2 2 9 2 2 2" xfId="47469"/>
    <cellStyle name="Note 2 2 9 2 2 3" xfId="59463"/>
    <cellStyle name="Note 2 2 9 2 3" xfId="47470"/>
    <cellStyle name="Note 2 2 9 2 4" xfId="47471"/>
    <cellStyle name="Note 2 2 9 3" xfId="47472"/>
    <cellStyle name="Note 2 2 9 3 2" xfId="47473"/>
    <cellStyle name="Note 2 2 9 3 2 2" xfId="47474"/>
    <cellStyle name="Note 2 2 9 3 2 3" xfId="59464"/>
    <cellStyle name="Note 2 2 9 3 3" xfId="47475"/>
    <cellStyle name="Note 2 2 9 3 4" xfId="47476"/>
    <cellStyle name="Note 2 2 9 4" xfId="47477"/>
    <cellStyle name="Note 2 2 9 4 2" xfId="47478"/>
    <cellStyle name="Note 2 2 9 4 3" xfId="59465"/>
    <cellStyle name="Note 2 2 9 5" xfId="47479"/>
    <cellStyle name="Note 2 2 9 6" xfId="47480"/>
    <cellStyle name="Note 2 3" xfId="47481"/>
    <cellStyle name="Note 2 3 10" xfId="47482"/>
    <cellStyle name="Note 2 3 11" xfId="47483"/>
    <cellStyle name="Note 2 3 12" xfId="60518"/>
    <cellStyle name="Note 2 3 2" xfId="47484"/>
    <cellStyle name="Note 2 3 2 10" xfId="47485"/>
    <cellStyle name="Note 2 3 2 2" xfId="47486"/>
    <cellStyle name="Note 2 3 2 2 2" xfId="47487"/>
    <cellStyle name="Note 2 3 2 2 2 2" xfId="47488"/>
    <cellStyle name="Note 2 3 2 2 2 2 2" xfId="47489"/>
    <cellStyle name="Note 2 3 2 2 2 2 2 2" xfId="47490"/>
    <cellStyle name="Note 2 3 2 2 2 2 2 2 2" xfId="47491"/>
    <cellStyle name="Note 2 3 2 2 2 2 2 2 3" xfId="59466"/>
    <cellStyle name="Note 2 3 2 2 2 2 2 3" xfId="47492"/>
    <cellStyle name="Note 2 3 2 2 2 2 2 4" xfId="47493"/>
    <cellStyle name="Note 2 3 2 2 2 2 3" xfId="47494"/>
    <cellStyle name="Note 2 3 2 2 2 2 3 2" xfId="47495"/>
    <cellStyle name="Note 2 3 2 2 2 2 3 2 2" xfId="47496"/>
    <cellStyle name="Note 2 3 2 2 2 2 3 2 3" xfId="59467"/>
    <cellStyle name="Note 2 3 2 2 2 2 3 3" xfId="47497"/>
    <cellStyle name="Note 2 3 2 2 2 2 3 4" xfId="47498"/>
    <cellStyle name="Note 2 3 2 2 2 2 4" xfId="47499"/>
    <cellStyle name="Note 2 3 2 2 2 2 4 2" xfId="47500"/>
    <cellStyle name="Note 2 3 2 2 2 2 4 3" xfId="59468"/>
    <cellStyle name="Note 2 3 2 2 2 2 5" xfId="47501"/>
    <cellStyle name="Note 2 3 2 2 2 2 6" xfId="47502"/>
    <cellStyle name="Note 2 3 2 2 2 3" xfId="47503"/>
    <cellStyle name="Note 2 3 2 2 2 3 2" xfId="47504"/>
    <cellStyle name="Note 2 3 2 2 2 3 2 2" xfId="47505"/>
    <cellStyle name="Note 2 3 2 2 2 3 2 3" xfId="59469"/>
    <cellStyle name="Note 2 3 2 2 2 3 3" xfId="47506"/>
    <cellStyle name="Note 2 3 2 2 2 3 4" xfId="47507"/>
    <cellStyle name="Note 2 3 2 2 2 4" xfId="47508"/>
    <cellStyle name="Note 2 3 2 2 2 4 2" xfId="47509"/>
    <cellStyle name="Note 2 3 2 2 2 4 2 2" xfId="47510"/>
    <cellStyle name="Note 2 3 2 2 2 4 2 3" xfId="59470"/>
    <cellStyle name="Note 2 3 2 2 2 4 3" xfId="47511"/>
    <cellStyle name="Note 2 3 2 2 2 4 4" xfId="47512"/>
    <cellStyle name="Note 2 3 2 2 2 5" xfId="47513"/>
    <cellStyle name="Note 2 3 2 2 2 5 2" xfId="47514"/>
    <cellStyle name="Note 2 3 2 2 2 5 3" xfId="59471"/>
    <cellStyle name="Note 2 3 2 2 2 6" xfId="47515"/>
    <cellStyle name="Note 2 3 2 2 2 7" xfId="47516"/>
    <cellStyle name="Note 2 3 2 2 3" xfId="47517"/>
    <cellStyle name="Note 2 3 2 2 3 2" xfId="47518"/>
    <cellStyle name="Note 2 3 2 2 3 2 2" xfId="47519"/>
    <cellStyle name="Note 2 3 2 2 3 2 2 2" xfId="47520"/>
    <cellStyle name="Note 2 3 2 2 3 2 2 3" xfId="59472"/>
    <cellStyle name="Note 2 3 2 2 3 2 3" xfId="47521"/>
    <cellStyle name="Note 2 3 2 2 3 2 4" xfId="47522"/>
    <cellStyle name="Note 2 3 2 2 3 3" xfId="47523"/>
    <cellStyle name="Note 2 3 2 2 3 3 2" xfId="47524"/>
    <cellStyle name="Note 2 3 2 2 3 3 2 2" xfId="47525"/>
    <cellStyle name="Note 2 3 2 2 3 3 2 3" xfId="59473"/>
    <cellStyle name="Note 2 3 2 2 3 3 3" xfId="47526"/>
    <cellStyle name="Note 2 3 2 2 3 3 4" xfId="47527"/>
    <cellStyle name="Note 2 3 2 2 3 4" xfId="47528"/>
    <cellStyle name="Note 2 3 2 2 3 4 2" xfId="47529"/>
    <cellStyle name="Note 2 3 2 2 3 4 3" xfId="59474"/>
    <cellStyle name="Note 2 3 2 2 3 5" xfId="47530"/>
    <cellStyle name="Note 2 3 2 2 3 6" xfId="47531"/>
    <cellStyle name="Note 2 3 2 2 4" xfId="47532"/>
    <cellStyle name="Note 2 3 2 2 4 2" xfId="47533"/>
    <cellStyle name="Note 2 3 2 2 4 2 2" xfId="47534"/>
    <cellStyle name="Note 2 3 2 2 4 2 3" xfId="59475"/>
    <cellStyle name="Note 2 3 2 2 4 3" xfId="47535"/>
    <cellStyle name="Note 2 3 2 2 4 4" xfId="47536"/>
    <cellStyle name="Note 2 3 2 2 5" xfId="47537"/>
    <cellStyle name="Note 2 3 2 2 5 2" xfId="47538"/>
    <cellStyle name="Note 2 3 2 2 5 2 2" xfId="47539"/>
    <cellStyle name="Note 2 3 2 2 5 2 3" xfId="59476"/>
    <cellStyle name="Note 2 3 2 2 5 3" xfId="47540"/>
    <cellStyle name="Note 2 3 2 2 5 4" xfId="47541"/>
    <cellStyle name="Note 2 3 2 2 6" xfId="47542"/>
    <cellStyle name="Note 2 3 2 2 6 2" xfId="47543"/>
    <cellStyle name="Note 2 3 2 2 6 3" xfId="59477"/>
    <cellStyle name="Note 2 3 2 2 7" xfId="47544"/>
    <cellStyle name="Note 2 3 2 2 8" xfId="47545"/>
    <cellStyle name="Note 2 3 2 3" xfId="47546"/>
    <cellStyle name="Note 2 3 2 3 2" xfId="47547"/>
    <cellStyle name="Note 2 3 2 3 2 2" xfId="47548"/>
    <cellStyle name="Note 2 3 2 3 2 2 2" xfId="47549"/>
    <cellStyle name="Note 2 3 2 3 2 2 2 2" xfId="47550"/>
    <cellStyle name="Note 2 3 2 3 2 2 2 3" xfId="59478"/>
    <cellStyle name="Note 2 3 2 3 2 2 3" xfId="47551"/>
    <cellStyle name="Note 2 3 2 3 2 2 4" xfId="47552"/>
    <cellStyle name="Note 2 3 2 3 2 3" xfId="47553"/>
    <cellStyle name="Note 2 3 2 3 2 3 2" xfId="47554"/>
    <cellStyle name="Note 2 3 2 3 2 3 2 2" xfId="47555"/>
    <cellStyle name="Note 2 3 2 3 2 3 2 3" xfId="59479"/>
    <cellStyle name="Note 2 3 2 3 2 3 3" xfId="47556"/>
    <cellStyle name="Note 2 3 2 3 2 3 4" xfId="47557"/>
    <cellStyle name="Note 2 3 2 3 2 4" xfId="47558"/>
    <cellStyle name="Note 2 3 2 3 2 4 2" xfId="47559"/>
    <cellStyle name="Note 2 3 2 3 2 4 3" xfId="59480"/>
    <cellStyle name="Note 2 3 2 3 2 5" xfId="47560"/>
    <cellStyle name="Note 2 3 2 3 2 6" xfId="47561"/>
    <cellStyle name="Note 2 3 2 3 3" xfId="47562"/>
    <cellStyle name="Note 2 3 2 3 3 2" xfId="47563"/>
    <cellStyle name="Note 2 3 2 3 3 2 2" xfId="47564"/>
    <cellStyle name="Note 2 3 2 3 3 2 3" xfId="59481"/>
    <cellStyle name="Note 2 3 2 3 3 3" xfId="47565"/>
    <cellStyle name="Note 2 3 2 3 3 4" xfId="47566"/>
    <cellStyle name="Note 2 3 2 3 4" xfId="47567"/>
    <cellStyle name="Note 2 3 2 3 4 2" xfId="47568"/>
    <cellStyle name="Note 2 3 2 3 4 2 2" xfId="47569"/>
    <cellStyle name="Note 2 3 2 3 4 2 3" xfId="59482"/>
    <cellStyle name="Note 2 3 2 3 4 3" xfId="47570"/>
    <cellStyle name="Note 2 3 2 3 4 4" xfId="47571"/>
    <cellStyle name="Note 2 3 2 3 5" xfId="47572"/>
    <cellStyle name="Note 2 3 2 3 5 2" xfId="47573"/>
    <cellStyle name="Note 2 3 2 3 5 3" xfId="59483"/>
    <cellStyle name="Note 2 3 2 3 6" xfId="47574"/>
    <cellStyle name="Note 2 3 2 3 7" xfId="47575"/>
    <cellStyle name="Note 2 3 2 4" xfId="47576"/>
    <cellStyle name="Note 2 3 2 4 2" xfId="47577"/>
    <cellStyle name="Note 2 3 2 4 2 2" xfId="47578"/>
    <cellStyle name="Note 2 3 2 4 2 2 2" xfId="47579"/>
    <cellStyle name="Note 2 3 2 4 2 2 3" xfId="59484"/>
    <cellStyle name="Note 2 3 2 4 2 3" xfId="47580"/>
    <cellStyle name="Note 2 3 2 4 2 4" xfId="47581"/>
    <cellStyle name="Note 2 3 2 4 3" xfId="47582"/>
    <cellStyle name="Note 2 3 2 4 3 2" xfId="47583"/>
    <cellStyle name="Note 2 3 2 4 3 2 2" xfId="47584"/>
    <cellStyle name="Note 2 3 2 4 3 2 3" xfId="59485"/>
    <cellStyle name="Note 2 3 2 4 3 3" xfId="47585"/>
    <cellStyle name="Note 2 3 2 4 3 4" xfId="47586"/>
    <cellStyle name="Note 2 3 2 4 4" xfId="47587"/>
    <cellStyle name="Note 2 3 2 4 4 2" xfId="47588"/>
    <cellStyle name="Note 2 3 2 4 4 3" xfId="59486"/>
    <cellStyle name="Note 2 3 2 4 5" xfId="47589"/>
    <cellStyle name="Note 2 3 2 4 6" xfId="47590"/>
    <cellStyle name="Note 2 3 2 5" xfId="47591"/>
    <cellStyle name="Note 2 3 2 5 2" xfId="47592"/>
    <cellStyle name="Note 2 3 2 5 2 2" xfId="47593"/>
    <cellStyle name="Note 2 3 2 5 2 2 2" xfId="47594"/>
    <cellStyle name="Note 2 3 2 5 2 2 3" xfId="59487"/>
    <cellStyle name="Note 2 3 2 5 2 3" xfId="47595"/>
    <cellStyle name="Note 2 3 2 5 2 4" xfId="47596"/>
    <cellStyle name="Note 2 3 2 5 3" xfId="47597"/>
    <cellStyle name="Note 2 3 2 5 3 2" xfId="47598"/>
    <cellStyle name="Note 2 3 2 5 3 3" xfId="59488"/>
    <cellStyle name="Note 2 3 2 5 4" xfId="47599"/>
    <cellStyle name="Note 2 3 2 5 5" xfId="47600"/>
    <cellStyle name="Note 2 3 2 6" xfId="47601"/>
    <cellStyle name="Note 2 3 2 6 2" xfId="47602"/>
    <cellStyle name="Note 2 3 2 6 2 2" xfId="47603"/>
    <cellStyle name="Note 2 3 2 6 2 3" xfId="59489"/>
    <cellStyle name="Note 2 3 2 6 3" xfId="47604"/>
    <cellStyle name="Note 2 3 2 6 4" xfId="47605"/>
    <cellStyle name="Note 2 3 2 7" xfId="47606"/>
    <cellStyle name="Note 2 3 2 7 2" xfId="47607"/>
    <cellStyle name="Note 2 3 2 7 2 2" xfId="47608"/>
    <cellStyle name="Note 2 3 2 7 2 3" xfId="59490"/>
    <cellStyle name="Note 2 3 2 7 3" xfId="47609"/>
    <cellStyle name="Note 2 3 2 7 4" xfId="47610"/>
    <cellStyle name="Note 2 3 2 8" xfId="47611"/>
    <cellStyle name="Note 2 3 2 8 2" xfId="47612"/>
    <cellStyle name="Note 2 3 2 8 3" xfId="59491"/>
    <cellStyle name="Note 2 3 2 9" xfId="47613"/>
    <cellStyle name="Note 2 3 3" xfId="47614"/>
    <cellStyle name="Note 2 3 3 2" xfId="47615"/>
    <cellStyle name="Note 2 3 3 2 2" xfId="47616"/>
    <cellStyle name="Note 2 3 3 2 2 2" xfId="47617"/>
    <cellStyle name="Note 2 3 3 2 2 2 2" xfId="47618"/>
    <cellStyle name="Note 2 3 3 2 2 2 2 2" xfId="47619"/>
    <cellStyle name="Note 2 3 3 2 2 2 2 3" xfId="59492"/>
    <cellStyle name="Note 2 3 3 2 2 2 3" xfId="47620"/>
    <cellStyle name="Note 2 3 3 2 2 2 4" xfId="47621"/>
    <cellStyle name="Note 2 3 3 2 2 3" xfId="47622"/>
    <cellStyle name="Note 2 3 3 2 2 3 2" xfId="47623"/>
    <cellStyle name="Note 2 3 3 2 2 3 2 2" xfId="47624"/>
    <cellStyle name="Note 2 3 3 2 2 3 2 3" xfId="59493"/>
    <cellStyle name="Note 2 3 3 2 2 3 3" xfId="47625"/>
    <cellStyle name="Note 2 3 3 2 2 3 4" xfId="47626"/>
    <cellStyle name="Note 2 3 3 2 2 4" xfId="47627"/>
    <cellStyle name="Note 2 3 3 2 2 4 2" xfId="47628"/>
    <cellStyle name="Note 2 3 3 2 2 4 3" xfId="59494"/>
    <cellStyle name="Note 2 3 3 2 2 5" xfId="47629"/>
    <cellStyle name="Note 2 3 3 2 2 6" xfId="47630"/>
    <cellStyle name="Note 2 3 3 2 3" xfId="47631"/>
    <cellStyle name="Note 2 3 3 2 3 2" xfId="47632"/>
    <cellStyle name="Note 2 3 3 2 3 2 2" xfId="47633"/>
    <cellStyle name="Note 2 3 3 2 3 2 3" xfId="59495"/>
    <cellStyle name="Note 2 3 3 2 3 3" xfId="47634"/>
    <cellStyle name="Note 2 3 3 2 3 4" xfId="47635"/>
    <cellStyle name="Note 2 3 3 2 4" xfId="47636"/>
    <cellStyle name="Note 2 3 3 2 4 2" xfId="47637"/>
    <cellStyle name="Note 2 3 3 2 4 2 2" xfId="47638"/>
    <cellStyle name="Note 2 3 3 2 4 2 3" xfId="59496"/>
    <cellStyle name="Note 2 3 3 2 4 3" xfId="47639"/>
    <cellStyle name="Note 2 3 3 2 4 4" xfId="47640"/>
    <cellStyle name="Note 2 3 3 2 5" xfId="47641"/>
    <cellStyle name="Note 2 3 3 2 5 2" xfId="47642"/>
    <cellStyle name="Note 2 3 3 2 5 3" xfId="59497"/>
    <cellStyle name="Note 2 3 3 2 6" xfId="47643"/>
    <cellStyle name="Note 2 3 3 2 7" xfId="47644"/>
    <cellStyle name="Note 2 3 3 3" xfId="47645"/>
    <cellStyle name="Note 2 3 3 3 2" xfId="47646"/>
    <cellStyle name="Note 2 3 3 3 2 2" xfId="47647"/>
    <cellStyle name="Note 2 3 3 3 2 2 2" xfId="47648"/>
    <cellStyle name="Note 2 3 3 3 2 2 3" xfId="59498"/>
    <cellStyle name="Note 2 3 3 3 2 3" xfId="47649"/>
    <cellStyle name="Note 2 3 3 3 2 4" xfId="47650"/>
    <cellStyle name="Note 2 3 3 3 3" xfId="47651"/>
    <cellStyle name="Note 2 3 3 3 3 2" xfId="47652"/>
    <cellStyle name="Note 2 3 3 3 3 2 2" xfId="47653"/>
    <cellStyle name="Note 2 3 3 3 3 2 3" xfId="59499"/>
    <cellStyle name="Note 2 3 3 3 3 3" xfId="47654"/>
    <cellStyle name="Note 2 3 3 3 3 4" xfId="47655"/>
    <cellStyle name="Note 2 3 3 3 4" xfId="47656"/>
    <cellStyle name="Note 2 3 3 3 4 2" xfId="47657"/>
    <cellStyle name="Note 2 3 3 3 4 3" xfId="59500"/>
    <cellStyle name="Note 2 3 3 3 5" xfId="47658"/>
    <cellStyle name="Note 2 3 3 3 6" xfId="47659"/>
    <cellStyle name="Note 2 3 3 4" xfId="47660"/>
    <cellStyle name="Note 2 3 3 4 2" xfId="47661"/>
    <cellStyle name="Note 2 3 3 4 2 2" xfId="47662"/>
    <cellStyle name="Note 2 3 3 4 2 2 2" xfId="47663"/>
    <cellStyle name="Note 2 3 3 4 2 2 3" xfId="59501"/>
    <cellStyle name="Note 2 3 3 4 2 3" xfId="47664"/>
    <cellStyle name="Note 2 3 3 4 2 4" xfId="47665"/>
    <cellStyle name="Note 2 3 3 4 3" xfId="47666"/>
    <cellStyle name="Note 2 3 3 4 3 2" xfId="47667"/>
    <cellStyle name="Note 2 3 3 4 3 3" xfId="59502"/>
    <cellStyle name="Note 2 3 3 4 4" xfId="47668"/>
    <cellStyle name="Note 2 3 3 4 5" xfId="47669"/>
    <cellStyle name="Note 2 3 3 5" xfId="47670"/>
    <cellStyle name="Note 2 3 3 5 2" xfId="47671"/>
    <cellStyle name="Note 2 3 3 5 2 2" xfId="47672"/>
    <cellStyle name="Note 2 3 3 5 2 3" xfId="59503"/>
    <cellStyle name="Note 2 3 3 5 3" xfId="47673"/>
    <cellStyle name="Note 2 3 3 5 4" xfId="47674"/>
    <cellStyle name="Note 2 3 3 6" xfId="47675"/>
    <cellStyle name="Note 2 3 3 6 2" xfId="47676"/>
    <cellStyle name="Note 2 3 3 6 2 2" xfId="47677"/>
    <cellStyle name="Note 2 3 3 6 2 3" xfId="59504"/>
    <cellStyle name="Note 2 3 3 6 3" xfId="47678"/>
    <cellStyle name="Note 2 3 3 6 4" xfId="47679"/>
    <cellStyle name="Note 2 3 3 7" xfId="47680"/>
    <cellStyle name="Note 2 3 3 7 2" xfId="47681"/>
    <cellStyle name="Note 2 3 3 7 3" xfId="59505"/>
    <cellStyle name="Note 2 3 3 8" xfId="47682"/>
    <cellStyle name="Note 2 3 3 9" xfId="47683"/>
    <cellStyle name="Note 2 3 4" xfId="47684"/>
    <cellStyle name="Note 2 3 4 2" xfId="47685"/>
    <cellStyle name="Note 2 3 4 2 2" xfId="47686"/>
    <cellStyle name="Note 2 3 4 2 2 2" xfId="47687"/>
    <cellStyle name="Note 2 3 4 2 2 2 2" xfId="47688"/>
    <cellStyle name="Note 2 3 4 2 2 2 3" xfId="59506"/>
    <cellStyle name="Note 2 3 4 2 2 3" xfId="47689"/>
    <cellStyle name="Note 2 3 4 2 2 4" xfId="47690"/>
    <cellStyle name="Note 2 3 4 2 3" xfId="47691"/>
    <cellStyle name="Note 2 3 4 2 3 2" xfId="47692"/>
    <cellStyle name="Note 2 3 4 2 3 2 2" xfId="47693"/>
    <cellStyle name="Note 2 3 4 2 3 2 3" xfId="59507"/>
    <cellStyle name="Note 2 3 4 2 3 3" xfId="47694"/>
    <cellStyle name="Note 2 3 4 2 3 4" xfId="47695"/>
    <cellStyle name="Note 2 3 4 2 4" xfId="47696"/>
    <cellStyle name="Note 2 3 4 2 4 2" xfId="47697"/>
    <cellStyle name="Note 2 3 4 2 4 3" xfId="59508"/>
    <cellStyle name="Note 2 3 4 2 5" xfId="47698"/>
    <cellStyle name="Note 2 3 4 2 6" xfId="47699"/>
    <cellStyle name="Note 2 3 4 3" xfId="47700"/>
    <cellStyle name="Note 2 3 4 3 2" xfId="47701"/>
    <cellStyle name="Note 2 3 4 3 2 2" xfId="47702"/>
    <cellStyle name="Note 2 3 4 3 2 3" xfId="59509"/>
    <cellStyle name="Note 2 3 4 3 3" xfId="47703"/>
    <cellStyle name="Note 2 3 4 3 4" xfId="47704"/>
    <cellStyle name="Note 2 3 4 4" xfId="47705"/>
    <cellStyle name="Note 2 3 4 4 2" xfId="47706"/>
    <cellStyle name="Note 2 3 4 4 2 2" xfId="47707"/>
    <cellStyle name="Note 2 3 4 4 2 3" xfId="59510"/>
    <cellStyle name="Note 2 3 4 4 3" xfId="47708"/>
    <cellStyle name="Note 2 3 4 4 4" xfId="47709"/>
    <cellStyle name="Note 2 3 4 5" xfId="47710"/>
    <cellStyle name="Note 2 3 4 5 2" xfId="47711"/>
    <cellStyle name="Note 2 3 4 5 3" xfId="59511"/>
    <cellStyle name="Note 2 3 4 6" xfId="47712"/>
    <cellStyle name="Note 2 3 4 7" xfId="47713"/>
    <cellStyle name="Note 2 3 5" xfId="47714"/>
    <cellStyle name="Note 2 3 5 2" xfId="47715"/>
    <cellStyle name="Note 2 3 5 2 2" xfId="47716"/>
    <cellStyle name="Note 2 3 5 2 2 2" xfId="47717"/>
    <cellStyle name="Note 2 3 5 2 2 3" xfId="59512"/>
    <cellStyle name="Note 2 3 5 2 3" xfId="47718"/>
    <cellStyle name="Note 2 3 5 2 4" xfId="47719"/>
    <cellStyle name="Note 2 3 5 3" xfId="47720"/>
    <cellStyle name="Note 2 3 5 3 2" xfId="47721"/>
    <cellStyle name="Note 2 3 5 3 2 2" xfId="47722"/>
    <cellStyle name="Note 2 3 5 3 2 3" xfId="59513"/>
    <cellStyle name="Note 2 3 5 3 3" xfId="47723"/>
    <cellStyle name="Note 2 3 5 3 4" xfId="47724"/>
    <cellStyle name="Note 2 3 5 4" xfId="47725"/>
    <cellStyle name="Note 2 3 5 4 2" xfId="47726"/>
    <cellStyle name="Note 2 3 5 4 3" xfId="59514"/>
    <cellStyle name="Note 2 3 5 5" xfId="47727"/>
    <cellStyle name="Note 2 3 5 6" xfId="47728"/>
    <cellStyle name="Note 2 3 6" xfId="47729"/>
    <cellStyle name="Note 2 3 6 2" xfId="47730"/>
    <cellStyle name="Note 2 3 6 2 2" xfId="47731"/>
    <cellStyle name="Note 2 3 6 2 2 2" xfId="47732"/>
    <cellStyle name="Note 2 3 6 2 2 3" xfId="59515"/>
    <cellStyle name="Note 2 3 6 2 3" xfId="47733"/>
    <cellStyle name="Note 2 3 6 2 4" xfId="47734"/>
    <cellStyle name="Note 2 3 6 3" xfId="47735"/>
    <cellStyle name="Note 2 3 6 3 2" xfId="47736"/>
    <cellStyle name="Note 2 3 6 3 3" xfId="59516"/>
    <cellStyle name="Note 2 3 6 4" xfId="47737"/>
    <cellStyle name="Note 2 3 6 5" xfId="47738"/>
    <cellStyle name="Note 2 3 7" xfId="47739"/>
    <cellStyle name="Note 2 3 7 2" xfId="47740"/>
    <cellStyle name="Note 2 3 7 2 2" xfId="47741"/>
    <cellStyle name="Note 2 3 7 2 3" xfId="59517"/>
    <cellStyle name="Note 2 3 7 3" xfId="47742"/>
    <cellStyle name="Note 2 3 7 4" xfId="47743"/>
    <cellStyle name="Note 2 3 8" xfId="47744"/>
    <cellStyle name="Note 2 3 8 2" xfId="47745"/>
    <cellStyle name="Note 2 3 8 2 2" xfId="47746"/>
    <cellStyle name="Note 2 3 8 2 3" xfId="59518"/>
    <cellStyle name="Note 2 3 8 3" xfId="47747"/>
    <cellStyle name="Note 2 3 8 4" xfId="47748"/>
    <cellStyle name="Note 2 3 9" xfId="47749"/>
    <cellStyle name="Note 2 3 9 2" xfId="47750"/>
    <cellStyle name="Note 2 3 9 3" xfId="59519"/>
    <cellStyle name="Note 2 4" xfId="47751"/>
    <cellStyle name="Note 2 4 10" xfId="47752"/>
    <cellStyle name="Note 2 4 11" xfId="47753"/>
    <cellStyle name="Note 2 4 2" xfId="47754"/>
    <cellStyle name="Note 2 4 2 10" xfId="47755"/>
    <cellStyle name="Note 2 4 2 2" xfId="47756"/>
    <cellStyle name="Note 2 4 2 2 2" xfId="47757"/>
    <cellStyle name="Note 2 4 2 2 2 2" xfId="47758"/>
    <cellStyle name="Note 2 4 2 2 2 2 2" xfId="47759"/>
    <cellStyle name="Note 2 4 2 2 2 2 2 2" xfId="47760"/>
    <cellStyle name="Note 2 4 2 2 2 2 2 2 2" xfId="47761"/>
    <cellStyle name="Note 2 4 2 2 2 2 2 2 3" xfId="59520"/>
    <cellStyle name="Note 2 4 2 2 2 2 2 3" xfId="47762"/>
    <cellStyle name="Note 2 4 2 2 2 2 2 4" xfId="47763"/>
    <cellStyle name="Note 2 4 2 2 2 2 3" xfId="47764"/>
    <cellStyle name="Note 2 4 2 2 2 2 3 2" xfId="47765"/>
    <cellStyle name="Note 2 4 2 2 2 2 3 2 2" xfId="47766"/>
    <cellStyle name="Note 2 4 2 2 2 2 3 2 3" xfId="59521"/>
    <cellStyle name="Note 2 4 2 2 2 2 3 3" xfId="47767"/>
    <cellStyle name="Note 2 4 2 2 2 2 3 4" xfId="47768"/>
    <cellStyle name="Note 2 4 2 2 2 2 4" xfId="47769"/>
    <cellStyle name="Note 2 4 2 2 2 2 4 2" xfId="47770"/>
    <cellStyle name="Note 2 4 2 2 2 2 4 3" xfId="59522"/>
    <cellStyle name="Note 2 4 2 2 2 2 5" xfId="47771"/>
    <cellStyle name="Note 2 4 2 2 2 2 6" xfId="47772"/>
    <cellStyle name="Note 2 4 2 2 2 3" xfId="47773"/>
    <cellStyle name="Note 2 4 2 2 2 3 2" xfId="47774"/>
    <cellStyle name="Note 2 4 2 2 2 3 2 2" xfId="47775"/>
    <cellStyle name="Note 2 4 2 2 2 3 2 3" xfId="59523"/>
    <cellStyle name="Note 2 4 2 2 2 3 3" xfId="47776"/>
    <cellStyle name="Note 2 4 2 2 2 3 4" xfId="47777"/>
    <cellStyle name="Note 2 4 2 2 2 4" xfId="47778"/>
    <cellStyle name="Note 2 4 2 2 2 4 2" xfId="47779"/>
    <cellStyle name="Note 2 4 2 2 2 4 2 2" xfId="47780"/>
    <cellStyle name="Note 2 4 2 2 2 4 2 3" xfId="59524"/>
    <cellStyle name="Note 2 4 2 2 2 4 3" xfId="47781"/>
    <cellStyle name="Note 2 4 2 2 2 4 4" xfId="47782"/>
    <cellStyle name="Note 2 4 2 2 2 5" xfId="47783"/>
    <cellStyle name="Note 2 4 2 2 2 5 2" xfId="47784"/>
    <cellStyle name="Note 2 4 2 2 2 5 3" xfId="59525"/>
    <cellStyle name="Note 2 4 2 2 2 6" xfId="47785"/>
    <cellStyle name="Note 2 4 2 2 2 7" xfId="47786"/>
    <cellStyle name="Note 2 4 2 2 3" xfId="47787"/>
    <cellStyle name="Note 2 4 2 2 3 2" xfId="47788"/>
    <cellStyle name="Note 2 4 2 2 3 2 2" xfId="47789"/>
    <cellStyle name="Note 2 4 2 2 3 2 2 2" xfId="47790"/>
    <cellStyle name="Note 2 4 2 2 3 2 2 3" xfId="59526"/>
    <cellStyle name="Note 2 4 2 2 3 2 3" xfId="47791"/>
    <cellStyle name="Note 2 4 2 2 3 2 4" xfId="47792"/>
    <cellStyle name="Note 2 4 2 2 3 3" xfId="47793"/>
    <cellStyle name="Note 2 4 2 2 3 3 2" xfId="47794"/>
    <cellStyle name="Note 2 4 2 2 3 3 2 2" xfId="47795"/>
    <cellStyle name="Note 2 4 2 2 3 3 2 3" xfId="59527"/>
    <cellStyle name="Note 2 4 2 2 3 3 3" xfId="47796"/>
    <cellStyle name="Note 2 4 2 2 3 3 4" xfId="47797"/>
    <cellStyle name="Note 2 4 2 2 3 4" xfId="47798"/>
    <cellStyle name="Note 2 4 2 2 3 4 2" xfId="47799"/>
    <cellStyle name="Note 2 4 2 2 3 4 3" xfId="59528"/>
    <cellStyle name="Note 2 4 2 2 3 5" xfId="47800"/>
    <cellStyle name="Note 2 4 2 2 3 6" xfId="47801"/>
    <cellStyle name="Note 2 4 2 2 4" xfId="47802"/>
    <cellStyle name="Note 2 4 2 2 4 2" xfId="47803"/>
    <cellStyle name="Note 2 4 2 2 4 2 2" xfId="47804"/>
    <cellStyle name="Note 2 4 2 2 4 2 3" xfId="59529"/>
    <cellStyle name="Note 2 4 2 2 4 3" xfId="47805"/>
    <cellStyle name="Note 2 4 2 2 4 4" xfId="47806"/>
    <cellStyle name="Note 2 4 2 2 5" xfId="47807"/>
    <cellStyle name="Note 2 4 2 2 5 2" xfId="47808"/>
    <cellStyle name="Note 2 4 2 2 5 2 2" xfId="47809"/>
    <cellStyle name="Note 2 4 2 2 5 2 3" xfId="59530"/>
    <cellStyle name="Note 2 4 2 2 5 3" xfId="47810"/>
    <cellStyle name="Note 2 4 2 2 5 4" xfId="47811"/>
    <cellStyle name="Note 2 4 2 2 6" xfId="47812"/>
    <cellStyle name="Note 2 4 2 2 6 2" xfId="47813"/>
    <cellStyle name="Note 2 4 2 2 6 3" xfId="59531"/>
    <cellStyle name="Note 2 4 2 2 7" xfId="47814"/>
    <cellStyle name="Note 2 4 2 2 8" xfId="47815"/>
    <cellStyle name="Note 2 4 2 3" xfId="47816"/>
    <cellStyle name="Note 2 4 2 3 2" xfId="47817"/>
    <cellStyle name="Note 2 4 2 3 2 2" xfId="47818"/>
    <cellStyle name="Note 2 4 2 3 2 2 2" xfId="47819"/>
    <cellStyle name="Note 2 4 2 3 2 2 2 2" xfId="47820"/>
    <cellStyle name="Note 2 4 2 3 2 2 2 3" xfId="59532"/>
    <cellStyle name="Note 2 4 2 3 2 2 3" xfId="47821"/>
    <cellStyle name="Note 2 4 2 3 2 2 4" xfId="47822"/>
    <cellStyle name="Note 2 4 2 3 2 3" xfId="47823"/>
    <cellStyle name="Note 2 4 2 3 2 3 2" xfId="47824"/>
    <cellStyle name="Note 2 4 2 3 2 3 2 2" xfId="47825"/>
    <cellStyle name="Note 2 4 2 3 2 3 2 3" xfId="59533"/>
    <cellStyle name="Note 2 4 2 3 2 3 3" xfId="47826"/>
    <cellStyle name="Note 2 4 2 3 2 3 4" xfId="47827"/>
    <cellStyle name="Note 2 4 2 3 2 4" xfId="47828"/>
    <cellStyle name="Note 2 4 2 3 2 4 2" xfId="47829"/>
    <cellStyle name="Note 2 4 2 3 2 4 3" xfId="59534"/>
    <cellStyle name="Note 2 4 2 3 2 5" xfId="47830"/>
    <cellStyle name="Note 2 4 2 3 2 6" xfId="47831"/>
    <cellStyle name="Note 2 4 2 3 3" xfId="47832"/>
    <cellStyle name="Note 2 4 2 3 3 2" xfId="47833"/>
    <cellStyle name="Note 2 4 2 3 3 2 2" xfId="47834"/>
    <cellStyle name="Note 2 4 2 3 3 2 3" xfId="59535"/>
    <cellStyle name="Note 2 4 2 3 3 3" xfId="47835"/>
    <cellStyle name="Note 2 4 2 3 3 4" xfId="47836"/>
    <cellStyle name="Note 2 4 2 3 4" xfId="47837"/>
    <cellStyle name="Note 2 4 2 3 4 2" xfId="47838"/>
    <cellStyle name="Note 2 4 2 3 4 2 2" xfId="47839"/>
    <cellStyle name="Note 2 4 2 3 4 2 3" xfId="59536"/>
    <cellStyle name="Note 2 4 2 3 4 3" xfId="47840"/>
    <cellStyle name="Note 2 4 2 3 4 4" xfId="47841"/>
    <cellStyle name="Note 2 4 2 3 5" xfId="47842"/>
    <cellStyle name="Note 2 4 2 3 5 2" xfId="47843"/>
    <cellStyle name="Note 2 4 2 3 5 3" xfId="59537"/>
    <cellStyle name="Note 2 4 2 3 6" xfId="47844"/>
    <cellStyle name="Note 2 4 2 3 7" xfId="47845"/>
    <cellStyle name="Note 2 4 2 4" xfId="47846"/>
    <cellStyle name="Note 2 4 2 4 2" xfId="47847"/>
    <cellStyle name="Note 2 4 2 4 2 2" xfId="47848"/>
    <cellStyle name="Note 2 4 2 4 2 2 2" xfId="47849"/>
    <cellStyle name="Note 2 4 2 4 2 2 3" xfId="59538"/>
    <cellStyle name="Note 2 4 2 4 2 3" xfId="47850"/>
    <cellStyle name="Note 2 4 2 4 2 4" xfId="47851"/>
    <cellStyle name="Note 2 4 2 4 3" xfId="47852"/>
    <cellStyle name="Note 2 4 2 4 3 2" xfId="47853"/>
    <cellStyle name="Note 2 4 2 4 3 2 2" xfId="47854"/>
    <cellStyle name="Note 2 4 2 4 3 2 3" xfId="59539"/>
    <cellStyle name="Note 2 4 2 4 3 3" xfId="47855"/>
    <cellStyle name="Note 2 4 2 4 3 4" xfId="47856"/>
    <cellStyle name="Note 2 4 2 4 4" xfId="47857"/>
    <cellStyle name="Note 2 4 2 4 4 2" xfId="47858"/>
    <cellStyle name="Note 2 4 2 4 4 3" xfId="59540"/>
    <cellStyle name="Note 2 4 2 4 5" xfId="47859"/>
    <cellStyle name="Note 2 4 2 4 6" xfId="47860"/>
    <cellStyle name="Note 2 4 2 5" xfId="47861"/>
    <cellStyle name="Note 2 4 2 5 2" xfId="47862"/>
    <cellStyle name="Note 2 4 2 5 2 2" xfId="47863"/>
    <cellStyle name="Note 2 4 2 5 2 2 2" xfId="47864"/>
    <cellStyle name="Note 2 4 2 5 2 2 3" xfId="59541"/>
    <cellStyle name="Note 2 4 2 5 2 3" xfId="47865"/>
    <cellStyle name="Note 2 4 2 5 2 4" xfId="47866"/>
    <cellStyle name="Note 2 4 2 5 3" xfId="47867"/>
    <cellStyle name="Note 2 4 2 5 3 2" xfId="47868"/>
    <cellStyle name="Note 2 4 2 5 3 3" xfId="59542"/>
    <cellStyle name="Note 2 4 2 5 4" xfId="47869"/>
    <cellStyle name="Note 2 4 2 5 5" xfId="47870"/>
    <cellStyle name="Note 2 4 2 6" xfId="47871"/>
    <cellStyle name="Note 2 4 2 6 2" xfId="47872"/>
    <cellStyle name="Note 2 4 2 6 2 2" xfId="47873"/>
    <cellStyle name="Note 2 4 2 6 2 3" xfId="59543"/>
    <cellStyle name="Note 2 4 2 6 3" xfId="47874"/>
    <cellStyle name="Note 2 4 2 6 4" xfId="47875"/>
    <cellStyle name="Note 2 4 2 7" xfId="47876"/>
    <cellStyle name="Note 2 4 2 7 2" xfId="47877"/>
    <cellStyle name="Note 2 4 2 7 2 2" xfId="47878"/>
    <cellStyle name="Note 2 4 2 7 2 3" xfId="59544"/>
    <cellStyle name="Note 2 4 2 7 3" xfId="47879"/>
    <cellStyle name="Note 2 4 2 7 4" xfId="47880"/>
    <cellStyle name="Note 2 4 2 8" xfId="47881"/>
    <cellStyle name="Note 2 4 2 8 2" xfId="47882"/>
    <cellStyle name="Note 2 4 2 8 3" xfId="59545"/>
    <cellStyle name="Note 2 4 2 9" xfId="47883"/>
    <cellStyle name="Note 2 4 3" xfId="47884"/>
    <cellStyle name="Note 2 4 3 2" xfId="47885"/>
    <cellStyle name="Note 2 4 3 2 2" xfId="47886"/>
    <cellStyle name="Note 2 4 3 2 2 2" xfId="47887"/>
    <cellStyle name="Note 2 4 3 2 2 2 2" xfId="47888"/>
    <cellStyle name="Note 2 4 3 2 2 2 2 2" xfId="47889"/>
    <cellStyle name="Note 2 4 3 2 2 2 2 3" xfId="59546"/>
    <cellStyle name="Note 2 4 3 2 2 2 3" xfId="47890"/>
    <cellStyle name="Note 2 4 3 2 2 2 4" xfId="47891"/>
    <cellStyle name="Note 2 4 3 2 2 3" xfId="47892"/>
    <cellStyle name="Note 2 4 3 2 2 3 2" xfId="47893"/>
    <cellStyle name="Note 2 4 3 2 2 3 2 2" xfId="47894"/>
    <cellStyle name="Note 2 4 3 2 2 3 2 3" xfId="59547"/>
    <cellStyle name="Note 2 4 3 2 2 3 3" xfId="47895"/>
    <cellStyle name="Note 2 4 3 2 2 3 4" xfId="47896"/>
    <cellStyle name="Note 2 4 3 2 2 4" xfId="47897"/>
    <cellStyle name="Note 2 4 3 2 2 4 2" xfId="47898"/>
    <cellStyle name="Note 2 4 3 2 2 4 3" xfId="59548"/>
    <cellStyle name="Note 2 4 3 2 2 5" xfId="47899"/>
    <cellStyle name="Note 2 4 3 2 2 6" xfId="47900"/>
    <cellStyle name="Note 2 4 3 2 3" xfId="47901"/>
    <cellStyle name="Note 2 4 3 2 3 2" xfId="47902"/>
    <cellStyle name="Note 2 4 3 2 3 2 2" xfId="47903"/>
    <cellStyle name="Note 2 4 3 2 3 2 3" xfId="59549"/>
    <cellStyle name="Note 2 4 3 2 3 3" xfId="47904"/>
    <cellStyle name="Note 2 4 3 2 3 4" xfId="47905"/>
    <cellStyle name="Note 2 4 3 2 4" xfId="47906"/>
    <cellStyle name="Note 2 4 3 2 4 2" xfId="47907"/>
    <cellStyle name="Note 2 4 3 2 4 2 2" xfId="47908"/>
    <cellStyle name="Note 2 4 3 2 4 2 3" xfId="59550"/>
    <cellStyle name="Note 2 4 3 2 4 3" xfId="47909"/>
    <cellStyle name="Note 2 4 3 2 4 4" xfId="47910"/>
    <cellStyle name="Note 2 4 3 2 5" xfId="47911"/>
    <cellStyle name="Note 2 4 3 2 5 2" xfId="47912"/>
    <cellStyle name="Note 2 4 3 2 5 3" xfId="59551"/>
    <cellStyle name="Note 2 4 3 2 6" xfId="47913"/>
    <cellStyle name="Note 2 4 3 2 7" xfId="47914"/>
    <cellStyle name="Note 2 4 3 3" xfId="47915"/>
    <cellStyle name="Note 2 4 3 3 2" xfId="47916"/>
    <cellStyle name="Note 2 4 3 3 2 2" xfId="47917"/>
    <cellStyle name="Note 2 4 3 3 2 2 2" xfId="47918"/>
    <cellStyle name="Note 2 4 3 3 2 2 3" xfId="59552"/>
    <cellStyle name="Note 2 4 3 3 2 3" xfId="47919"/>
    <cellStyle name="Note 2 4 3 3 2 4" xfId="47920"/>
    <cellStyle name="Note 2 4 3 3 3" xfId="47921"/>
    <cellStyle name="Note 2 4 3 3 3 2" xfId="47922"/>
    <cellStyle name="Note 2 4 3 3 3 2 2" xfId="47923"/>
    <cellStyle name="Note 2 4 3 3 3 2 3" xfId="59553"/>
    <cellStyle name="Note 2 4 3 3 3 3" xfId="47924"/>
    <cellStyle name="Note 2 4 3 3 3 4" xfId="47925"/>
    <cellStyle name="Note 2 4 3 3 4" xfId="47926"/>
    <cellStyle name="Note 2 4 3 3 4 2" xfId="47927"/>
    <cellStyle name="Note 2 4 3 3 4 3" xfId="59554"/>
    <cellStyle name="Note 2 4 3 3 5" xfId="47928"/>
    <cellStyle name="Note 2 4 3 3 6" xfId="47929"/>
    <cellStyle name="Note 2 4 3 4" xfId="47930"/>
    <cellStyle name="Note 2 4 3 4 2" xfId="47931"/>
    <cellStyle name="Note 2 4 3 4 2 2" xfId="47932"/>
    <cellStyle name="Note 2 4 3 4 2 3" xfId="59555"/>
    <cellStyle name="Note 2 4 3 4 3" xfId="47933"/>
    <cellStyle name="Note 2 4 3 4 4" xfId="47934"/>
    <cellStyle name="Note 2 4 3 5" xfId="47935"/>
    <cellStyle name="Note 2 4 3 5 2" xfId="47936"/>
    <cellStyle name="Note 2 4 3 5 2 2" xfId="47937"/>
    <cellStyle name="Note 2 4 3 5 2 3" xfId="59556"/>
    <cellStyle name="Note 2 4 3 5 3" xfId="47938"/>
    <cellStyle name="Note 2 4 3 5 4" xfId="47939"/>
    <cellStyle name="Note 2 4 3 6" xfId="47940"/>
    <cellStyle name="Note 2 4 3 6 2" xfId="47941"/>
    <cellStyle name="Note 2 4 3 6 3" xfId="59557"/>
    <cellStyle name="Note 2 4 3 7" xfId="47942"/>
    <cellStyle name="Note 2 4 3 8" xfId="47943"/>
    <cellStyle name="Note 2 4 4" xfId="47944"/>
    <cellStyle name="Note 2 4 4 2" xfId="47945"/>
    <cellStyle name="Note 2 4 4 2 2" xfId="47946"/>
    <cellStyle name="Note 2 4 4 2 2 2" xfId="47947"/>
    <cellStyle name="Note 2 4 4 2 2 2 2" xfId="47948"/>
    <cellStyle name="Note 2 4 4 2 2 2 3" xfId="59558"/>
    <cellStyle name="Note 2 4 4 2 2 3" xfId="47949"/>
    <cellStyle name="Note 2 4 4 2 2 4" xfId="47950"/>
    <cellStyle name="Note 2 4 4 2 3" xfId="47951"/>
    <cellStyle name="Note 2 4 4 2 3 2" xfId="47952"/>
    <cellStyle name="Note 2 4 4 2 3 2 2" xfId="47953"/>
    <cellStyle name="Note 2 4 4 2 3 2 3" xfId="59559"/>
    <cellStyle name="Note 2 4 4 2 3 3" xfId="47954"/>
    <cellStyle name="Note 2 4 4 2 3 4" xfId="47955"/>
    <cellStyle name="Note 2 4 4 2 4" xfId="47956"/>
    <cellStyle name="Note 2 4 4 2 4 2" xfId="47957"/>
    <cellStyle name="Note 2 4 4 2 4 3" xfId="59560"/>
    <cellStyle name="Note 2 4 4 2 5" xfId="47958"/>
    <cellStyle name="Note 2 4 4 2 6" xfId="47959"/>
    <cellStyle name="Note 2 4 4 3" xfId="47960"/>
    <cellStyle name="Note 2 4 4 3 2" xfId="47961"/>
    <cellStyle name="Note 2 4 4 3 2 2" xfId="47962"/>
    <cellStyle name="Note 2 4 4 3 2 3" xfId="59561"/>
    <cellStyle name="Note 2 4 4 3 3" xfId="47963"/>
    <cellStyle name="Note 2 4 4 3 4" xfId="47964"/>
    <cellStyle name="Note 2 4 4 4" xfId="47965"/>
    <cellStyle name="Note 2 4 4 4 2" xfId="47966"/>
    <cellStyle name="Note 2 4 4 4 2 2" xfId="47967"/>
    <cellStyle name="Note 2 4 4 4 2 3" xfId="59562"/>
    <cellStyle name="Note 2 4 4 4 3" xfId="47968"/>
    <cellStyle name="Note 2 4 4 4 4" xfId="47969"/>
    <cellStyle name="Note 2 4 4 5" xfId="47970"/>
    <cellStyle name="Note 2 4 4 5 2" xfId="47971"/>
    <cellStyle name="Note 2 4 4 5 3" xfId="59563"/>
    <cellStyle name="Note 2 4 4 6" xfId="47972"/>
    <cellStyle name="Note 2 4 4 7" xfId="47973"/>
    <cellStyle name="Note 2 4 5" xfId="47974"/>
    <cellStyle name="Note 2 4 5 2" xfId="47975"/>
    <cellStyle name="Note 2 4 5 2 2" xfId="47976"/>
    <cellStyle name="Note 2 4 5 2 2 2" xfId="47977"/>
    <cellStyle name="Note 2 4 5 2 2 3" xfId="59564"/>
    <cellStyle name="Note 2 4 5 2 3" xfId="47978"/>
    <cellStyle name="Note 2 4 5 2 4" xfId="47979"/>
    <cellStyle name="Note 2 4 5 3" xfId="47980"/>
    <cellStyle name="Note 2 4 5 3 2" xfId="47981"/>
    <cellStyle name="Note 2 4 5 3 2 2" xfId="47982"/>
    <cellStyle name="Note 2 4 5 3 2 3" xfId="59565"/>
    <cellStyle name="Note 2 4 5 3 3" xfId="47983"/>
    <cellStyle name="Note 2 4 5 3 4" xfId="47984"/>
    <cellStyle name="Note 2 4 5 4" xfId="47985"/>
    <cellStyle name="Note 2 4 5 4 2" xfId="47986"/>
    <cellStyle name="Note 2 4 5 4 3" xfId="59566"/>
    <cellStyle name="Note 2 4 5 5" xfId="47987"/>
    <cellStyle name="Note 2 4 5 6" xfId="47988"/>
    <cellStyle name="Note 2 4 6" xfId="47989"/>
    <cellStyle name="Note 2 4 6 2" xfId="47990"/>
    <cellStyle name="Note 2 4 6 2 2" xfId="47991"/>
    <cellStyle name="Note 2 4 6 2 2 2" xfId="47992"/>
    <cellStyle name="Note 2 4 6 2 2 3" xfId="59567"/>
    <cellStyle name="Note 2 4 6 2 3" xfId="47993"/>
    <cellStyle name="Note 2 4 6 2 4" xfId="47994"/>
    <cellStyle name="Note 2 4 6 3" xfId="47995"/>
    <cellStyle name="Note 2 4 6 3 2" xfId="47996"/>
    <cellStyle name="Note 2 4 6 3 3" xfId="59568"/>
    <cellStyle name="Note 2 4 6 4" xfId="47997"/>
    <cellStyle name="Note 2 4 6 5" xfId="47998"/>
    <cellStyle name="Note 2 4 7" xfId="47999"/>
    <cellStyle name="Note 2 4 7 2" xfId="48000"/>
    <cellStyle name="Note 2 4 7 2 2" xfId="48001"/>
    <cellStyle name="Note 2 4 7 2 3" xfId="59569"/>
    <cellStyle name="Note 2 4 7 3" xfId="48002"/>
    <cellStyle name="Note 2 4 7 4" xfId="48003"/>
    <cellStyle name="Note 2 4 8" xfId="48004"/>
    <cellStyle name="Note 2 4 8 2" xfId="48005"/>
    <cellStyle name="Note 2 4 8 2 2" xfId="48006"/>
    <cellStyle name="Note 2 4 8 2 3" xfId="59570"/>
    <cellStyle name="Note 2 4 8 3" xfId="48007"/>
    <cellStyle name="Note 2 4 8 4" xfId="48008"/>
    <cellStyle name="Note 2 4 9" xfId="48009"/>
    <cellStyle name="Note 2 4 9 2" xfId="48010"/>
    <cellStyle name="Note 2 4 9 3" xfId="59571"/>
    <cellStyle name="Note 2 5" xfId="48011"/>
    <cellStyle name="Note 2 5 10" xfId="48012"/>
    <cellStyle name="Note 2 5 2" xfId="48013"/>
    <cellStyle name="Note 2 5 2 2" xfId="48014"/>
    <cellStyle name="Note 2 5 2 2 2" xfId="48015"/>
    <cellStyle name="Note 2 5 2 2 2 2" xfId="48016"/>
    <cellStyle name="Note 2 5 2 2 2 2 2" xfId="48017"/>
    <cellStyle name="Note 2 5 2 2 2 2 2 2" xfId="48018"/>
    <cellStyle name="Note 2 5 2 2 2 2 2 3" xfId="59572"/>
    <cellStyle name="Note 2 5 2 2 2 2 3" xfId="48019"/>
    <cellStyle name="Note 2 5 2 2 2 2 4" xfId="48020"/>
    <cellStyle name="Note 2 5 2 2 2 3" xfId="48021"/>
    <cellStyle name="Note 2 5 2 2 2 3 2" xfId="48022"/>
    <cellStyle name="Note 2 5 2 2 2 3 2 2" xfId="48023"/>
    <cellStyle name="Note 2 5 2 2 2 3 2 3" xfId="59573"/>
    <cellStyle name="Note 2 5 2 2 2 3 3" xfId="48024"/>
    <cellStyle name="Note 2 5 2 2 2 3 4" xfId="48025"/>
    <cellStyle name="Note 2 5 2 2 2 4" xfId="48026"/>
    <cellStyle name="Note 2 5 2 2 2 4 2" xfId="48027"/>
    <cellStyle name="Note 2 5 2 2 2 4 3" xfId="59574"/>
    <cellStyle name="Note 2 5 2 2 2 5" xfId="48028"/>
    <cellStyle name="Note 2 5 2 2 2 6" xfId="48029"/>
    <cellStyle name="Note 2 5 2 2 3" xfId="48030"/>
    <cellStyle name="Note 2 5 2 2 3 2" xfId="48031"/>
    <cellStyle name="Note 2 5 2 2 3 2 2" xfId="48032"/>
    <cellStyle name="Note 2 5 2 2 3 2 3" xfId="59575"/>
    <cellStyle name="Note 2 5 2 2 3 3" xfId="48033"/>
    <cellStyle name="Note 2 5 2 2 3 4" xfId="48034"/>
    <cellStyle name="Note 2 5 2 2 4" xfId="48035"/>
    <cellStyle name="Note 2 5 2 2 4 2" xfId="48036"/>
    <cellStyle name="Note 2 5 2 2 4 2 2" xfId="48037"/>
    <cellStyle name="Note 2 5 2 2 4 2 3" xfId="59576"/>
    <cellStyle name="Note 2 5 2 2 4 3" xfId="48038"/>
    <cellStyle name="Note 2 5 2 2 4 4" xfId="48039"/>
    <cellStyle name="Note 2 5 2 2 5" xfId="48040"/>
    <cellStyle name="Note 2 5 2 2 5 2" xfId="48041"/>
    <cellStyle name="Note 2 5 2 2 5 3" xfId="59577"/>
    <cellStyle name="Note 2 5 2 2 6" xfId="48042"/>
    <cellStyle name="Note 2 5 2 2 7" xfId="48043"/>
    <cellStyle name="Note 2 5 2 3" xfId="48044"/>
    <cellStyle name="Note 2 5 2 3 2" xfId="48045"/>
    <cellStyle name="Note 2 5 2 3 2 2" xfId="48046"/>
    <cellStyle name="Note 2 5 2 3 2 2 2" xfId="48047"/>
    <cellStyle name="Note 2 5 2 3 2 2 3" xfId="59578"/>
    <cellStyle name="Note 2 5 2 3 2 3" xfId="48048"/>
    <cellStyle name="Note 2 5 2 3 2 4" xfId="48049"/>
    <cellStyle name="Note 2 5 2 3 3" xfId="48050"/>
    <cellStyle name="Note 2 5 2 3 3 2" xfId="48051"/>
    <cellStyle name="Note 2 5 2 3 3 2 2" xfId="48052"/>
    <cellStyle name="Note 2 5 2 3 3 2 3" xfId="59579"/>
    <cellStyle name="Note 2 5 2 3 3 3" xfId="48053"/>
    <cellStyle name="Note 2 5 2 3 3 4" xfId="48054"/>
    <cellStyle name="Note 2 5 2 3 4" xfId="48055"/>
    <cellStyle name="Note 2 5 2 3 4 2" xfId="48056"/>
    <cellStyle name="Note 2 5 2 3 4 3" xfId="59580"/>
    <cellStyle name="Note 2 5 2 3 5" xfId="48057"/>
    <cellStyle name="Note 2 5 2 3 6" xfId="48058"/>
    <cellStyle name="Note 2 5 2 4" xfId="48059"/>
    <cellStyle name="Note 2 5 2 4 2" xfId="48060"/>
    <cellStyle name="Note 2 5 2 4 2 2" xfId="48061"/>
    <cellStyle name="Note 2 5 2 4 2 3" xfId="59581"/>
    <cellStyle name="Note 2 5 2 4 3" xfId="48062"/>
    <cellStyle name="Note 2 5 2 4 4" xfId="48063"/>
    <cellStyle name="Note 2 5 2 5" xfId="48064"/>
    <cellStyle name="Note 2 5 2 5 2" xfId="48065"/>
    <cellStyle name="Note 2 5 2 5 2 2" xfId="48066"/>
    <cellStyle name="Note 2 5 2 5 2 3" xfId="59582"/>
    <cellStyle name="Note 2 5 2 5 3" xfId="48067"/>
    <cellStyle name="Note 2 5 2 5 4" xfId="48068"/>
    <cellStyle name="Note 2 5 2 6" xfId="48069"/>
    <cellStyle name="Note 2 5 2 6 2" xfId="48070"/>
    <cellStyle name="Note 2 5 2 6 3" xfId="59583"/>
    <cellStyle name="Note 2 5 2 7" xfId="48071"/>
    <cellStyle name="Note 2 5 2 8" xfId="48072"/>
    <cellStyle name="Note 2 5 3" xfId="48073"/>
    <cellStyle name="Note 2 5 3 2" xfId="48074"/>
    <cellStyle name="Note 2 5 3 2 2" xfId="48075"/>
    <cellStyle name="Note 2 5 3 2 2 2" xfId="48076"/>
    <cellStyle name="Note 2 5 3 2 2 2 2" xfId="48077"/>
    <cellStyle name="Note 2 5 3 2 2 2 3" xfId="59584"/>
    <cellStyle name="Note 2 5 3 2 2 3" xfId="48078"/>
    <cellStyle name="Note 2 5 3 2 2 4" xfId="48079"/>
    <cellStyle name="Note 2 5 3 2 3" xfId="48080"/>
    <cellStyle name="Note 2 5 3 2 3 2" xfId="48081"/>
    <cellStyle name="Note 2 5 3 2 3 2 2" xfId="48082"/>
    <cellStyle name="Note 2 5 3 2 3 2 3" xfId="59585"/>
    <cellStyle name="Note 2 5 3 2 3 3" xfId="48083"/>
    <cellStyle name="Note 2 5 3 2 3 4" xfId="48084"/>
    <cellStyle name="Note 2 5 3 2 4" xfId="48085"/>
    <cellStyle name="Note 2 5 3 2 4 2" xfId="48086"/>
    <cellStyle name="Note 2 5 3 2 4 3" xfId="59586"/>
    <cellStyle name="Note 2 5 3 2 5" xfId="48087"/>
    <cellStyle name="Note 2 5 3 2 6" xfId="48088"/>
    <cellStyle name="Note 2 5 3 3" xfId="48089"/>
    <cellStyle name="Note 2 5 3 3 2" xfId="48090"/>
    <cellStyle name="Note 2 5 3 3 2 2" xfId="48091"/>
    <cellStyle name="Note 2 5 3 3 2 3" xfId="59587"/>
    <cellStyle name="Note 2 5 3 3 3" xfId="48092"/>
    <cellStyle name="Note 2 5 3 3 4" xfId="48093"/>
    <cellStyle name="Note 2 5 3 4" xfId="48094"/>
    <cellStyle name="Note 2 5 3 4 2" xfId="48095"/>
    <cellStyle name="Note 2 5 3 4 2 2" xfId="48096"/>
    <cellStyle name="Note 2 5 3 4 2 3" xfId="59588"/>
    <cellStyle name="Note 2 5 3 4 3" xfId="48097"/>
    <cellStyle name="Note 2 5 3 4 4" xfId="48098"/>
    <cellStyle name="Note 2 5 3 5" xfId="48099"/>
    <cellStyle name="Note 2 5 3 5 2" xfId="48100"/>
    <cellStyle name="Note 2 5 3 5 3" xfId="59589"/>
    <cellStyle name="Note 2 5 3 6" xfId="48101"/>
    <cellStyle name="Note 2 5 3 7" xfId="48102"/>
    <cellStyle name="Note 2 5 4" xfId="48103"/>
    <cellStyle name="Note 2 5 4 2" xfId="48104"/>
    <cellStyle name="Note 2 5 4 2 2" xfId="48105"/>
    <cellStyle name="Note 2 5 4 2 2 2" xfId="48106"/>
    <cellStyle name="Note 2 5 4 2 2 3" xfId="59590"/>
    <cellStyle name="Note 2 5 4 2 3" xfId="48107"/>
    <cellStyle name="Note 2 5 4 2 4" xfId="48108"/>
    <cellStyle name="Note 2 5 4 3" xfId="48109"/>
    <cellStyle name="Note 2 5 4 3 2" xfId="48110"/>
    <cellStyle name="Note 2 5 4 3 2 2" xfId="48111"/>
    <cellStyle name="Note 2 5 4 3 2 3" xfId="59591"/>
    <cellStyle name="Note 2 5 4 3 3" xfId="48112"/>
    <cellStyle name="Note 2 5 4 3 4" xfId="48113"/>
    <cellStyle name="Note 2 5 4 4" xfId="48114"/>
    <cellStyle name="Note 2 5 4 4 2" xfId="48115"/>
    <cellStyle name="Note 2 5 4 4 3" xfId="59592"/>
    <cellStyle name="Note 2 5 4 5" xfId="48116"/>
    <cellStyle name="Note 2 5 4 6" xfId="48117"/>
    <cellStyle name="Note 2 5 5" xfId="48118"/>
    <cellStyle name="Note 2 5 5 2" xfId="48119"/>
    <cellStyle name="Note 2 5 5 2 2" xfId="48120"/>
    <cellStyle name="Note 2 5 5 2 2 2" xfId="48121"/>
    <cellStyle name="Note 2 5 5 2 2 3" xfId="59593"/>
    <cellStyle name="Note 2 5 5 2 3" xfId="48122"/>
    <cellStyle name="Note 2 5 5 2 4" xfId="48123"/>
    <cellStyle name="Note 2 5 5 3" xfId="48124"/>
    <cellStyle name="Note 2 5 5 3 2" xfId="48125"/>
    <cellStyle name="Note 2 5 5 3 3" xfId="59594"/>
    <cellStyle name="Note 2 5 5 4" xfId="48126"/>
    <cellStyle name="Note 2 5 5 5" xfId="48127"/>
    <cellStyle name="Note 2 5 6" xfId="48128"/>
    <cellStyle name="Note 2 5 6 2" xfId="48129"/>
    <cellStyle name="Note 2 5 6 2 2" xfId="48130"/>
    <cellStyle name="Note 2 5 6 2 3" xfId="59595"/>
    <cellStyle name="Note 2 5 6 3" xfId="48131"/>
    <cellStyle name="Note 2 5 6 4" xfId="48132"/>
    <cellStyle name="Note 2 5 7" xfId="48133"/>
    <cellStyle name="Note 2 5 7 2" xfId="48134"/>
    <cellStyle name="Note 2 5 7 2 2" xfId="48135"/>
    <cellStyle name="Note 2 5 7 2 3" xfId="59596"/>
    <cellStyle name="Note 2 5 7 3" xfId="48136"/>
    <cellStyle name="Note 2 5 7 4" xfId="48137"/>
    <cellStyle name="Note 2 5 8" xfId="48138"/>
    <cellStyle name="Note 2 5 8 2" xfId="48139"/>
    <cellStyle name="Note 2 5 8 3" xfId="59597"/>
    <cellStyle name="Note 2 5 9" xfId="48140"/>
    <cellStyle name="Note 2 6" xfId="48141"/>
    <cellStyle name="Note 2 6 10" xfId="48142"/>
    <cellStyle name="Note 2 6 2" xfId="48143"/>
    <cellStyle name="Note 2 6 2 2" xfId="48144"/>
    <cellStyle name="Note 2 6 2 2 2" xfId="48145"/>
    <cellStyle name="Note 2 6 2 2 2 2" xfId="48146"/>
    <cellStyle name="Note 2 6 2 2 2 2 2" xfId="48147"/>
    <cellStyle name="Note 2 6 2 2 2 2 2 2" xfId="48148"/>
    <cellStyle name="Note 2 6 2 2 2 2 2 3" xfId="59598"/>
    <cellStyle name="Note 2 6 2 2 2 2 3" xfId="48149"/>
    <cellStyle name="Note 2 6 2 2 2 2 4" xfId="48150"/>
    <cellStyle name="Note 2 6 2 2 2 3" xfId="48151"/>
    <cellStyle name="Note 2 6 2 2 2 3 2" xfId="48152"/>
    <cellStyle name="Note 2 6 2 2 2 3 2 2" xfId="48153"/>
    <cellStyle name="Note 2 6 2 2 2 3 2 3" xfId="59599"/>
    <cellStyle name="Note 2 6 2 2 2 3 3" xfId="48154"/>
    <cellStyle name="Note 2 6 2 2 2 3 4" xfId="48155"/>
    <cellStyle name="Note 2 6 2 2 2 4" xfId="48156"/>
    <cellStyle name="Note 2 6 2 2 2 4 2" xfId="48157"/>
    <cellStyle name="Note 2 6 2 2 2 4 3" xfId="59600"/>
    <cellStyle name="Note 2 6 2 2 2 5" xfId="48158"/>
    <cellStyle name="Note 2 6 2 2 2 6" xfId="48159"/>
    <cellStyle name="Note 2 6 2 2 3" xfId="48160"/>
    <cellStyle name="Note 2 6 2 2 3 2" xfId="48161"/>
    <cellStyle name="Note 2 6 2 2 3 2 2" xfId="48162"/>
    <cellStyle name="Note 2 6 2 2 3 2 3" xfId="59601"/>
    <cellStyle name="Note 2 6 2 2 3 3" xfId="48163"/>
    <cellStyle name="Note 2 6 2 2 3 4" xfId="48164"/>
    <cellStyle name="Note 2 6 2 2 4" xfId="48165"/>
    <cellStyle name="Note 2 6 2 2 4 2" xfId="48166"/>
    <cellStyle name="Note 2 6 2 2 4 2 2" xfId="48167"/>
    <cellStyle name="Note 2 6 2 2 4 2 3" xfId="59602"/>
    <cellStyle name="Note 2 6 2 2 4 3" xfId="48168"/>
    <cellStyle name="Note 2 6 2 2 4 4" xfId="48169"/>
    <cellStyle name="Note 2 6 2 2 5" xfId="48170"/>
    <cellStyle name="Note 2 6 2 2 5 2" xfId="48171"/>
    <cellStyle name="Note 2 6 2 2 5 3" xfId="59603"/>
    <cellStyle name="Note 2 6 2 2 6" xfId="48172"/>
    <cellStyle name="Note 2 6 2 2 7" xfId="48173"/>
    <cellStyle name="Note 2 6 2 3" xfId="48174"/>
    <cellStyle name="Note 2 6 2 3 2" xfId="48175"/>
    <cellStyle name="Note 2 6 2 3 2 2" xfId="48176"/>
    <cellStyle name="Note 2 6 2 3 2 2 2" xfId="48177"/>
    <cellStyle name="Note 2 6 2 3 2 2 3" xfId="59604"/>
    <cellStyle name="Note 2 6 2 3 2 3" xfId="48178"/>
    <cellStyle name="Note 2 6 2 3 2 4" xfId="48179"/>
    <cellStyle name="Note 2 6 2 3 3" xfId="48180"/>
    <cellStyle name="Note 2 6 2 3 3 2" xfId="48181"/>
    <cellStyle name="Note 2 6 2 3 3 2 2" xfId="48182"/>
    <cellStyle name="Note 2 6 2 3 3 2 3" xfId="59605"/>
    <cellStyle name="Note 2 6 2 3 3 3" xfId="48183"/>
    <cellStyle name="Note 2 6 2 3 3 4" xfId="48184"/>
    <cellStyle name="Note 2 6 2 3 4" xfId="48185"/>
    <cellStyle name="Note 2 6 2 3 4 2" xfId="48186"/>
    <cellStyle name="Note 2 6 2 3 4 3" xfId="59606"/>
    <cellStyle name="Note 2 6 2 3 5" xfId="48187"/>
    <cellStyle name="Note 2 6 2 3 6" xfId="48188"/>
    <cellStyle name="Note 2 6 2 4" xfId="48189"/>
    <cellStyle name="Note 2 6 2 4 2" xfId="48190"/>
    <cellStyle name="Note 2 6 2 4 2 2" xfId="48191"/>
    <cellStyle name="Note 2 6 2 4 2 3" xfId="59607"/>
    <cellStyle name="Note 2 6 2 4 3" xfId="48192"/>
    <cellStyle name="Note 2 6 2 4 4" xfId="48193"/>
    <cellStyle name="Note 2 6 2 5" xfId="48194"/>
    <cellStyle name="Note 2 6 2 5 2" xfId="48195"/>
    <cellStyle name="Note 2 6 2 5 2 2" xfId="48196"/>
    <cellStyle name="Note 2 6 2 5 2 3" xfId="59608"/>
    <cellStyle name="Note 2 6 2 5 3" xfId="48197"/>
    <cellStyle name="Note 2 6 2 5 4" xfId="48198"/>
    <cellStyle name="Note 2 6 2 6" xfId="48199"/>
    <cellStyle name="Note 2 6 2 6 2" xfId="48200"/>
    <cellStyle name="Note 2 6 2 6 3" xfId="59609"/>
    <cellStyle name="Note 2 6 2 7" xfId="48201"/>
    <cellStyle name="Note 2 6 2 8" xfId="48202"/>
    <cellStyle name="Note 2 6 3" xfId="48203"/>
    <cellStyle name="Note 2 6 3 2" xfId="48204"/>
    <cellStyle name="Note 2 6 3 2 2" xfId="48205"/>
    <cellStyle name="Note 2 6 3 2 2 2" xfId="48206"/>
    <cellStyle name="Note 2 6 3 2 2 2 2" xfId="48207"/>
    <cellStyle name="Note 2 6 3 2 2 2 3" xfId="59610"/>
    <cellStyle name="Note 2 6 3 2 2 3" xfId="48208"/>
    <cellStyle name="Note 2 6 3 2 2 4" xfId="48209"/>
    <cellStyle name="Note 2 6 3 2 3" xfId="48210"/>
    <cellStyle name="Note 2 6 3 2 3 2" xfId="48211"/>
    <cellStyle name="Note 2 6 3 2 3 2 2" xfId="48212"/>
    <cellStyle name="Note 2 6 3 2 3 2 3" xfId="59611"/>
    <cellStyle name="Note 2 6 3 2 3 3" xfId="48213"/>
    <cellStyle name="Note 2 6 3 2 3 4" xfId="48214"/>
    <cellStyle name="Note 2 6 3 2 4" xfId="48215"/>
    <cellStyle name="Note 2 6 3 2 4 2" xfId="48216"/>
    <cellStyle name="Note 2 6 3 2 4 3" xfId="59612"/>
    <cellStyle name="Note 2 6 3 2 5" xfId="48217"/>
    <cellStyle name="Note 2 6 3 2 6" xfId="48218"/>
    <cellStyle name="Note 2 6 3 3" xfId="48219"/>
    <cellStyle name="Note 2 6 3 3 2" xfId="48220"/>
    <cellStyle name="Note 2 6 3 3 2 2" xfId="48221"/>
    <cellStyle name="Note 2 6 3 3 2 3" xfId="59613"/>
    <cellStyle name="Note 2 6 3 3 3" xfId="48222"/>
    <cellStyle name="Note 2 6 3 3 4" xfId="48223"/>
    <cellStyle name="Note 2 6 3 4" xfId="48224"/>
    <cellStyle name="Note 2 6 3 4 2" xfId="48225"/>
    <cellStyle name="Note 2 6 3 4 2 2" xfId="48226"/>
    <cellStyle name="Note 2 6 3 4 2 3" xfId="59614"/>
    <cellStyle name="Note 2 6 3 4 3" xfId="48227"/>
    <cellStyle name="Note 2 6 3 4 4" xfId="48228"/>
    <cellStyle name="Note 2 6 3 5" xfId="48229"/>
    <cellStyle name="Note 2 6 3 5 2" xfId="48230"/>
    <cellStyle name="Note 2 6 3 5 3" xfId="59615"/>
    <cellStyle name="Note 2 6 3 6" xfId="48231"/>
    <cellStyle name="Note 2 6 3 7" xfId="48232"/>
    <cellStyle name="Note 2 6 4" xfId="48233"/>
    <cellStyle name="Note 2 6 4 2" xfId="48234"/>
    <cellStyle name="Note 2 6 4 2 2" xfId="48235"/>
    <cellStyle name="Note 2 6 4 2 2 2" xfId="48236"/>
    <cellStyle name="Note 2 6 4 2 2 3" xfId="59616"/>
    <cellStyle name="Note 2 6 4 2 3" xfId="48237"/>
    <cellStyle name="Note 2 6 4 2 4" xfId="48238"/>
    <cellStyle name="Note 2 6 4 3" xfId="48239"/>
    <cellStyle name="Note 2 6 4 3 2" xfId="48240"/>
    <cellStyle name="Note 2 6 4 3 2 2" xfId="48241"/>
    <cellStyle name="Note 2 6 4 3 2 3" xfId="59617"/>
    <cellStyle name="Note 2 6 4 3 3" xfId="48242"/>
    <cellStyle name="Note 2 6 4 3 4" xfId="48243"/>
    <cellStyle name="Note 2 6 4 4" xfId="48244"/>
    <cellStyle name="Note 2 6 4 4 2" xfId="48245"/>
    <cellStyle name="Note 2 6 4 4 3" xfId="59618"/>
    <cellStyle name="Note 2 6 4 5" xfId="48246"/>
    <cellStyle name="Note 2 6 4 6" xfId="48247"/>
    <cellStyle name="Note 2 6 5" xfId="48248"/>
    <cellStyle name="Note 2 6 5 2" xfId="48249"/>
    <cellStyle name="Note 2 6 5 2 2" xfId="48250"/>
    <cellStyle name="Note 2 6 5 2 2 2" xfId="48251"/>
    <cellStyle name="Note 2 6 5 2 2 3" xfId="59619"/>
    <cellStyle name="Note 2 6 5 2 3" xfId="48252"/>
    <cellStyle name="Note 2 6 5 2 4" xfId="48253"/>
    <cellStyle name="Note 2 6 5 3" xfId="48254"/>
    <cellStyle name="Note 2 6 5 3 2" xfId="48255"/>
    <cellStyle name="Note 2 6 5 3 3" xfId="59620"/>
    <cellStyle name="Note 2 6 5 4" xfId="48256"/>
    <cellStyle name="Note 2 6 5 5" xfId="48257"/>
    <cellStyle name="Note 2 6 6" xfId="48258"/>
    <cellStyle name="Note 2 6 6 2" xfId="48259"/>
    <cellStyle name="Note 2 6 6 2 2" xfId="48260"/>
    <cellStyle name="Note 2 6 6 2 3" xfId="59621"/>
    <cellStyle name="Note 2 6 6 3" xfId="48261"/>
    <cellStyle name="Note 2 6 6 4" xfId="48262"/>
    <cellStyle name="Note 2 6 7" xfId="48263"/>
    <cellStyle name="Note 2 6 7 2" xfId="48264"/>
    <cellStyle name="Note 2 6 7 2 2" xfId="48265"/>
    <cellStyle name="Note 2 6 7 2 3" xfId="59622"/>
    <cellStyle name="Note 2 6 7 3" xfId="48266"/>
    <cellStyle name="Note 2 6 7 4" xfId="48267"/>
    <cellStyle name="Note 2 6 8" xfId="48268"/>
    <cellStyle name="Note 2 6 8 2" xfId="48269"/>
    <cellStyle name="Note 2 6 8 3" xfId="59623"/>
    <cellStyle name="Note 2 6 9" xfId="48270"/>
    <cellStyle name="Note 2 7" xfId="48271"/>
    <cellStyle name="Note 2 7 10" xfId="48272"/>
    <cellStyle name="Note 2 7 2" xfId="48273"/>
    <cellStyle name="Note 2 7 2 2" xfId="48274"/>
    <cellStyle name="Note 2 7 2 2 2" xfId="48275"/>
    <cellStyle name="Note 2 7 2 2 2 2" xfId="48276"/>
    <cellStyle name="Note 2 7 2 2 2 2 2" xfId="48277"/>
    <cellStyle name="Note 2 7 2 2 2 2 2 2" xfId="48278"/>
    <cellStyle name="Note 2 7 2 2 2 2 2 3" xfId="59624"/>
    <cellStyle name="Note 2 7 2 2 2 2 3" xfId="48279"/>
    <cellStyle name="Note 2 7 2 2 2 2 4" xfId="48280"/>
    <cellStyle name="Note 2 7 2 2 2 3" xfId="48281"/>
    <cellStyle name="Note 2 7 2 2 2 3 2" xfId="48282"/>
    <cellStyle name="Note 2 7 2 2 2 3 2 2" xfId="48283"/>
    <cellStyle name="Note 2 7 2 2 2 3 2 3" xfId="59625"/>
    <cellStyle name="Note 2 7 2 2 2 3 3" xfId="48284"/>
    <cellStyle name="Note 2 7 2 2 2 3 4" xfId="48285"/>
    <cellStyle name="Note 2 7 2 2 2 4" xfId="48286"/>
    <cellStyle name="Note 2 7 2 2 2 4 2" xfId="48287"/>
    <cellStyle name="Note 2 7 2 2 2 4 3" xfId="59626"/>
    <cellStyle name="Note 2 7 2 2 2 5" xfId="48288"/>
    <cellStyle name="Note 2 7 2 2 2 6" xfId="48289"/>
    <cellStyle name="Note 2 7 2 2 3" xfId="48290"/>
    <cellStyle name="Note 2 7 2 2 3 2" xfId="48291"/>
    <cellStyle name="Note 2 7 2 2 3 2 2" xfId="48292"/>
    <cellStyle name="Note 2 7 2 2 3 2 3" xfId="59627"/>
    <cellStyle name="Note 2 7 2 2 3 3" xfId="48293"/>
    <cellStyle name="Note 2 7 2 2 3 4" xfId="48294"/>
    <cellStyle name="Note 2 7 2 2 4" xfId="48295"/>
    <cellStyle name="Note 2 7 2 2 4 2" xfId="48296"/>
    <cellStyle name="Note 2 7 2 2 4 2 2" xfId="48297"/>
    <cellStyle name="Note 2 7 2 2 4 2 3" xfId="59628"/>
    <cellStyle name="Note 2 7 2 2 4 3" xfId="48298"/>
    <cellStyle name="Note 2 7 2 2 4 4" xfId="48299"/>
    <cellStyle name="Note 2 7 2 2 5" xfId="48300"/>
    <cellStyle name="Note 2 7 2 2 5 2" xfId="48301"/>
    <cellStyle name="Note 2 7 2 2 5 3" xfId="59629"/>
    <cellStyle name="Note 2 7 2 2 6" xfId="48302"/>
    <cellStyle name="Note 2 7 2 2 7" xfId="48303"/>
    <cellStyle name="Note 2 7 2 3" xfId="48304"/>
    <cellStyle name="Note 2 7 2 3 2" xfId="48305"/>
    <cellStyle name="Note 2 7 2 3 2 2" xfId="48306"/>
    <cellStyle name="Note 2 7 2 3 2 2 2" xfId="48307"/>
    <cellStyle name="Note 2 7 2 3 2 2 3" xfId="59630"/>
    <cellStyle name="Note 2 7 2 3 2 3" xfId="48308"/>
    <cellStyle name="Note 2 7 2 3 2 4" xfId="48309"/>
    <cellStyle name="Note 2 7 2 3 3" xfId="48310"/>
    <cellStyle name="Note 2 7 2 3 3 2" xfId="48311"/>
    <cellStyle name="Note 2 7 2 3 3 2 2" xfId="48312"/>
    <cellStyle name="Note 2 7 2 3 3 2 3" xfId="59631"/>
    <cellStyle name="Note 2 7 2 3 3 3" xfId="48313"/>
    <cellStyle name="Note 2 7 2 3 3 4" xfId="48314"/>
    <cellStyle name="Note 2 7 2 3 4" xfId="48315"/>
    <cellStyle name="Note 2 7 2 3 4 2" xfId="48316"/>
    <cellStyle name="Note 2 7 2 3 4 3" xfId="59632"/>
    <cellStyle name="Note 2 7 2 3 5" xfId="48317"/>
    <cellStyle name="Note 2 7 2 3 6" xfId="48318"/>
    <cellStyle name="Note 2 7 2 4" xfId="48319"/>
    <cellStyle name="Note 2 7 2 4 2" xfId="48320"/>
    <cellStyle name="Note 2 7 2 4 2 2" xfId="48321"/>
    <cellStyle name="Note 2 7 2 4 2 3" xfId="59633"/>
    <cellStyle name="Note 2 7 2 4 3" xfId="48322"/>
    <cellStyle name="Note 2 7 2 4 4" xfId="48323"/>
    <cellStyle name="Note 2 7 2 5" xfId="48324"/>
    <cellStyle name="Note 2 7 2 5 2" xfId="48325"/>
    <cellStyle name="Note 2 7 2 5 2 2" xfId="48326"/>
    <cellStyle name="Note 2 7 2 5 2 3" xfId="59634"/>
    <cellStyle name="Note 2 7 2 5 3" xfId="48327"/>
    <cellStyle name="Note 2 7 2 5 4" xfId="48328"/>
    <cellStyle name="Note 2 7 2 6" xfId="48329"/>
    <cellStyle name="Note 2 7 2 6 2" xfId="48330"/>
    <cellStyle name="Note 2 7 2 6 3" xfId="59635"/>
    <cellStyle name="Note 2 7 2 7" xfId="48331"/>
    <cellStyle name="Note 2 7 2 8" xfId="48332"/>
    <cellStyle name="Note 2 7 3" xfId="48333"/>
    <cellStyle name="Note 2 7 3 2" xfId="48334"/>
    <cellStyle name="Note 2 7 3 2 2" xfId="48335"/>
    <cellStyle name="Note 2 7 3 2 2 2" xfId="48336"/>
    <cellStyle name="Note 2 7 3 2 2 2 2" xfId="48337"/>
    <cellStyle name="Note 2 7 3 2 2 2 3" xfId="59636"/>
    <cellStyle name="Note 2 7 3 2 2 3" xfId="48338"/>
    <cellStyle name="Note 2 7 3 2 2 4" xfId="48339"/>
    <cellStyle name="Note 2 7 3 2 3" xfId="48340"/>
    <cellStyle name="Note 2 7 3 2 3 2" xfId="48341"/>
    <cellStyle name="Note 2 7 3 2 3 2 2" xfId="48342"/>
    <cellStyle name="Note 2 7 3 2 3 2 3" xfId="59637"/>
    <cellStyle name="Note 2 7 3 2 3 3" xfId="48343"/>
    <cellStyle name="Note 2 7 3 2 3 4" xfId="48344"/>
    <cellStyle name="Note 2 7 3 2 4" xfId="48345"/>
    <cellStyle name="Note 2 7 3 2 4 2" xfId="48346"/>
    <cellStyle name="Note 2 7 3 2 4 3" xfId="59638"/>
    <cellStyle name="Note 2 7 3 2 5" xfId="48347"/>
    <cellStyle name="Note 2 7 3 2 6" xfId="48348"/>
    <cellStyle name="Note 2 7 3 3" xfId="48349"/>
    <cellStyle name="Note 2 7 3 3 2" xfId="48350"/>
    <cellStyle name="Note 2 7 3 3 2 2" xfId="48351"/>
    <cellStyle name="Note 2 7 3 3 2 3" xfId="59639"/>
    <cellStyle name="Note 2 7 3 3 3" xfId="48352"/>
    <cellStyle name="Note 2 7 3 3 4" xfId="48353"/>
    <cellStyle name="Note 2 7 3 4" xfId="48354"/>
    <cellStyle name="Note 2 7 3 4 2" xfId="48355"/>
    <cellStyle name="Note 2 7 3 4 2 2" xfId="48356"/>
    <cellStyle name="Note 2 7 3 4 2 3" xfId="59640"/>
    <cellStyle name="Note 2 7 3 4 3" xfId="48357"/>
    <cellStyle name="Note 2 7 3 4 4" xfId="48358"/>
    <cellStyle name="Note 2 7 3 5" xfId="48359"/>
    <cellStyle name="Note 2 7 3 5 2" xfId="48360"/>
    <cellStyle name="Note 2 7 3 5 3" xfId="59641"/>
    <cellStyle name="Note 2 7 3 6" xfId="48361"/>
    <cellStyle name="Note 2 7 3 7" xfId="48362"/>
    <cellStyle name="Note 2 7 4" xfId="48363"/>
    <cellStyle name="Note 2 7 4 2" xfId="48364"/>
    <cellStyle name="Note 2 7 4 2 2" xfId="48365"/>
    <cellStyle name="Note 2 7 4 2 2 2" xfId="48366"/>
    <cellStyle name="Note 2 7 4 2 2 3" xfId="59642"/>
    <cellStyle name="Note 2 7 4 2 3" xfId="48367"/>
    <cellStyle name="Note 2 7 4 2 4" xfId="48368"/>
    <cellStyle name="Note 2 7 4 3" xfId="48369"/>
    <cellStyle name="Note 2 7 4 3 2" xfId="48370"/>
    <cellStyle name="Note 2 7 4 3 2 2" xfId="48371"/>
    <cellStyle name="Note 2 7 4 3 2 3" xfId="59643"/>
    <cellStyle name="Note 2 7 4 3 3" xfId="48372"/>
    <cellStyle name="Note 2 7 4 3 4" xfId="48373"/>
    <cellStyle name="Note 2 7 4 4" xfId="48374"/>
    <cellStyle name="Note 2 7 4 4 2" xfId="48375"/>
    <cellStyle name="Note 2 7 4 4 3" xfId="59644"/>
    <cellStyle name="Note 2 7 4 5" xfId="48376"/>
    <cellStyle name="Note 2 7 4 6" xfId="48377"/>
    <cellStyle name="Note 2 7 5" xfId="48378"/>
    <cellStyle name="Note 2 7 5 2" xfId="48379"/>
    <cellStyle name="Note 2 7 5 2 2" xfId="48380"/>
    <cellStyle name="Note 2 7 5 2 2 2" xfId="48381"/>
    <cellStyle name="Note 2 7 5 2 2 3" xfId="59645"/>
    <cellStyle name="Note 2 7 5 2 3" xfId="48382"/>
    <cellStyle name="Note 2 7 5 2 4" xfId="48383"/>
    <cellStyle name="Note 2 7 5 3" xfId="48384"/>
    <cellStyle name="Note 2 7 5 3 2" xfId="48385"/>
    <cellStyle name="Note 2 7 5 3 3" xfId="59646"/>
    <cellStyle name="Note 2 7 5 4" xfId="48386"/>
    <cellStyle name="Note 2 7 5 5" xfId="48387"/>
    <cellStyle name="Note 2 7 6" xfId="48388"/>
    <cellStyle name="Note 2 7 6 2" xfId="48389"/>
    <cellStyle name="Note 2 7 6 2 2" xfId="48390"/>
    <cellStyle name="Note 2 7 6 2 3" xfId="59647"/>
    <cellStyle name="Note 2 7 6 3" xfId="48391"/>
    <cellStyle name="Note 2 7 6 4" xfId="48392"/>
    <cellStyle name="Note 2 7 7" xfId="48393"/>
    <cellStyle name="Note 2 7 7 2" xfId="48394"/>
    <cellStyle name="Note 2 7 7 2 2" xfId="48395"/>
    <cellStyle name="Note 2 7 7 2 3" xfId="59648"/>
    <cellStyle name="Note 2 7 7 3" xfId="48396"/>
    <cellStyle name="Note 2 7 7 4" xfId="48397"/>
    <cellStyle name="Note 2 7 8" xfId="48398"/>
    <cellStyle name="Note 2 7 8 2" xfId="48399"/>
    <cellStyle name="Note 2 7 8 3" xfId="59649"/>
    <cellStyle name="Note 2 7 9" xfId="48400"/>
    <cellStyle name="Note 2 8" xfId="48401"/>
    <cellStyle name="Note 2 8 2" xfId="48402"/>
    <cellStyle name="Note 2 8 2 2" xfId="48403"/>
    <cellStyle name="Note 2 8 2 2 2" xfId="48404"/>
    <cellStyle name="Note 2 8 2 2 2 2" xfId="48405"/>
    <cellStyle name="Note 2 8 2 2 2 2 2" xfId="48406"/>
    <cellStyle name="Note 2 8 2 2 2 2 3" xfId="59650"/>
    <cellStyle name="Note 2 8 2 2 2 3" xfId="48407"/>
    <cellStyle name="Note 2 8 2 2 2 4" xfId="48408"/>
    <cellStyle name="Note 2 8 2 2 3" xfId="48409"/>
    <cellStyle name="Note 2 8 2 2 3 2" xfId="48410"/>
    <cellStyle name="Note 2 8 2 2 3 2 2" xfId="48411"/>
    <cellStyle name="Note 2 8 2 2 3 2 3" xfId="59651"/>
    <cellStyle name="Note 2 8 2 2 3 3" xfId="48412"/>
    <cellStyle name="Note 2 8 2 2 3 4" xfId="48413"/>
    <cellStyle name="Note 2 8 2 2 4" xfId="48414"/>
    <cellStyle name="Note 2 8 2 2 4 2" xfId="48415"/>
    <cellStyle name="Note 2 8 2 2 4 3" xfId="59652"/>
    <cellStyle name="Note 2 8 2 2 5" xfId="48416"/>
    <cellStyle name="Note 2 8 2 2 6" xfId="48417"/>
    <cellStyle name="Note 2 8 2 3" xfId="48418"/>
    <cellStyle name="Note 2 8 2 3 2" xfId="48419"/>
    <cellStyle name="Note 2 8 2 3 2 2" xfId="48420"/>
    <cellStyle name="Note 2 8 2 3 2 3" xfId="59653"/>
    <cellStyle name="Note 2 8 2 3 3" xfId="48421"/>
    <cellStyle name="Note 2 8 2 3 4" xfId="48422"/>
    <cellStyle name="Note 2 8 2 4" xfId="48423"/>
    <cellStyle name="Note 2 8 2 4 2" xfId="48424"/>
    <cellStyle name="Note 2 8 2 4 2 2" xfId="48425"/>
    <cellStyle name="Note 2 8 2 4 2 3" xfId="59654"/>
    <cellStyle name="Note 2 8 2 4 3" xfId="48426"/>
    <cellStyle name="Note 2 8 2 4 4" xfId="48427"/>
    <cellStyle name="Note 2 8 2 5" xfId="48428"/>
    <cellStyle name="Note 2 8 2 5 2" xfId="48429"/>
    <cellStyle name="Note 2 8 2 5 3" xfId="59655"/>
    <cellStyle name="Note 2 8 2 6" xfId="48430"/>
    <cellStyle name="Note 2 8 2 7" xfId="48431"/>
    <cellStyle name="Note 2 8 3" xfId="48432"/>
    <cellStyle name="Note 2 8 3 2" xfId="48433"/>
    <cellStyle name="Note 2 8 3 2 2" xfId="48434"/>
    <cellStyle name="Note 2 8 3 2 2 2" xfId="48435"/>
    <cellStyle name="Note 2 8 3 2 2 3" xfId="59656"/>
    <cellStyle name="Note 2 8 3 2 3" xfId="48436"/>
    <cellStyle name="Note 2 8 3 2 4" xfId="48437"/>
    <cellStyle name="Note 2 8 3 3" xfId="48438"/>
    <cellStyle name="Note 2 8 3 3 2" xfId="48439"/>
    <cellStyle name="Note 2 8 3 3 2 2" xfId="48440"/>
    <cellStyle name="Note 2 8 3 3 2 3" xfId="59657"/>
    <cellStyle name="Note 2 8 3 3 3" xfId="48441"/>
    <cellStyle name="Note 2 8 3 3 4" xfId="48442"/>
    <cellStyle name="Note 2 8 3 4" xfId="48443"/>
    <cellStyle name="Note 2 8 3 4 2" xfId="48444"/>
    <cellStyle name="Note 2 8 3 4 3" xfId="59658"/>
    <cellStyle name="Note 2 8 3 5" xfId="48445"/>
    <cellStyle name="Note 2 8 3 6" xfId="48446"/>
    <cellStyle name="Note 2 8 4" xfId="48447"/>
    <cellStyle name="Note 2 8 4 2" xfId="48448"/>
    <cellStyle name="Note 2 8 4 2 2" xfId="48449"/>
    <cellStyle name="Note 2 8 4 2 3" xfId="59659"/>
    <cellStyle name="Note 2 8 4 3" xfId="48450"/>
    <cellStyle name="Note 2 8 4 4" xfId="48451"/>
    <cellStyle name="Note 2 8 5" xfId="48452"/>
    <cellStyle name="Note 2 8 5 2" xfId="48453"/>
    <cellStyle name="Note 2 8 5 2 2" xfId="48454"/>
    <cellStyle name="Note 2 8 5 2 3" xfId="59660"/>
    <cellStyle name="Note 2 8 5 3" xfId="48455"/>
    <cellStyle name="Note 2 8 5 4" xfId="48456"/>
    <cellStyle name="Note 2 8 6" xfId="48457"/>
    <cellStyle name="Note 2 8 6 2" xfId="48458"/>
    <cellStyle name="Note 2 8 6 3" xfId="59661"/>
    <cellStyle name="Note 2 8 7" xfId="48459"/>
    <cellStyle name="Note 2 8 8" xfId="48460"/>
    <cellStyle name="Note 2 9" xfId="48461"/>
    <cellStyle name="Note 2 9 2" xfId="48462"/>
    <cellStyle name="Note 2 9 2 2" xfId="48463"/>
    <cellStyle name="Note 2 9 2 2 2" xfId="48464"/>
    <cellStyle name="Note 2 9 2 2 2 2" xfId="48465"/>
    <cellStyle name="Note 2 9 2 2 2 3" xfId="59662"/>
    <cellStyle name="Note 2 9 2 2 3" xfId="48466"/>
    <cellStyle name="Note 2 9 2 2 4" xfId="48467"/>
    <cellStyle name="Note 2 9 2 3" xfId="48468"/>
    <cellStyle name="Note 2 9 2 3 2" xfId="48469"/>
    <cellStyle name="Note 2 9 2 3 2 2" xfId="48470"/>
    <cellStyle name="Note 2 9 2 3 2 3" xfId="59663"/>
    <cellStyle name="Note 2 9 2 3 3" xfId="48471"/>
    <cellStyle name="Note 2 9 2 3 4" xfId="48472"/>
    <cellStyle name="Note 2 9 2 4" xfId="48473"/>
    <cellStyle name="Note 2 9 2 4 2" xfId="48474"/>
    <cellStyle name="Note 2 9 2 4 3" xfId="59664"/>
    <cellStyle name="Note 2 9 2 5" xfId="48475"/>
    <cellStyle name="Note 2 9 2 6" xfId="48476"/>
    <cellStyle name="Note 2 9 3" xfId="48477"/>
    <cellStyle name="Note 2 9 3 2" xfId="48478"/>
    <cellStyle name="Note 2 9 3 2 2" xfId="48479"/>
    <cellStyle name="Note 2 9 3 2 3" xfId="59665"/>
    <cellStyle name="Note 2 9 3 3" xfId="48480"/>
    <cellStyle name="Note 2 9 3 4" xfId="48481"/>
    <cellStyle name="Note 2 9 4" xfId="48482"/>
    <cellStyle name="Note 2 9 4 2" xfId="48483"/>
    <cellStyle name="Note 2 9 4 2 2" xfId="48484"/>
    <cellStyle name="Note 2 9 4 2 3" xfId="59666"/>
    <cellStyle name="Note 2 9 4 3" xfId="48485"/>
    <cellStyle name="Note 2 9 4 4" xfId="48486"/>
    <cellStyle name="Note 2 9 5" xfId="48487"/>
    <cellStyle name="Note 2 9 5 2" xfId="48488"/>
    <cellStyle name="Note 2 9 5 3" xfId="59667"/>
    <cellStyle name="Note 2 9 6" xfId="48489"/>
    <cellStyle name="Note 2 9 7" xfId="48490"/>
    <cellStyle name="Note 3" xfId="48491"/>
    <cellStyle name="Note 3 10" xfId="48492"/>
    <cellStyle name="Note 3 10 2" xfId="48493"/>
    <cellStyle name="Note 3 10 2 2" xfId="48494"/>
    <cellStyle name="Note 3 10 2 2 2" xfId="48495"/>
    <cellStyle name="Note 3 10 2 2 3" xfId="59668"/>
    <cellStyle name="Note 3 10 2 3" xfId="48496"/>
    <cellStyle name="Note 3 10 2 4" xfId="48497"/>
    <cellStyle name="Note 3 10 3" xfId="48498"/>
    <cellStyle name="Note 3 10 3 2" xfId="48499"/>
    <cellStyle name="Note 3 10 3 3" xfId="59669"/>
    <cellStyle name="Note 3 10 4" xfId="48500"/>
    <cellStyle name="Note 3 10 5" xfId="48501"/>
    <cellStyle name="Note 3 11" xfId="48502"/>
    <cellStyle name="Note 3 11 2" xfId="48503"/>
    <cellStyle name="Note 3 11 2 2" xfId="48504"/>
    <cellStyle name="Note 3 11 2 3" xfId="59670"/>
    <cellStyle name="Note 3 11 3" xfId="48505"/>
    <cellStyle name="Note 3 11 4" xfId="48506"/>
    <cellStyle name="Note 3 12" xfId="48507"/>
    <cellStyle name="Note 3 12 2" xfId="48508"/>
    <cellStyle name="Note 3 12 2 2" xfId="48509"/>
    <cellStyle name="Note 3 12 2 3" xfId="59671"/>
    <cellStyle name="Note 3 12 3" xfId="48510"/>
    <cellStyle name="Note 3 12 4" xfId="48511"/>
    <cellStyle name="Note 3 13" xfId="48512"/>
    <cellStyle name="Note 3 13 2" xfId="48513"/>
    <cellStyle name="Note 3 13 3" xfId="59672"/>
    <cellStyle name="Note 3 14" xfId="48514"/>
    <cellStyle name="Note 3 15" xfId="48515"/>
    <cellStyle name="Note 3 16" xfId="60151"/>
    <cellStyle name="Note 3 2" xfId="48516"/>
    <cellStyle name="Note 3 2 10" xfId="48517"/>
    <cellStyle name="Note 3 2 11" xfId="48518"/>
    <cellStyle name="Note 3 2 12" xfId="60335"/>
    <cellStyle name="Note 3 2 2" xfId="48519"/>
    <cellStyle name="Note 3 2 2 10" xfId="48520"/>
    <cellStyle name="Note 3 2 2 11" xfId="60703"/>
    <cellStyle name="Note 3 2 2 2" xfId="48521"/>
    <cellStyle name="Note 3 2 2 2 2" xfId="48522"/>
    <cellStyle name="Note 3 2 2 2 2 2" xfId="48523"/>
    <cellStyle name="Note 3 2 2 2 2 2 2" xfId="48524"/>
    <cellStyle name="Note 3 2 2 2 2 2 2 2" xfId="48525"/>
    <cellStyle name="Note 3 2 2 2 2 2 2 2 2" xfId="48526"/>
    <cellStyle name="Note 3 2 2 2 2 2 2 2 3" xfId="59673"/>
    <cellStyle name="Note 3 2 2 2 2 2 2 3" xfId="48527"/>
    <cellStyle name="Note 3 2 2 2 2 2 2 4" xfId="48528"/>
    <cellStyle name="Note 3 2 2 2 2 2 3" xfId="48529"/>
    <cellStyle name="Note 3 2 2 2 2 2 3 2" xfId="48530"/>
    <cellStyle name="Note 3 2 2 2 2 2 3 2 2" xfId="48531"/>
    <cellStyle name="Note 3 2 2 2 2 2 3 2 3" xfId="59674"/>
    <cellStyle name="Note 3 2 2 2 2 2 3 3" xfId="48532"/>
    <cellStyle name="Note 3 2 2 2 2 2 3 4" xfId="48533"/>
    <cellStyle name="Note 3 2 2 2 2 2 4" xfId="48534"/>
    <cellStyle name="Note 3 2 2 2 2 2 4 2" xfId="48535"/>
    <cellStyle name="Note 3 2 2 2 2 2 4 3" xfId="59675"/>
    <cellStyle name="Note 3 2 2 2 2 2 5" xfId="48536"/>
    <cellStyle name="Note 3 2 2 2 2 2 6" xfId="48537"/>
    <cellStyle name="Note 3 2 2 2 2 3" xfId="48538"/>
    <cellStyle name="Note 3 2 2 2 2 3 2" xfId="48539"/>
    <cellStyle name="Note 3 2 2 2 2 3 2 2" xfId="48540"/>
    <cellStyle name="Note 3 2 2 2 2 3 2 3" xfId="59676"/>
    <cellStyle name="Note 3 2 2 2 2 3 3" xfId="48541"/>
    <cellStyle name="Note 3 2 2 2 2 3 4" xfId="48542"/>
    <cellStyle name="Note 3 2 2 2 2 4" xfId="48543"/>
    <cellStyle name="Note 3 2 2 2 2 4 2" xfId="48544"/>
    <cellStyle name="Note 3 2 2 2 2 4 2 2" xfId="48545"/>
    <cellStyle name="Note 3 2 2 2 2 4 2 3" xfId="59677"/>
    <cellStyle name="Note 3 2 2 2 2 4 3" xfId="48546"/>
    <cellStyle name="Note 3 2 2 2 2 4 4" xfId="48547"/>
    <cellStyle name="Note 3 2 2 2 2 5" xfId="48548"/>
    <cellStyle name="Note 3 2 2 2 2 5 2" xfId="48549"/>
    <cellStyle name="Note 3 2 2 2 2 5 3" xfId="59678"/>
    <cellStyle name="Note 3 2 2 2 2 6" xfId="48550"/>
    <cellStyle name="Note 3 2 2 2 2 7" xfId="48551"/>
    <cellStyle name="Note 3 2 2 2 3" xfId="48552"/>
    <cellStyle name="Note 3 2 2 2 3 2" xfId="48553"/>
    <cellStyle name="Note 3 2 2 2 3 2 2" xfId="48554"/>
    <cellStyle name="Note 3 2 2 2 3 2 2 2" xfId="48555"/>
    <cellStyle name="Note 3 2 2 2 3 2 2 3" xfId="59679"/>
    <cellStyle name="Note 3 2 2 2 3 2 3" xfId="48556"/>
    <cellStyle name="Note 3 2 2 2 3 2 4" xfId="48557"/>
    <cellStyle name="Note 3 2 2 2 3 3" xfId="48558"/>
    <cellStyle name="Note 3 2 2 2 3 3 2" xfId="48559"/>
    <cellStyle name="Note 3 2 2 2 3 3 2 2" xfId="48560"/>
    <cellStyle name="Note 3 2 2 2 3 3 2 3" xfId="59680"/>
    <cellStyle name="Note 3 2 2 2 3 3 3" xfId="48561"/>
    <cellStyle name="Note 3 2 2 2 3 3 4" xfId="48562"/>
    <cellStyle name="Note 3 2 2 2 3 4" xfId="48563"/>
    <cellStyle name="Note 3 2 2 2 3 4 2" xfId="48564"/>
    <cellStyle name="Note 3 2 2 2 3 4 3" xfId="59681"/>
    <cellStyle name="Note 3 2 2 2 3 5" xfId="48565"/>
    <cellStyle name="Note 3 2 2 2 3 6" xfId="48566"/>
    <cellStyle name="Note 3 2 2 2 4" xfId="48567"/>
    <cellStyle name="Note 3 2 2 2 4 2" xfId="48568"/>
    <cellStyle name="Note 3 2 2 2 4 2 2" xfId="48569"/>
    <cellStyle name="Note 3 2 2 2 4 2 3" xfId="59682"/>
    <cellStyle name="Note 3 2 2 2 4 3" xfId="48570"/>
    <cellStyle name="Note 3 2 2 2 4 4" xfId="48571"/>
    <cellStyle name="Note 3 2 2 2 5" xfId="48572"/>
    <cellStyle name="Note 3 2 2 2 5 2" xfId="48573"/>
    <cellStyle name="Note 3 2 2 2 5 2 2" xfId="48574"/>
    <cellStyle name="Note 3 2 2 2 5 2 3" xfId="59683"/>
    <cellStyle name="Note 3 2 2 2 5 3" xfId="48575"/>
    <cellStyle name="Note 3 2 2 2 5 4" xfId="48576"/>
    <cellStyle name="Note 3 2 2 2 6" xfId="48577"/>
    <cellStyle name="Note 3 2 2 2 6 2" xfId="48578"/>
    <cellStyle name="Note 3 2 2 2 6 3" xfId="59684"/>
    <cellStyle name="Note 3 2 2 2 7" xfId="48579"/>
    <cellStyle name="Note 3 2 2 2 8" xfId="48580"/>
    <cellStyle name="Note 3 2 2 3" xfId="48581"/>
    <cellStyle name="Note 3 2 2 3 2" xfId="48582"/>
    <cellStyle name="Note 3 2 2 3 2 2" xfId="48583"/>
    <cellStyle name="Note 3 2 2 3 2 2 2" xfId="48584"/>
    <cellStyle name="Note 3 2 2 3 2 2 2 2" xfId="48585"/>
    <cellStyle name="Note 3 2 2 3 2 2 2 3" xfId="59685"/>
    <cellStyle name="Note 3 2 2 3 2 2 3" xfId="48586"/>
    <cellStyle name="Note 3 2 2 3 2 2 4" xfId="48587"/>
    <cellStyle name="Note 3 2 2 3 2 3" xfId="48588"/>
    <cellStyle name="Note 3 2 2 3 2 3 2" xfId="48589"/>
    <cellStyle name="Note 3 2 2 3 2 3 2 2" xfId="48590"/>
    <cellStyle name="Note 3 2 2 3 2 3 2 3" xfId="59686"/>
    <cellStyle name="Note 3 2 2 3 2 3 3" xfId="48591"/>
    <cellStyle name="Note 3 2 2 3 2 3 4" xfId="48592"/>
    <cellStyle name="Note 3 2 2 3 2 4" xfId="48593"/>
    <cellStyle name="Note 3 2 2 3 2 4 2" xfId="48594"/>
    <cellStyle name="Note 3 2 2 3 2 4 3" xfId="59687"/>
    <cellStyle name="Note 3 2 2 3 2 5" xfId="48595"/>
    <cellStyle name="Note 3 2 2 3 2 6" xfId="48596"/>
    <cellStyle name="Note 3 2 2 3 3" xfId="48597"/>
    <cellStyle name="Note 3 2 2 3 3 2" xfId="48598"/>
    <cellStyle name="Note 3 2 2 3 3 2 2" xfId="48599"/>
    <cellStyle name="Note 3 2 2 3 3 2 3" xfId="59688"/>
    <cellStyle name="Note 3 2 2 3 3 3" xfId="48600"/>
    <cellStyle name="Note 3 2 2 3 3 4" xfId="48601"/>
    <cellStyle name="Note 3 2 2 3 4" xfId="48602"/>
    <cellStyle name="Note 3 2 2 3 4 2" xfId="48603"/>
    <cellStyle name="Note 3 2 2 3 4 2 2" xfId="48604"/>
    <cellStyle name="Note 3 2 2 3 4 2 3" xfId="59689"/>
    <cellStyle name="Note 3 2 2 3 4 3" xfId="48605"/>
    <cellStyle name="Note 3 2 2 3 4 4" xfId="48606"/>
    <cellStyle name="Note 3 2 2 3 5" xfId="48607"/>
    <cellStyle name="Note 3 2 2 3 5 2" xfId="48608"/>
    <cellStyle name="Note 3 2 2 3 5 3" xfId="59690"/>
    <cellStyle name="Note 3 2 2 3 6" xfId="48609"/>
    <cellStyle name="Note 3 2 2 3 7" xfId="48610"/>
    <cellStyle name="Note 3 2 2 4" xfId="48611"/>
    <cellStyle name="Note 3 2 2 4 2" xfId="48612"/>
    <cellStyle name="Note 3 2 2 4 2 2" xfId="48613"/>
    <cellStyle name="Note 3 2 2 4 2 2 2" xfId="48614"/>
    <cellStyle name="Note 3 2 2 4 2 2 3" xfId="59691"/>
    <cellStyle name="Note 3 2 2 4 2 3" xfId="48615"/>
    <cellStyle name="Note 3 2 2 4 2 4" xfId="48616"/>
    <cellStyle name="Note 3 2 2 4 3" xfId="48617"/>
    <cellStyle name="Note 3 2 2 4 3 2" xfId="48618"/>
    <cellStyle name="Note 3 2 2 4 3 2 2" xfId="48619"/>
    <cellStyle name="Note 3 2 2 4 3 2 3" xfId="59692"/>
    <cellStyle name="Note 3 2 2 4 3 3" xfId="48620"/>
    <cellStyle name="Note 3 2 2 4 3 4" xfId="48621"/>
    <cellStyle name="Note 3 2 2 4 4" xfId="48622"/>
    <cellStyle name="Note 3 2 2 4 4 2" xfId="48623"/>
    <cellStyle name="Note 3 2 2 4 4 3" xfId="59693"/>
    <cellStyle name="Note 3 2 2 4 5" xfId="48624"/>
    <cellStyle name="Note 3 2 2 4 6" xfId="48625"/>
    <cellStyle name="Note 3 2 2 5" xfId="48626"/>
    <cellStyle name="Note 3 2 2 5 2" xfId="48627"/>
    <cellStyle name="Note 3 2 2 5 2 2" xfId="48628"/>
    <cellStyle name="Note 3 2 2 5 2 2 2" xfId="48629"/>
    <cellStyle name="Note 3 2 2 5 2 2 3" xfId="59694"/>
    <cellStyle name="Note 3 2 2 5 2 3" xfId="48630"/>
    <cellStyle name="Note 3 2 2 5 2 4" xfId="48631"/>
    <cellStyle name="Note 3 2 2 5 3" xfId="48632"/>
    <cellStyle name="Note 3 2 2 5 3 2" xfId="48633"/>
    <cellStyle name="Note 3 2 2 5 3 3" xfId="59695"/>
    <cellStyle name="Note 3 2 2 5 4" xfId="48634"/>
    <cellStyle name="Note 3 2 2 5 5" xfId="48635"/>
    <cellStyle name="Note 3 2 2 6" xfId="48636"/>
    <cellStyle name="Note 3 2 2 6 2" xfId="48637"/>
    <cellStyle name="Note 3 2 2 6 2 2" xfId="48638"/>
    <cellStyle name="Note 3 2 2 6 2 3" xfId="59696"/>
    <cellStyle name="Note 3 2 2 6 3" xfId="48639"/>
    <cellStyle name="Note 3 2 2 6 4" xfId="48640"/>
    <cellStyle name="Note 3 2 2 7" xfId="48641"/>
    <cellStyle name="Note 3 2 2 7 2" xfId="48642"/>
    <cellStyle name="Note 3 2 2 7 2 2" xfId="48643"/>
    <cellStyle name="Note 3 2 2 7 2 3" xfId="59697"/>
    <cellStyle name="Note 3 2 2 7 3" xfId="48644"/>
    <cellStyle name="Note 3 2 2 7 4" xfId="48645"/>
    <cellStyle name="Note 3 2 2 8" xfId="48646"/>
    <cellStyle name="Note 3 2 2 8 2" xfId="48647"/>
    <cellStyle name="Note 3 2 2 8 3" xfId="59698"/>
    <cellStyle name="Note 3 2 2 9" xfId="48648"/>
    <cellStyle name="Note 3 2 3" xfId="48649"/>
    <cellStyle name="Note 3 2 3 2" xfId="48650"/>
    <cellStyle name="Note 3 2 3 2 2" xfId="48651"/>
    <cellStyle name="Note 3 2 3 2 2 2" xfId="48652"/>
    <cellStyle name="Note 3 2 3 2 2 2 2" xfId="48653"/>
    <cellStyle name="Note 3 2 3 2 2 2 2 2" xfId="48654"/>
    <cellStyle name="Note 3 2 3 2 2 2 2 3" xfId="59699"/>
    <cellStyle name="Note 3 2 3 2 2 2 3" xfId="48655"/>
    <cellStyle name="Note 3 2 3 2 2 2 4" xfId="48656"/>
    <cellStyle name="Note 3 2 3 2 2 3" xfId="48657"/>
    <cellStyle name="Note 3 2 3 2 2 3 2" xfId="48658"/>
    <cellStyle name="Note 3 2 3 2 2 3 2 2" xfId="48659"/>
    <cellStyle name="Note 3 2 3 2 2 3 2 3" xfId="59700"/>
    <cellStyle name="Note 3 2 3 2 2 3 3" xfId="48660"/>
    <cellStyle name="Note 3 2 3 2 2 3 4" xfId="48661"/>
    <cellStyle name="Note 3 2 3 2 2 4" xfId="48662"/>
    <cellStyle name="Note 3 2 3 2 2 4 2" xfId="48663"/>
    <cellStyle name="Note 3 2 3 2 2 4 3" xfId="59701"/>
    <cellStyle name="Note 3 2 3 2 2 5" xfId="48664"/>
    <cellStyle name="Note 3 2 3 2 2 6" xfId="48665"/>
    <cellStyle name="Note 3 2 3 2 3" xfId="48666"/>
    <cellStyle name="Note 3 2 3 2 3 2" xfId="48667"/>
    <cellStyle name="Note 3 2 3 2 3 2 2" xfId="48668"/>
    <cellStyle name="Note 3 2 3 2 3 2 3" xfId="59702"/>
    <cellStyle name="Note 3 2 3 2 3 3" xfId="48669"/>
    <cellStyle name="Note 3 2 3 2 3 4" xfId="48670"/>
    <cellStyle name="Note 3 2 3 2 4" xfId="48671"/>
    <cellStyle name="Note 3 2 3 2 4 2" xfId="48672"/>
    <cellStyle name="Note 3 2 3 2 4 2 2" xfId="48673"/>
    <cellStyle name="Note 3 2 3 2 4 2 3" xfId="59703"/>
    <cellStyle name="Note 3 2 3 2 4 3" xfId="48674"/>
    <cellStyle name="Note 3 2 3 2 4 4" xfId="48675"/>
    <cellStyle name="Note 3 2 3 2 5" xfId="48676"/>
    <cellStyle name="Note 3 2 3 2 5 2" xfId="48677"/>
    <cellStyle name="Note 3 2 3 2 5 3" xfId="59704"/>
    <cellStyle name="Note 3 2 3 2 6" xfId="48678"/>
    <cellStyle name="Note 3 2 3 2 7" xfId="48679"/>
    <cellStyle name="Note 3 2 3 3" xfId="48680"/>
    <cellStyle name="Note 3 2 3 3 2" xfId="48681"/>
    <cellStyle name="Note 3 2 3 3 2 2" xfId="48682"/>
    <cellStyle name="Note 3 2 3 3 2 2 2" xfId="48683"/>
    <cellStyle name="Note 3 2 3 3 2 2 3" xfId="59705"/>
    <cellStyle name="Note 3 2 3 3 2 3" xfId="48684"/>
    <cellStyle name="Note 3 2 3 3 2 4" xfId="48685"/>
    <cellStyle name="Note 3 2 3 3 3" xfId="48686"/>
    <cellStyle name="Note 3 2 3 3 3 2" xfId="48687"/>
    <cellStyle name="Note 3 2 3 3 3 2 2" xfId="48688"/>
    <cellStyle name="Note 3 2 3 3 3 2 3" xfId="59706"/>
    <cellStyle name="Note 3 2 3 3 3 3" xfId="48689"/>
    <cellStyle name="Note 3 2 3 3 3 4" xfId="48690"/>
    <cellStyle name="Note 3 2 3 3 4" xfId="48691"/>
    <cellStyle name="Note 3 2 3 3 4 2" xfId="48692"/>
    <cellStyle name="Note 3 2 3 3 4 3" xfId="59707"/>
    <cellStyle name="Note 3 2 3 3 5" xfId="48693"/>
    <cellStyle name="Note 3 2 3 3 6" xfId="48694"/>
    <cellStyle name="Note 3 2 3 4" xfId="48695"/>
    <cellStyle name="Note 3 2 3 4 2" xfId="48696"/>
    <cellStyle name="Note 3 2 3 4 2 2" xfId="48697"/>
    <cellStyle name="Note 3 2 3 4 2 2 2" xfId="48698"/>
    <cellStyle name="Note 3 2 3 4 2 2 3" xfId="59708"/>
    <cellStyle name="Note 3 2 3 4 2 3" xfId="48699"/>
    <cellStyle name="Note 3 2 3 4 2 4" xfId="48700"/>
    <cellStyle name="Note 3 2 3 4 3" xfId="48701"/>
    <cellStyle name="Note 3 2 3 4 3 2" xfId="48702"/>
    <cellStyle name="Note 3 2 3 4 3 3" xfId="59709"/>
    <cellStyle name="Note 3 2 3 4 4" xfId="48703"/>
    <cellStyle name="Note 3 2 3 4 5" xfId="48704"/>
    <cellStyle name="Note 3 2 3 5" xfId="48705"/>
    <cellStyle name="Note 3 2 3 5 2" xfId="48706"/>
    <cellStyle name="Note 3 2 3 5 2 2" xfId="48707"/>
    <cellStyle name="Note 3 2 3 5 2 3" xfId="59710"/>
    <cellStyle name="Note 3 2 3 5 3" xfId="48708"/>
    <cellStyle name="Note 3 2 3 5 4" xfId="48709"/>
    <cellStyle name="Note 3 2 3 6" xfId="48710"/>
    <cellStyle name="Note 3 2 3 6 2" xfId="48711"/>
    <cellStyle name="Note 3 2 3 6 2 2" xfId="48712"/>
    <cellStyle name="Note 3 2 3 6 2 3" xfId="59711"/>
    <cellStyle name="Note 3 2 3 6 3" xfId="48713"/>
    <cellStyle name="Note 3 2 3 6 4" xfId="48714"/>
    <cellStyle name="Note 3 2 3 7" xfId="48715"/>
    <cellStyle name="Note 3 2 3 7 2" xfId="48716"/>
    <cellStyle name="Note 3 2 3 7 3" xfId="59712"/>
    <cellStyle name="Note 3 2 3 8" xfId="48717"/>
    <cellStyle name="Note 3 2 3 9" xfId="48718"/>
    <cellStyle name="Note 3 2 4" xfId="48719"/>
    <cellStyle name="Note 3 2 4 2" xfId="48720"/>
    <cellStyle name="Note 3 2 4 2 2" xfId="48721"/>
    <cellStyle name="Note 3 2 4 2 2 2" xfId="48722"/>
    <cellStyle name="Note 3 2 4 2 2 2 2" xfId="48723"/>
    <cellStyle name="Note 3 2 4 2 2 2 3" xfId="59713"/>
    <cellStyle name="Note 3 2 4 2 2 3" xfId="48724"/>
    <cellStyle name="Note 3 2 4 2 2 4" xfId="48725"/>
    <cellStyle name="Note 3 2 4 2 3" xfId="48726"/>
    <cellStyle name="Note 3 2 4 2 3 2" xfId="48727"/>
    <cellStyle name="Note 3 2 4 2 3 2 2" xfId="48728"/>
    <cellStyle name="Note 3 2 4 2 3 2 3" xfId="59714"/>
    <cellStyle name="Note 3 2 4 2 3 3" xfId="48729"/>
    <cellStyle name="Note 3 2 4 2 3 4" xfId="48730"/>
    <cellStyle name="Note 3 2 4 2 4" xfId="48731"/>
    <cellStyle name="Note 3 2 4 2 4 2" xfId="48732"/>
    <cellStyle name="Note 3 2 4 2 4 3" xfId="59715"/>
    <cellStyle name="Note 3 2 4 2 5" xfId="48733"/>
    <cellStyle name="Note 3 2 4 2 6" xfId="48734"/>
    <cellStyle name="Note 3 2 4 3" xfId="48735"/>
    <cellStyle name="Note 3 2 4 3 2" xfId="48736"/>
    <cellStyle name="Note 3 2 4 3 2 2" xfId="48737"/>
    <cellStyle name="Note 3 2 4 3 2 3" xfId="59716"/>
    <cellStyle name="Note 3 2 4 3 3" xfId="48738"/>
    <cellStyle name="Note 3 2 4 3 4" xfId="48739"/>
    <cellStyle name="Note 3 2 4 4" xfId="48740"/>
    <cellStyle name="Note 3 2 4 4 2" xfId="48741"/>
    <cellStyle name="Note 3 2 4 4 2 2" xfId="48742"/>
    <cellStyle name="Note 3 2 4 4 2 3" xfId="59717"/>
    <cellStyle name="Note 3 2 4 4 3" xfId="48743"/>
    <cellStyle name="Note 3 2 4 4 4" xfId="48744"/>
    <cellStyle name="Note 3 2 4 5" xfId="48745"/>
    <cellStyle name="Note 3 2 4 5 2" xfId="48746"/>
    <cellStyle name="Note 3 2 4 5 3" xfId="59718"/>
    <cellStyle name="Note 3 2 4 6" xfId="48747"/>
    <cellStyle name="Note 3 2 4 7" xfId="48748"/>
    <cellStyle name="Note 3 2 5" xfId="48749"/>
    <cellStyle name="Note 3 2 5 2" xfId="48750"/>
    <cellStyle name="Note 3 2 5 2 2" xfId="48751"/>
    <cellStyle name="Note 3 2 5 2 2 2" xfId="48752"/>
    <cellStyle name="Note 3 2 5 2 2 3" xfId="59719"/>
    <cellStyle name="Note 3 2 5 2 3" xfId="48753"/>
    <cellStyle name="Note 3 2 5 2 4" xfId="48754"/>
    <cellStyle name="Note 3 2 5 3" xfId="48755"/>
    <cellStyle name="Note 3 2 5 3 2" xfId="48756"/>
    <cellStyle name="Note 3 2 5 3 2 2" xfId="48757"/>
    <cellStyle name="Note 3 2 5 3 2 3" xfId="59720"/>
    <cellStyle name="Note 3 2 5 3 3" xfId="48758"/>
    <cellStyle name="Note 3 2 5 3 4" xfId="48759"/>
    <cellStyle name="Note 3 2 5 4" xfId="48760"/>
    <cellStyle name="Note 3 2 5 4 2" xfId="48761"/>
    <cellStyle name="Note 3 2 5 4 3" xfId="59721"/>
    <cellStyle name="Note 3 2 5 5" xfId="48762"/>
    <cellStyle name="Note 3 2 5 6" xfId="48763"/>
    <cellStyle name="Note 3 2 6" xfId="48764"/>
    <cellStyle name="Note 3 2 6 2" xfId="48765"/>
    <cellStyle name="Note 3 2 6 2 2" xfId="48766"/>
    <cellStyle name="Note 3 2 6 2 2 2" xfId="48767"/>
    <cellStyle name="Note 3 2 6 2 2 3" xfId="59722"/>
    <cellStyle name="Note 3 2 6 2 3" xfId="48768"/>
    <cellStyle name="Note 3 2 6 2 4" xfId="48769"/>
    <cellStyle name="Note 3 2 6 3" xfId="48770"/>
    <cellStyle name="Note 3 2 6 3 2" xfId="48771"/>
    <cellStyle name="Note 3 2 6 3 3" xfId="59723"/>
    <cellStyle name="Note 3 2 6 4" xfId="48772"/>
    <cellStyle name="Note 3 2 6 5" xfId="48773"/>
    <cellStyle name="Note 3 2 7" xfId="48774"/>
    <cellStyle name="Note 3 2 7 2" xfId="48775"/>
    <cellStyle name="Note 3 2 7 2 2" xfId="48776"/>
    <cellStyle name="Note 3 2 7 2 3" xfId="59724"/>
    <cellStyle name="Note 3 2 7 3" xfId="48777"/>
    <cellStyle name="Note 3 2 7 4" xfId="48778"/>
    <cellStyle name="Note 3 2 8" xfId="48779"/>
    <cellStyle name="Note 3 2 8 2" xfId="48780"/>
    <cellStyle name="Note 3 2 8 2 2" xfId="48781"/>
    <cellStyle name="Note 3 2 8 2 3" xfId="59725"/>
    <cellStyle name="Note 3 2 8 3" xfId="48782"/>
    <cellStyle name="Note 3 2 8 4" xfId="48783"/>
    <cellStyle name="Note 3 2 9" xfId="48784"/>
    <cellStyle name="Note 3 2 9 2" xfId="48785"/>
    <cellStyle name="Note 3 2 9 3" xfId="59726"/>
    <cellStyle name="Note 3 3" xfId="48786"/>
    <cellStyle name="Note 3 3 10" xfId="48787"/>
    <cellStyle name="Note 3 3 11" xfId="48788"/>
    <cellStyle name="Note 3 3 12" xfId="60520"/>
    <cellStyle name="Note 3 3 2" xfId="48789"/>
    <cellStyle name="Note 3 3 2 10" xfId="48790"/>
    <cellStyle name="Note 3 3 2 2" xfId="48791"/>
    <cellStyle name="Note 3 3 2 2 2" xfId="48792"/>
    <cellStyle name="Note 3 3 2 2 2 2" xfId="48793"/>
    <cellStyle name="Note 3 3 2 2 2 2 2" xfId="48794"/>
    <cellStyle name="Note 3 3 2 2 2 2 2 2" xfId="48795"/>
    <cellStyle name="Note 3 3 2 2 2 2 2 2 2" xfId="48796"/>
    <cellStyle name="Note 3 3 2 2 2 2 2 2 3" xfId="59727"/>
    <cellStyle name="Note 3 3 2 2 2 2 2 3" xfId="48797"/>
    <cellStyle name="Note 3 3 2 2 2 2 2 4" xfId="48798"/>
    <cellStyle name="Note 3 3 2 2 2 2 3" xfId="48799"/>
    <cellStyle name="Note 3 3 2 2 2 2 3 2" xfId="48800"/>
    <cellStyle name="Note 3 3 2 2 2 2 3 2 2" xfId="48801"/>
    <cellStyle name="Note 3 3 2 2 2 2 3 2 3" xfId="59728"/>
    <cellStyle name="Note 3 3 2 2 2 2 3 3" xfId="48802"/>
    <cellStyle name="Note 3 3 2 2 2 2 3 4" xfId="48803"/>
    <cellStyle name="Note 3 3 2 2 2 2 4" xfId="48804"/>
    <cellStyle name="Note 3 3 2 2 2 2 4 2" xfId="48805"/>
    <cellStyle name="Note 3 3 2 2 2 2 4 3" xfId="59729"/>
    <cellStyle name="Note 3 3 2 2 2 2 5" xfId="48806"/>
    <cellStyle name="Note 3 3 2 2 2 2 6" xfId="48807"/>
    <cellStyle name="Note 3 3 2 2 2 3" xfId="48808"/>
    <cellStyle name="Note 3 3 2 2 2 3 2" xfId="48809"/>
    <cellStyle name="Note 3 3 2 2 2 3 2 2" xfId="48810"/>
    <cellStyle name="Note 3 3 2 2 2 3 2 3" xfId="59730"/>
    <cellStyle name="Note 3 3 2 2 2 3 3" xfId="48811"/>
    <cellStyle name="Note 3 3 2 2 2 3 4" xfId="48812"/>
    <cellStyle name="Note 3 3 2 2 2 4" xfId="48813"/>
    <cellStyle name="Note 3 3 2 2 2 4 2" xfId="48814"/>
    <cellStyle name="Note 3 3 2 2 2 4 2 2" xfId="48815"/>
    <cellStyle name="Note 3 3 2 2 2 4 2 3" xfId="59731"/>
    <cellStyle name="Note 3 3 2 2 2 4 3" xfId="48816"/>
    <cellStyle name="Note 3 3 2 2 2 4 4" xfId="48817"/>
    <cellStyle name="Note 3 3 2 2 2 5" xfId="48818"/>
    <cellStyle name="Note 3 3 2 2 2 5 2" xfId="48819"/>
    <cellStyle name="Note 3 3 2 2 2 5 3" xfId="59732"/>
    <cellStyle name="Note 3 3 2 2 2 6" xfId="48820"/>
    <cellStyle name="Note 3 3 2 2 2 7" xfId="48821"/>
    <cellStyle name="Note 3 3 2 2 3" xfId="48822"/>
    <cellStyle name="Note 3 3 2 2 3 2" xfId="48823"/>
    <cellStyle name="Note 3 3 2 2 3 2 2" xfId="48824"/>
    <cellStyle name="Note 3 3 2 2 3 2 2 2" xfId="48825"/>
    <cellStyle name="Note 3 3 2 2 3 2 2 3" xfId="59733"/>
    <cellStyle name="Note 3 3 2 2 3 2 3" xfId="48826"/>
    <cellStyle name="Note 3 3 2 2 3 2 4" xfId="48827"/>
    <cellStyle name="Note 3 3 2 2 3 3" xfId="48828"/>
    <cellStyle name="Note 3 3 2 2 3 3 2" xfId="48829"/>
    <cellStyle name="Note 3 3 2 2 3 3 2 2" xfId="48830"/>
    <cellStyle name="Note 3 3 2 2 3 3 2 3" xfId="59734"/>
    <cellStyle name="Note 3 3 2 2 3 3 3" xfId="48831"/>
    <cellStyle name="Note 3 3 2 2 3 3 4" xfId="48832"/>
    <cellStyle name="Note 3 3 2 2 3 4" xfId="48833"/>
    <cellStyle name="Note 3 3 2 2 3 4 2" xfId="48834"/>
    <cellStyle name="Note 3 3 2 2 3 4 3" xfId="59735"/>
    <cellStyle name="Note 3 3 2 2 3 5" xfId="48835"/>
    <cellStyle name="Note 3 3 2 2 3 6" xfId="48836"/>
    <cellStyle name="Note 3 3 2 2 4" xfId="48837"/>
    <cellStyle name="Note 3 3 2 2 4 2" xfId="48838"/>
    <cellStyle name="Note 3 3 2 2 4 2 2" xfId="48839"/>
    <cellStyle name="Note 3 3 2 2 4 2 3" xfId="59736"/>
    <cellStyle name="Note 3 3 2 2 4 3" xfId="48840"/>
    <cellStyle name="Note 3 3 2 2 4 4" xfId="48841"/>
    <cellStyle name="Note 3 3 2 2 5" xfId="48842"/>
    <cellStyle name="Note 3 3 2 2 5 2" xfId="48843"/>
    <cellStyle name="Note 3 3 2 2 5 2 2" xfId="48844"/>
    <cellStyle name="Note 3 3 2 2 5 2 3" xfId="59737"/>
    <cellStyle name="Note 3 3 2 2 5 3" xfId="48845"/>
    <cellStyle name="Note 3 3 2 2 5 4" xfId="48846"/>
    <cellStyle name="Note 3 3 2 2 6" xfId="48847"/>
    <cellStyle name="Note 3 3 2 2 6 2" xfId="48848"/>
    <cellStyle name="Note 3 3 2 2 6 3" xfId="59738"/>
    <cellStyle name="Note 3 3 2 2 7" xfId="48849"/>
    <cellStyle name="Note 3 3 2 2 8" xfId="48850"/>
    <cellStyle name="Note 3 3 2 3" xfId="48851"/>
    <cellStyle name="Note 3 3 2 3 2" xfId="48852"/>
    <cellStyle name="Note 3 3 2 3 2 2" xfId="48853"/>
    <cellStyle name="Note 3 3 2 3 2 2 2" xfId="48854"/>
    <cellStyle name="Note 3 3 2 3 2 2 2 2" xfId="48855"/>
    <cellStyle name="Note 3 3 2 3 2 2 2 3" xfId="59739"/>
    <cellStyle name="Note 3 3 2 3 2 2 3" xfId="48856"/>
    <cellStyle name="Note 3 3 2 3 2 2 4" xfId="48857"/>
    <cellStyle name="Note 3 3 2 3 2 3" xfId="48858"/>
    <cellStyle name="Note 3 3 2 3 2 3 2" xfId="48859"/>
    <cellStyle name="Note 3 3 2 3 2 3 2 2" xfId="48860"/>
    <cellStyle name="Note 3 3 2 3 2 3 2 3" xfId="59740"/>
    <cellStyle name="Note 3 3 2 3 2 3 3" xfId="48861"/>
    <cellStyle name="Note 3 3 2 3 2 3 4" xfId="48862"/>
    <cellStyle name="Note 3 3 2 3 2 4" xfId="48863"/>
    <cellStyle name="Note 3 3 2 3 2 4 2" xfId="48864"/>
    <cellStyle name="Note 3 3 2 3 2 4 3" xfId="59741"/>
    <cellStyle name="Note 3 3 2 3 2 5" xfId="48865"/>
    <cellStyle name="Note 3 3 2 3 2 6" xfId="48866"/>
    <cellStyle name="Note 3 3 2 3 3" xfId="48867"/>
    <cellStyle name="Note 3 3 2 3 3 2" xfId="48868"/>
    <cellStyle name="Note 3 3 2 3 3 2 2" xfId="48869"/>
    <cellStyle name="Note 3 3 2 3 3 2 3" xfId="59742"/>
    <cellStyle name="Note 3 3 2 3 3 3" xfId="48870"/>
    <cellStyle name="Note 3 3 2 3 3 4" xfId="48871"/>
    <cellStyle name="Note 3 3 2 3 4" xfId="48872"/>
    <cellStyle name="Note 3 3 2 3 4 2" xfId="48873"/>
    <cellStyle name="Note 3 3 2 3 4 2 2" xfId="48874"/>
    <cellStyle name="Note 3 3 2 3 4 2 3" xfId="59743"/>
    <cellStyle name="Note 3 3 2 3 4 3" xfId="48875"/>
    <cellStyle name="Note 3 3 2 3 4 4" xfId="48876"/>
    <cellStyle name="Note 3 3 2 3 5" xfId="48877"/>
    <cellStyle name="Note 3 3 2 3 5 2" xfId="48878"/>
    <cellStyle name="Note 3 3 2 3 5 3" xfId="59744"/>
    <cellStyle name="Note 3 3 2 3 6" xfId="48879"/>
    <cellStyle name="Note 3 3 2 3 7" xfId="48880"/>
    <cellStyle name="Note 3 3 2 4" xfId="48881"/>
    <cellStyle name="Note 3 3 2 4 2" xfId="48882"/>
    <cellStyle name="Note 3 3 2 4 2 2" xfId="48883"/>
    <cellStyle name="Note 3 3 2 4 2 2 2" xfId="48884"/>
    <cellStyle name="Note 3 3 2 4 2 2 3" xfId="59745"/>
    <cellStyle name="Note 3 3 2 4 2 3" xfId="48885"/>
    <cellStyle name="Note 3 3 2 4 2 4" xfId="48886"/>
    <cellStyle name="Note 3 3 2 4 3" xfId="48887"/>
    <cellStyle name="Note 3 3 2 4 3 2" xfId="48888"/>
    <cellStyle name="Note 3 3 2 4 3 2 2" xfId="48889"/>
    <cellStyle name="Note 3 3 2 4 3 2 3" xfId="59746"/>
    <cellStyle name="Note 3 3 2 4 3 3" xfId="48890"/>
    <cellStyle name="Note 3 3 2 4 3 4" xfId="48891"/>
    <cellStyle name="Note 3 3 2 4 4" xfId="48892"/>
    <cellStyle name="Note 3 3 2 4 4 2" xfId="48893"/>
    <cellStyle name="Note 3 3 2 4 4 3" xfId="59747"/>
    <cellStyle name="Note 3 3 2 4 5" xfId="48894"/>
    <cellStyle name="Note 3 3 2 4 6" xfId="48895"/>
    <cellStyle name="Note 3 3 2 5" xfId="48896"/>
    <cellStyle name="Note 3 3 2 5 2" xfId="48897"/>
    <cellStyle name="Note 3 3 2 5 2 2" xfId="48898"/>
    <cellStyle name="Note 3 3 2 5 2 2 2" xfId="48899"/>
    <cellStyle name="Note 3 3 2 5 2 2 3" xfId="59748"/>
    <cellStyle name="Note 3 3 2 5 2 3" xfId="48900"/>
    <cellStyle name="Note 3 3 2 5 2 4" xfId="48901"/>
    <cellStyle name="Note 3 3 2 5 3" xfId="48902"/>
    <cellStyle name="Note 3 3 2 5 3 2" xfId="48903"/>
    <cellStyle name="Note 3 3 2 5 3 3" xfId="59749"/>
    <cellStyle name="Note 3 3 2 5 4" xfId="48904"/>
    <cellStyle name="Note 3 3 2 5 5" xfId="48905"/>
    <cellStyle name="Note 3 3 2 6" xfId="48906"/>
    <cellStyle name="Note 3 3 2 6 2" xfId="48907"/>
    <cellStyle name="Note 3 3 2 6 2 2" xfId="48908"/>
    <cellStyle name="Note 3 3 2 6 2 3" xfId="59750"/>
    <cellStyle name="Note 3 3 2 6 3" xfId="48909"/>
    <cellStyle name="Note 3 3 2 6 4" xfId="48910"/>
    <cellStyle name="Note 3 3 2 7" xfId="48911"/>
    <cellStyle name="Note 3 3 2 7 2" xfId="48912"/>
    <cellStyle name="Note 3 3 2 7 2 2" xfId="48913"/>
    <cellStyle name="Note 3 3 2 7 2 3" xfId="59751"/>
    <cellStyle name="Note 3 3 2 7 3" xfId="48914"/>
    <cellStyle name="Note 3 3 2 7 4" xfId="48915"/>
    <cellStyle name="Note 3 3 2 8" xfId="48916"/>
    <cellStyle name="Note 3 3 2 8 2" xfId="48917"/>
    <cellStyle name="Note 3 3 2 8 3" xfId="59752"/>
    <cellStyle name="Note 3 3 2 9" xfId="48918"/>
    <cellStyle name="Note 3 3 3" xfId="48919"/>
    <cellStyle name="Note 3 3 3 2" xfId="48920"/>
    <cellStyle name="Note 3 3 3 2 2" xfId="48921"/>
    <cellStyle name="Note 3 3 3 2 2 2" xfId="48922"/>
    <cellStyle name="Note 3 3 3 2 2 2 2" xfId="48923"/>
    <cellStyle name="Note 3 3 3 2 2 2 2 2" xfId="48924"/>
    <cellStyle name="Note 3 3 3 2 2 2 2 3" xfId="59753"/>
    <cellStyle name="Note 3 3 3 2 2 2 3" xfId="48925"/>
    <cellStyle name="Note 3 3 3 2 2 2 4" xfId="48926"/>
    <cellStyle name="Note 3 3 3 2 2 3" xfId="48927"/>
    <cellStyle name="Note 3 3 3 2 2 3 2" xfId="48928"/>
    <cellStyle name="Note 3 3 3 2 2 3 2 2" xfId="48929"/>
    <cellStyle name="Note 3 3 3 2 2 3 2 3" xfId="59754"/>
    <cellStyle name="Note 3 3 3 2 2 3 3" xfId="48930"/>
    <cellStyle name="Note 3 3 3 2 2 3 4" xfId="48931"/>
    <cellStyle name="Note 3 3 3 2 2 4" xfId="48932"/>
    <cellStyle name="Note 3 3 3 2 2 4 2" xfId="48933"/>
    <cellStyle name="Note 3 3 3 2 2 4 3" xfId="59755"/>
    <cellStyle name="Note 3 3 3 2 2 5" xfId="48934"/>
    <cellStyle name="Note 3 3 3 2 2 6" xfId="48935"/>
    <cellStyle name="Note 3 3 3 2 3" xfId="48936"/>
    <cellStyle name="Note 3 3 3 2 3 2" xfId="48937"/>
    <cellStyle name="Note 3 3 3 2 3 2 2" xfId="48938"/>
    <cellStyle name="Note 3 3 3 2 3 2 3" xfId="59756"/>
    <cellStyle name="Note 3 3 3 2 3 3" xfId="48939"/>
    <cellStyle name="Note 3 3 3 2 3 4" xfId="48940"/>
    <cellStyle name="Note 3 3 3 2 4" xfId="48941"/>
    <cellStyle name="Note 3 3 3 2 4 2" xfId="48942"/>
    <cellStyle name="Note 3 3 3 2 4 2 2" xfId="48943"/>
    <cellStyle name="Note 3 3 3 2 4 2 3" xfId="59757"/>
    <cellStyle name="Note 3 3 3 2 4 3" xfId="48944"/>
    <cellStyle name="Note 3 3 3 2 4 4" xfId="48945"/>
    <cellStyle name="Note 3 3 3 2 5" xfId="48946"/>
    <cellStyle name="Note 3 3 3 2 5 2" xfId="48947"/>
    <cellStyle name="Note 3 3 3 2 5 3" xfId="59758"/>
    <cellStyle name="Note 3 3 3 2 6" xfId="48948"/>
    <cellStyle name="Note 3 3 3 2 7" xfId="48949"/>
    <cellStyle name="Note 3 3 3 3" xfId="48950"/>
    <cellStyle name="Note 3 3 3 3 2" xfId="48951"/>
    <cellStyle name="Note 3 3 3 3 2 2" xfId="48952"/>
    <cellStyle name="Note 3 3 3 3 2 2 2" xfId="48953"/>
    <cellStyle name="Note 3 3 3 3 2 2 3" xfId="59759"/>
    <cellStyle name="Note 3 3 3 3 2 3" xfId="48954"/>
    <cellStyle name="Note 3 3 3 3 2 4" xfId="48955"/>
    <cellStyle name="Note 3 3 3 3 3" xfId="48956"/>
    <cellStyle name="Note 3 3 3 3 3 2" xfId="48957"/>
    <cellStyle name="Note 3 3 3 3 3 2 2" xfId="48958"/>
    <cellStyle name="Note 3 3 3 3 3 2 3" xfId="59760"/>
    <cellStyle name="Note 3 3 3 3 3 3" xfId="48959"/>
    <cellStyle name="Note 3 3 3 3 3 4" xfId="48960"/>
    <cellStyle name="Note 3 3 3 3 4" xfId="48961"/>
    <cellStyle name="Note 3 3 3 3 4 2" xfId="48962"/>
    <cellStyle name="Note 3 3 3 3 4 3" xfId="59761"/>
    <cellStyle name="Note 3 3 3 3 5" xfId="48963"/>
    <cellStyle name="Note 3 3 3 3 6" xfId="48964"/>
    <cellStyle name="Note 3 3 3 4" xfId="48965"/>
    <cellStyle name="Note 3 3 3 4 2" xfId="48966"/>
    <cellStyle name="Note 3 3 3 4 2 2" xfId="48967"/>
    <cellStyle name="Note 3 3 3 4 2 3" xfId="59762"/>
    <cellStyle name="Note 3 3 3 4 3" xfId="48968"/>
    <cellStyle name="Note 3 3 3 4 4" xfId="48969"/>
    <cellStyle name="Note 3 3 3 5" xfId="48970"/>
    <cellStyle name="Note 3 3 3 5 2" xfId="48971"/>
    <cellStyle name="Note 3 3 3 5 2 2" xfId="48972"/>
    <cellStyle name="Note 3 3 3 5 2 3" xfId="59763"/>
    <cellStyle name="Note 3 3 3 5 3" xfId="48973"/>
    <cellStyle name="Note 3 3 3 5 4" xfId="48974"/>
    <cellStyle name="Note 3 3 3 6" xfId="48975"/>
    <cellStyle name="Note 3 3 3 6 2" xfId="48976"/>
    <cellStyle name="Note 3 3 3 6 3" xfId="59764"/>
    <cellStyle name="Note 3 3 3 7" xfId="48977"/>
    <cellStyle name="Note 3 3 3 8" xfId="48978"/>
    <cellStyle name="Note 3 3 4" xfId="48979"/>
    <cellStyle name="Note 3 3 4 2" xfId="48980"/>
    <cellStyle name="Note 3 3 4 2 2" xfId="48981"/>
    <cellStyle name="Note 3 3 4 2 2 2" xfId="48982"/>
    <cellStyle name="Note 3 3 4 2 2 2 2" xfId="48983"/>
    <cellStyle name="Note 3 3 4 2 2 2 3" xfId="59765"/>
    <cellStyle name="Note 3 3 4 2 2 3" xfId="48984"/>
    <cellStyle name="Note 3 3 4 2 2 4" xfId="48985"/>
    <cellStyle name="Note 3 3 4 2 3" xfId="48986"/>
    <cellStyle name="Note 3 3 4 2 3 2" xfId="48987"/>
    <cellStyle name="Note 3 3 4 2 3 2 2" xfId="48988"/>
    <cellStyle name="Note 3 3 4 2 3 2 3" xfId="59766"/>
    <cellStyle name="Note 3 3 4 2 3 3" xfId="48989"/>
    <cellStyle name="Note 3 3 4 2 3 4" xfId="48990"/>
    <cellStyle name="Note 3 3 4 2 4" xfId="48991"/>
    <cellStyle name="Note 3 3 4 2 4 2" xfId="48992"/>
    <cellStyle name="Note 3 3 4 2 4 3" xfId="59767"/>
    <cellStyle name="Note 3 3 4 2 5" xfId="48993"/>
    <cellStyle name="Note 3 3 4 2 6" xfId="48994"/>
    <cellStyle name="Note 3 3 4 3" xfId="48995"/>
    <cellStyle name="Note 3 3 4 3 2" xfId="48996"/>
    <cellStyle name="Note 3 3 4 3 2 2" xfId="48997"/>
    <cellStyle name="Note 3 3 4 3 2 3" xfId="59768"/>
    <cellStyle name="Note 3 3 4 3 3" xfId="48998"/>
    <cellStyle name="Note 3 3 4 3 4" xfId="48999"/>
    <cellStyle name="Note 3 3 4 4" xfId="49000"/>
    <cellStyle name="Note 3 3 4 4 2" xfId="49001"/>
    <cellStyle name="Note 3 3 4 4 2 2" xfId="49002"/>
    <cellStyle name="Note 3 3 4 4 2 3" xfId="59769"/>
    <cellStyle name="Note 3 3 4 4 3" xfId="49003"/>
    <cellStyle name="Note 3 3 4 4 4" xfId="49004"/>
    <cellStyle name="Note 3 3 4 5" xfId="49005"/>
    <cellStyle name="Note 3 3 4 5 2" xfId="49006"/>
    <cellStyle name="Note 3 3 4 5 3" xfId="59770"/>
    <cellStyle name="Note 3 3 4 6" xfId="49007"/>
    <cellStyle name="Note 3 3 4 7" xfId="49008"/>
    <cellStyle name="Note 3 3 5" xfId="49009"/>
    <cellStyle name="Note 3 3 5 2" xfId="49010"/>
    <cellStyle name="Note 3 3 5 2 2" xfId="49011"/>
    <cellStyle name="Note 3 3 5 2 2 2" xfId="49012"/>
    <cellStyle name="Note 3 3 5 2 2 3" xfId="59771"/>
    <cellStyle name="Note 3 3 5 2 3" xfId="49013"/>
    <cellStyle name="Note 3 3 5 2 4" xfId="49014"/>
    <cellStyle name="Note 3 3 5 3" xfId="49015"/>
    <cellStyle name="Note 3 3 5 3 2" xfId="49016"/>
    <cellStyle name="Note 3 3 5 3 2 2" xfId="49017"/>
    <cellStyle name="Note 3 3 5 3 2 3" xfId="59772"/>
    <cellStyle name="Note 3 3 5 3 3" xfId="49018"/>
    <cellStyle name="Note 3 3 5 3 4" xfId="49019"/>
    <cellStyle name="Note 3 3 5 4" xfId="49020"/>
    <cellStyle name="Note 3 3 5 4 2" xfId="49021"/>
    <cellStyle name="Note 3 3 5 4 3" xfId="59773"/>
    <cellStyle name="Note 3 3 5 5" xfId="49022"/>
    <cellStyle name="Note 3 3 5 6" xfId="49023"/>
    <cellStyle name="Note 3 3 6" xfId="49024"/>
    <cellStyle name="Note 3 3 6 2" xfId="49025"/>
    <cellStyle name="Note 3 3 6 2 2" xfId="49026"/>
    <cellStyle name="Note 3 3 6 2 2 2" xfId="49027"/>
    <cellStyle name="Note 3 3 6 2 2 3" xfId="59774"/>
    <cellStyle name="Note 3 3 6 2 3" xfId="49028"/>
    <cellStyle name="Note 3 3 6 2 4" xfId="49029"/>
    <cellStyle name="Note 3 3 6 3" xfId="49030"/>
    <cellStyle name="Note 3 3 6 3 2" xfId="49031"/>
    <cellStyle name="Note 3 3 6 3 3" xfId="59775"/>
    <cellStyle name="Note 3 3 6 4" xfId="49032"/>
    <cellStyle name="Note 3 3 6 5" xfId="49033"/>
    <cellStyle name="Note 3 3 7" xfId="49034"/>
    <cellStyle name="Note 3 3 7 2" xfId="49035"/>
    <cellStyle name="Note 3 3 7 2 2" xfId="49036"/>
    <cellStyle name="Note 3 3 7 2 3" xfId="59776"/>
    <cellStyle name="Note 3 3 7 3" xfId="49037"/>
    <cellStyle name="Note 3 3 7 4" xfId="49038"/>
    <cellStyle name="Note 3 3 8" xfId="49039"/>
    <cellStyle name="Note 3 3 8 2" xfId="49040"/>
    <cellStyle name="Note 3 3 8 2 2" xfId="49041"/>
    <cellStyle name="Note 3 3 8 2 3" xfId="59777"/>
    <cellStyle name="Note 3 3 8 3" xfId="49042"/>
    <cellStyle name="Note 3 3 8 4" xfId="49043"/>
    <cellStyle name="Note 3 3 9" xfId="49044"/>
    <cellStyle name="Note 3 3 9 2" xfId="49045"/>
    <cellStyle name="Note 3 3 9 3" xfId="59778"/>
    <cellStyle name="Note 3 4" xfId="49046"/>
    <cellStyle name="Note 3 4 10" xfId="49047"/>
    <cellStyle name="Note 3 4 2" xfId="49048"/>
    <cellStyle name="Note 3 4 2 2" xfId="49049"/>
    <cellStyle name="Note 3 4 2 2 2" xfId="49050"/>
    <cellStyle name="Note 3 4 2 2 2 2" xfId="49051"/>
    <cellStyle name="Note 3 4 2 2 2 2 2" xfId="49052"/>
    <cellStyle name="Note 3 4 2 2 2 2 2 2" xfId="49053"/>
    <cellStyle name="Note 3 4 2 2 2 2 2 3" xfId="59779"/>
    <cellStyle name="Note 3 4 2 2 2 2 3" xfId="49054"/>
    <cellStyle name="Note 3 4 2 2 2 2 4" xfId="49055"/>
    <cellStyle name="Note 3 4 2 2 2 3" xfId="49056"/>
    <cellStyle name="Note 3 4 2 2 2 3 2" xfId="49057"/>
    <cellStyle name="Note 3 4 2 2 2 3 2 2" xfId="49058"/>
    <cellStyle name="Note 3 4 2 2 2 3 2 3" xfId="59780"/>
    <cellStyle name="Note 3 4 2 2 2 3 3" xfId="49059"/>
    <cellStyle name="Note 3 4 2 2 2 3 4" xfId="49060"/>
    <cellStyle name="Note 3 4 2 2 2 4" xfId="49061"/>
    <cellStyle name="Note 3 4 2 2 2 4 2" xfId="49062"/>
    <cellStyle name="Note 3 4 2 2 2 4 3" xfId="59781"/>
    <cellStyle name="Note 3 4 2 2 2 5" xfId="49063"/>
    <cellStyle name="Note 3 4 2 2 2 6" xfId="49064"/>
    <cellStyle name="Note 3 4 2 2 3" xfId="49065"/>
    <cellStyle name="Note 3 4 2 2 3 2" xfId="49066"/>
    <cellStyle name="Note 3 4 2 2 3 2 2" xfId="49067"/>
    <cellStyle name="Note 3 4 2 2 3 2 3" xfId="59782"/>
    <cellStyle name="Note 3 4 2 2 3 3" xfId="49068"/>
    <cellStyle name="Note 3 4 2 2 3 4" xfId="49069"/>
    <cellStyle name="Note 3 4 2 2 4" xfId="49070"/>
    <cellStyle name="Note 3 4 2 2 4 2" xfId="49071"/>
    <cellStyle name="Note 3 4 2 2 4 2 2" xfId="49072"/>
    <cellStyle name="Note 3 4 2 2 4 2 3" xfId="59783"/>
    <cellStyle name="Note 3 4 2 2 4 3" xfId="49073"/>
    <cellStyle name="Note 3 4 2 2 4 4" xfId="49074"/>
    <cellStyle name="Note 3 4 2 2 5" xfId="49075"/>
    <cellStyle name="Note 3 4 2 2 5 2" xfId="49076"/>
    <cellStyle name="Note 3 4 2 2 5 3" xfId="59784"/>
    <cellStyle name="Note 3 4 2 2 6" xfId="49077"/>
    <cellStyle name="Note 3 4 2 2 7" xfId="49078"/>
    <cellStyle name="Note 3 4 2 3" xfId="49079"/>
    <cellStyle name="Note 3 4 2 3 2" xfId="49080"/>
    <cellStyle name="Note 3 4 2 3 2 2" xfId="49081"/>
    <cellStyle name="Note 3 4 2 3 2 2 2" xfId="49082"/>
    <cellStyle name="Note 3 4 2 3 2 2 3" xfId="59785"/>
    <cellStyle name="Note 3 4 2 3 2 3" xfId="49083"/>
    <cellStyle name="Note 3 4 2 3 2 4" xfId="49084"/>
    <cellStyle name="Note 3 4 2 3 3" xfId="49085"/>
    <cellStyle name="Note 3 4 2 3 3 2" xfId="49086"/>
    <cellStyle name="Note 3 4 2 3 3 2 2" xfId="49087"/>
    <cellStyle name="Note 3 4 2 3 3 2 3" xfId="59786"/>
    <cellStyle name="Note 3 4 2 3 3 3" xfId="49088"/>
    <cellStyle name="Note 3 4 2 3 3 4" xfId="49089"/>
    <cellStyle name="Note 3 4 2 3 4" xfId="49090"/>
    <cellStyle name="Note 3 4 2 3 4 2" xfId="49091"/>
    <cellStyle name="Note 3 4 2 3 4 3" xfId="59787"/>
    <cellStyle name="Note 3 4 2 3 5" xfId="49092"/>
    <cellStyle name="Note 3 4 2 3 6" xfId="49093"/>
    <cellStyle name="Note 3 4 2 4" xfId="49094"/>
    <cellStyle name="Note 3 4 2 4 2" xfId="49095"/>
    <cellStyle name="Note 3 4 2 4 2 2" xfId="49096"/>
    <cellStyle name="Note 3 4 2 4 2 3" xfId="59788"/>
    <cellStyle name="Note 3 4 2 4 3" xfId="49097"/>
    <cellStyle name="Note 3 4 2 4 4" xfId="49098"/>
    <cellStyle name="Note 3 4 2 5" xfId="49099"/>
    <cellStyle name="Note 3 4 2 5 2" xfId="49100"/>
    <cellStyle name="Note 3 4 2 5 2 2" xfId="49101"/>
    <cellStyle name="Note 3 4 2 5 2 3" xfId="59789"/>
    <cellStyle name="Note 3 4 2 5 3" xfId="49102"/>
    <cellStyle name="Note 3 4 2 5 4" xfId="49103"/>
    <cellStyle name="Note 3 4 2 6" xfId="49104"/>
    <cellStyle name="Note 3 4 2 6 2" xfId="49105"/>
    <cellStyle name="Note 3 4 2 6 3" xfId="59790"/>
    <cellStyle name="Note 3 4 2 7" xfId="49106"/>
    <cellStyle name="Note 3 4 2 8" xfId="49107"/>
    <cellStyle name="Note 3 4 3" xfId="49108"/>
    <cellStyle name="Note 3 4 3 2" xfId="49109"/>
    <cellStyle name="Note 3 4 3 2 2" xfId="49110"/>
    <cellStyle name="Note 3 4 3 2 2 2" xfId="49111"/>
    <cellStyle name="Note 3 4 3 2 2 2 2" xfId="49112"/>
    <cellStyle name="Note 3 4 3 2 2 2 3" xfId="59791"/>
    <cellStyle name="Note 3 4 3 2 2 3" xfId="49113"/>
    <cellStyle name="Note 3 4 3 2 2 4" xfId="49114"/>
    <cellStyle name="Note 3 4 3 2 3" xfId="49115"/>
    <cellStyle name="Note 3 4 3 2 3 2" xfId="49116"/>
    <cellStyle name="Note 3 4 3 2 3 2 2" xfId="49117"/>
    <cellStyle name="Note 3 4 3 2 3 2 3" xfId="59792"/>
    <cellStyle name="Note 3 4 3 2 3 3" xfId="49118"/>
    <cellStyle name="Note 3 4 3 2 3 4" xfId="49119"/>
    <cellStyle name="Note 3 4 3 2 4" xfId="49120"/>
    <cellStyle name="Note 3 4 3 2 4 2" xfId="49121"/>
    <cellStyle name="Note 3 4 3 2 4 3" xfId="59793"/>
    <cellStyle name="Note 3 4 3 2 5" xfId="49122"/>
    <cellStyle name="Note 3 4 3 2 6" xfId="49123"/>
    <cellStyle name="Note 3 4 3 3" xfId="49124"/>
    <cellStyle name="Note 3 4 3 3 2" xfId="49125"/>
    <cellStyle name="Note 3 4 3 3 2 2" xfId="49126"/>
    <cellStyle name="Note 3 4 3 3 2 3" xfId="59794"/>
    <cellStyle name="Note 3 4 3 3 3" xfId="49127"/>
    <cellStyle name="Note 3 4 3 3 4" xfId="49128"/>
    <cellStyle name="Note 3 4 3 4" xfId="49129"/>
    <cellStyle name="Note 3 4 3 4 2" xfId="49130"/>
    <cellStyle name="Note 3 4 3 4 2 2" xfId="49131"/>
    <cellStyle name="Note 3 4 3 4 2 3" xfId="59795"/>
    <cellStyle name="Note 3 4 3 4 3" xfId="49132"/>
    <cellStyle name="Note 3 4 3 4 4" xfId="49133"/>
    <cellStyle name="Note 3 4 3 5" xfId="49134"/>
    <cellStyle name="Note 3 4 3 5 2" xfId="49135"/>
    <cellStyle name="Note 3 4 3 5 3" xfId="59796"/>
    <cellStyle name="Note 3 4 3 6" xfId="49136"/>
    <cellStyle name="Note 3 4 3 7" xfId="49137"/>
    <cellStyle name="Note 3 4 4" xfId="49138"/>
    <cellStyle name="Note 3 4 4 2" xfId="49139"/>
    <cellStyle name="Note 3 4 4 2 2" xfId="49140"/>
    <cellStyle name="Note 3 4 4 2 2 2" xfId="49141"/>
    <cellStyle name="Note 3 4 4 2 2 3" xfId="59797"/>
    <cellStyle name="Note 3 4 4 2 3" xfId="49142"/>
    <cellStyle name="Note 3 4 4 2 4" xfId="49143"/>
    <cellStyle name="Note 3 4 4 3" xfId="49144"/>
    <cellStyle name="Note 3 4 4 3 2" xfId="49145"/>
    <cellStyle name="Note 3 4 4 3 2 2" xfId="49146"/>
    <cellStyle name="Note 3 4 4 3 2 3" xfId="59798"/>
    <cellStyle name="Note 3 4 4 3 3" xfId="49147"/>
    <cellStyle name="Note 3 4 4 3 4" xfId="49148"/>
    <cellStyle name="Note 3 4 4 4" xfId="49149"/>
    <cellStyle name="Note 3 4 4 4 2" xfId="49150"/>
    <cellStyle name="Note 3 4 4 4 3" xfId="59799"/>
    <cellStyle name="Note 3 4 4 5" xfId="49151"/>
    <cellStyle name="Note 3 4 4 6" xfId="49152"/>
    <cellStyle name="Note 3 4 5" xfId="49153"/>
    <cellStyle name="Note 3 4 5 2" xfId="49154"/>
    <cellStyle name="Note 3 4 5 2 2" xfId="49155"/>
    <cellStyle name="Note 3 4 5 2 2 2" xfId="49156"/>
    <cellStyle name="Note 3 4 5 2 2 3" xfId="59800"/>
    <cellStyle name="Note 3 4 5 2 3" xfId="49157"/>
    <cellStyle name="Note 3 4 5 2 4" xfId="49158"/>
    <cellStyle name="Note 3 4 5 3" xfId="49159"/>
    <cellStyle name="Note 3 4 5 3 2" xfId="49160"/>
    <cellStyle name="Note 3 4 5 3 3" xfId="59801"/>
    <cellStyle name="Note 3 4 5 4" xfId="49161"/>
    <cellStyle name="Note 3 4 5 5" xfId="49162"/>
    <cellStyle name="Note 3 4 6" xfId="49163"/>
    <cellStyle name="Note 3 4 6 2" xfId="49164"/>
    <cellStyle name="Note 3 4 6 2 2" xfId="49165"/>
    <cellStyle name="Note 3 4 6 2 3" xfId="59802"/>
    <cellStyle name="Note 3 4 6 3" xfId="49166"/>
    <cellStyle name="Note 3 4 6 4" xfId="49167"/>
    <cellStyle name="Note 3 4 7" xfId="49168"/>
    <cellStyle name="Note 3 4 7 2" xfId="49169"/>
    <cellStyle name="Note 3 4 7 2 2" xfId="49170"/>
    <cellStyle name="Note 3 4 7 2 3" xfId="59803"/>
    <cellStyle name="Note 3 4 7 3" xfId="49171"/>
    <cellStyle name="Note 3 4 7 4" xfId="49172"/>
    <cellStyle name="Note 3 4 8" xfId="49173"/>
    <cellStyle name="Note 3 4 8 2" xfId="49174"/>
    <cellStyle name="Note 3 4 8 3" xfId="59804"/>
    <cellStyle name="Note 3 4 9" xfId="49175"/>
    <cellStyle name="Note 3 5" xfId="49176"/>
    <cellStyle name="Note 3 5 10" xfId="49177"/>
    <cellStyle name="Note 3 5 2" xfId="49178"/>
    <cellStyle name="Note 3 5 2 2" xfId="49179"/>
    <cellStyle name="Note 3 5 2 2 2" xfId="49180"/>
    <cellStyle name="Note 3 5 2 2 2 2" xfId="49181"/>
    <cellStyle name="Note 3 5 2 2 2 2 2" xfId="49182"/>
    <cellStyle name="Note 3 5 2 2 2 2 2 2" xfId="49183"/>
    <cellStyle name="Note 3 5 2 2 2 2 2 3" xfId="59805"/>
    <cellStyle name="Note 3 5 2 2 2 2 3" xfId="49184"/>
    <cellStyle name="Note 3 5 2 2 2 2 4" xfId="49185"/>
    <cellStyle name="Note 3 5 2 2 2 3" xfId="49186"/>
    <cellStyle name="Note 3 5 2 2 2 3 2" xfId="49187"/>
    <cellStyle name="Note 3 5 2 2 2 3 2 2" xfId="49188"/>
    <cellStyle name="Note 3 5 2 2 2 3 2 3" xfId="59806"/>
    <cellStyle name="Note 3 5 2 2 2 3 3" xfId="49189"/>
    <cellStyle name="Note 3 5 2 2 2 3 4" xfId="49190"/>
    <cellStyle name="Note 3 5 2 2 2 4" xfId="49191"/>
    <cellStyle name="Note 3 5 2 2 2 4 2" xfId="49192"/>
    <cellStyle name="Note 3 5 2 2 2 4 3" xfId="59807"/>
    <cellStyle name="Note 3 5 2 2 2 5" xfId="49193"/>
    <cellStyle name="Note 3 5 2 2 2 6" xfId="49194"/>
    <cellStyle name="Note 3 5 2 2 3" xfId="49195"/>
    <cellStyle name="Note 3 5 2 2 3 2" xfId="49196"/>
    <cellStyle name="Note 3 5 2 2 3 2 2" xfId="49197"/>
    <cellStyle name="Note 3 5 2 2 3 2 3" xfId="59808"/>
    <cellStyle name="Note 3 5 2 2 3 3" xfId="49198"/>
    <cellStyle name="Note 3 5 2 2 3 4" xfId="49199"/>
    <cellStyle name="Note 3 5 2 2 4" xfId="49200"/>
    <cellStyle name="Note 3 5 2 2 4 2" xfId="49201"/>
    <cellStyle name="Note 3 5 2 2 4 2 2" xfId="49202"/>
    <cellStyle name="Note 3 5 2 2 4 2 3" xfId="59809"/>
    <cellStyle name="Note 3 5 2 2 4 3" xfId="49203"/>
    <cellStyle name="Note 3 5 2 2 4 4" xfId="49204"/>
    <cellStyle name="Note 3 5 2 2 5" xfId="49205"/>
    <cellStyle name="Note 3 5 2 2 5 2" xfId="49206"/>
    <cellStyle name="Note 3 5 2 2 5 3" xfId="59810"/>
    <cellStyle name="Note 3 5 2 2 6" xfId="49207"/>
    <cellStyle name="Note 3 5 2 2 7" xfId="49208"/>
    <cellStyle name="Note 3 5 2 3" xfId="49209"/>
    <cellStyle name="Note 3 5 2 3 2" xfId="49210"/>
    <cellStyle name="Note 3 5 2 3 2 2" xfId="49211"/>
    <cellStyle name="Note 3 5 2 3 2 2 2" xfId="49212"/>
    <cellStyle name="Note 3 5 2 3 2 2 3" xfId="59811"/>
    <cellStyle name="Note 3 5 2 3 2 3" xfId="49213"/>
    <cellStyle name="Note 3 5 2 3 2 4" xfId="49214"/>
    <cellStyle name="Note 3 5 2 3 3" xfId="49215"/>
    <cellStyle name="Note 3 5 2 3 3 2" xfId="49216"/>
    <cellStyle name="Note 3 5 2 3 3 2 2" xfId="49217"/>
    <cellStyle name="Note 3 5 2 3 3 2 3" xfId="59812"/>
    <cellStyle name="Note 3 5 2 3 3 3" xfId="49218"/>
    <cellStyle name="Note 3 5 2 3 3 4" xfId="49219"/>
    <cellStyle name="Note 3 5 2 3 4" xfId="49220"/>
    <cellStyle name="Note 3 5 2 3 4 2" xfId="49221"/>
    <cellStyle name="Note 3 5 2 3 4 3" xfId="59813"/>
    <cellStyle name="Note 3 5 2 3 5" xfId="49222"/>
    <cellStyle name="Note 3 5 2 3 6" xfId="49223"/>
    <cellStyle name="Note 3 5 2 4" xfId="49224"/>
    <cellStyle name="Note 3 5 2 4 2" xfId="49225"/>
    <cellStyle name="Note 3 5 2 4 2 2" xfId="49226"/>
    <cellStyle name="Note 3 5 2 4 2 3" xfId="59814"/>
    <cellStyle name="Note 3 5 2 4 3" xfId="49227"/>
    <cellStyle name="Note 3 5 2 4 4" xfId="49228"/>
    <cellStyle name="Note 3 5 2 5" xfId="49229"/>
    <cellStyle name="Note 3 5 2 5 2" xfId="49230"/>
    <cellStyle name="Note 3 5 2 5 2 2" xfId="49231"/>
    <cellStyle name="Note 3 5 2 5 2 3" xfId="59815"/>
    <cellStyle name="Note 3 5 2 5 3" xfId="49232"/>
    <cellStyle name="Note 3 5 2 5 4" xfId="49233"/>
    <cellStyle name="Note 3 5 2 6" xfId="49234"/>
    <cellStyle name="Note 3 5 2 6 2" xfId="49235"/>
    <cellStyle name="Note 3 5 2 6 3" xfId="59816"/>
    <cellStyle name="Note 3 5 2 7" xfId="49236"/>
    <cellStyle name="Note 3 5 2 8" xfId="49237"/>
    <cellStyle name="Note 3 5 3" xfId="49238"/>
    <cellStyle name="Note 3 5 3 2" xfId="49239"/>
    <cellStyle name="Note 3 5 3 2 2" xfId="49240"/>
    <cellStyle name="Note 3 5 3 2 2 2" xfId="49241"/>
    <cellStyle name="Note 3 5 3 2 2 2 2" xfId="49242"/>
    <cellStyle name="Note 3 5 3 2 2 2 3" xfId="59817"/>
    <cellStyle name="Note 3 5 3 2 2 3" xfId="49243"/>
    <cellStyle name="Note 3 5 3 2 2 4" xfId="49244"/>
    <cellStyle name="Note 3 5 3 2 3" xfId="49245"/>
    <cellStyle name="Note 3 5 3 2 3 2" xfId="49246"/>
    <cellStyle name="Note 3 5 3 2 3 2 2" xfId="49247"/>
    <cellStyle name="Note 3 5 3 2 3 2 3" xfId="59818"/>
    <cellStyle name="Note 3 5 3 2 3 3" xfId="49248"/>
    <cellStyle name="Note 3 5 3 2 3 4" xfId="49249"/>
    <cellStyle name="Note 3 5 3 2 4" xfId="49250"/>
    <cellStyle name="Note 3 5 3 2 4 2" xfId="49251"/>
    <cellStyle name="Note 3 5 3 2 4 3" xfId="59819"/>
    <cellStyle name="Note 3 5 3 2 5" xfId="49252"/>
    <cellStyle name="Note 3 5 3 2 6" xfId="49253"/>
    <cellStyle name="Note 3 5 3 3" xfId="49254"/>
    <cellStyle name="Note 3 5 3 3 2" xfId="49255"/>
    <cellStyle name="Note 3 5 3 3 2 2" xfId="49256"/>
    <cellStyle name="Note 3 5 3 3 2 3" xfId="59820"/>
    <cellStyle name="Note 3 5 3 3 3" xfId="49257"/>
    <cellStyle name="Note 3 5 3 3 4" xfId="49258"/>
    <cellStyle name="Note 3 5 3 4" xfId="49259"/>
    <cellStyle name="Note 3 5 3 4 2" xfId="49260"/>
    <cellStyle name="Note 3 5 3 4 2 2" xfId="49261"/>
    <cellStyle name="Note 3 5 3 4 2 3" xfId="59821"/>
    <cellStyle name="Note 3 5 3 4 3" xfId="49262"/>
    <cellStyle name="Note 3 5 3 4 4" xfId="49263"/>
    <cellStyle name="Note 3 5 3 5" xfId="49264"/>
    <cellStyle name="Note 3 5 3 5 2" xfId="49265"/>
    <cellStyle name="Note 3 5 3 5 3" xfId="59822"/>
    <cellStyle name="Note 3 5 3 6" xfId="49266"/>
    <cellStyle name="Note 3 5 3 7" xfId="49267"/>
    <cellStyle name="Note 3 5 4" xfId="49268"/>
    <cellStyle name="Note 3 5 4 2" xfId="49269"/>
    <cellStyle name="Note 3 5 4 2 2" xfId="49270"/>
    <cellStyle name="Note 3 5 4 2 2 2" xfId="49271"/>
    <cellStyle name="Note 3 5 4 2 2 3" xfId="59823"/>
    <cellStyle name="Note 3 5 4 2 3" xfId="49272"/>
    <cellStyle name="Note 3 5 4 2 4" xfId="49273"/>
    <cellStyle name="Note 3 5 4 3" xfId="49274"/>
    <cellStyle name="Note 3 5 4 3 2" xfId="49275"/>
    <cellStyle name="Note 3 5 4 3 2 2" xfId="49276"/>
    <cellStyle name="Note 3 5 4 3 2 3" xfId="59824"/>
    <cellStyle name="Note 3 5 4 3 3" xfId="49277"/>
    <cellStyle name="Note 3 5 4 3 4" xfId="49278"/>
    <cellStyle name="Note 3 5 4 4" xfId="49279"/>
    <cellStyle name="Note 3 5 4 4 2" xfId="49280"/>
    <cellStyle name="Note 3 5 4 4 3" xfId="59825"/>
    <cellStyle name="Note 3 5 4 5" xfId="49281"/>
    <cellStyle name="Note 3 5 4 6" xfId="49282"/>
    <cellStyle name="Note 3 5 5" xfId="49283"/>
    <cellStyle name="Note 3 5 5 2" xfId="49284"/>
    <cellStyle name="Note 3 5 5 2 2" xfId="49285"/>
    <cellStyle name="Note 3 5 5 2 2 2" xfId="49286"/>
    <cellStyle name="Note 3 5 5 2 2 3" xfId="59826"/>
    <cellStyle name="Note 3 5 5 2 3" xfId="49287"/>
    <cellStyle name="Note 3 5 5 2 4" xfId="49288"/>
    <cellStyle name="Note 3 5 5 3" xfId="49289"/>
    <cellStyle name="Note 3 5 5 3 2" xfId="49290"/>
    <cellStyle name="Note 3 5 5 3 3" xfId="59827"/>
    <cellStyle name="Note 3 5 5 4" xfId="49291"/>
    <cellStyle name="Note 3 5 5 5" xfId="49292"/>
    <cellStyle name="Note 3 5 6" xfId="49293"/>
    <cellStyle name="Note 3 5 6 2" xfId="49294"/>
    <cellStyle name="Note 3 5 6 2 2" xfId="49295"/>
    <cellStyle name="Note 3 5 6 2 3" xfId="59828"/>
    <cellStyle name="Note 3 5 6 3" xfId="49296"/>
    <cellStyle name="Note 3 5 6 4" xfId="49297"/>
    <cellStyle name="Note 3 5 7" xfId="49298"/>
    <cellStyle name="Note 3 5 7 2" xfId="49299"/>
    <cellStyle name="Note 3 5 7 2 2" xfId="49300"/>
    <cellStyle name="Note 3 5 7 2 3" xfId="59829"/>
    <cellStyle name="Note 3 5 7 3" xfId="49301"/>
    <cellStyle name="Note 3 5 7 4" xfId="49302"/>
    <cellStyle name="Note 3 5 8" xfId="49303"/>
    <cellStyle name="Note 3 5 8 2" xfId="49304"/>
    <cellStyle name="Note 3 5 8 3" xfId="59830"/>
    <cellStyle name="Note 3 5 9" xfId="49305"/>
    <cellStyle name="Note 3 6" xfId="49306"/>
    <cellStyle name="Note 3 6 10" xfId="49307"/>
    <cellStyle name="Note 3 6 2" xfId="49308"/>
    <cellStyle name="Note 3 6 2 2" xfId="49309"/>
    <cellStyle name="Note 3 6 2 2 2" xfId="49310"/>
    <cellStyle name="Note 3 6 2 2 2 2" xfId="49311"/>
    <cellStyle name="Note 3 6 2 2 2 2 2" xfId="49312"/>
    <cellStyle name="Note 3 6 2 2 2 2 2 2" xfId="49313"/>
    <cellStyle name="Note 3 6 2 2 2 2 2 3" xfId="59831"/>
    <cellStyle name="Note 3 6 2 2 2 2 3" xfId="49314"/>
    <cellStyle name="Note 3 6 2 2 2 2 4" xfId="49315"/>
    <cellStyle name="Note 3 6 2 2 2 3" xfId="49316"/>
    <cellStyle name="Note 3 6 2 2 2 3 2" xfId="49317"/>
    <cellStyle name="Note 3 6 2 2 2 3 2 2" xfId="49318"/>
    <cellStyle name="Note 3 6 2 2 2 3 2 3" xfId="59832"/>
    <cellStyle name="Note 3 6 2 2 2 3 3" xfId="49319"/>
    <cellStyle name="Note 3 6 2 2 2 3 4" xfId="49320"/>
    <cellStyle name="Note 3 6 2 2 2 4" xfId="49321"/>
    <cellStyle name="Note 3 6 2 2 2 4 2" xfId="49322"/>
    <cellStyle name="Note 3 6 2 2 2 4 3" xfId="59833"/>
    <cellStyle name="Note 3 6 2 2 2 5" xfId="49323"/>
    <cellStyle name="Note 3 6 2 2 2 6" xfId="49324"/>
    <cellStyle name="Note 3 6 2 2 3" xfId="49325"/>
    <cellStyle name="Note 3 6 2 2 3 2" xfId="49326"/>
    <cellStyle name="Note 3 6 2 2 3 2 2" xfId="49327"/>
    <cellStyle name="Note 3 6 2 2 3 2 3" xfId="59834"/>
    <cellStyle name="Note 3 6 2 2 3 3" xfId="49328"/>
    <cellStyle name="Note 3 6 2 2 3 4" xfId="49329"/>
    <cellStyle name="Note 3 6 2 2 4" xfId="49330"/>
    <cellStyle name="Note 3 6 2 2 4 2" xfId="49331"/>
    <cellStyle name="Note 3 6 2 2 4 2 2" xfId="49332"/>
    <cellStyle name="Note 3 6 2 2 4 2 3" xfId="59835"/>
    <cellStyle name="Note 3 6 2 2 4 3" xfId="49333"/>
    <cellStyle name="Note 3 6 2 2 4 4" xfId="49334"/>
    <cellStyle name="Note 3 6 2 2 5" xfId="49335"/>
    <cellStyle name="Note 3 6 2 2 5 2" xfId="49336"/>
    <cellStyle name="Note 3 6 2 2 5 3" xfId="59836"/>
    <cellStyle name="Note 3 6 2 2 6" xfId="49337"/>
    <cellStyle name="Note 3 6 2 2 7" xfId="49338"/>
    <cellStyle name="Note 3 6 2 3" xfId="49339"/>
    <cellStyle name="Note 3 6 2 3 2" xfId="49340"/>
    <cellStyle name="Note 3 6 2 3 2 2" xfId="49341"/>
    <cellStyle name="Note 3 6 2 3 2 2 2" xfId="49342"/>
    <cellStyle name="Note 3 6 2 3 2 2 3" xfId="59837"/>
    <cellStyle name="Note 3 6 2 3 2 3" xfId="49343"/>
    <cellStyle name="Note 3 6 2 3 2 4" xfId="49344"/>
    <cellStyle name="Note 3 6 2 3 3" xfId="49345"/>
    <cellStyle name="Note 3 6 2 3 3 2" xfId="49346"/>
    <cellStyle name="Note 3 6 2 3 3 2 2" xfId="49347"/>
    <cellStyle name="Note 3 6 2 3 3 2 3" xfId="59838"/>
    <cellStyle name="Note 3 6 2 3 3 3" xfId="49348"/>
    <cellStyle name="Note 3 6 2 3 3 4" xfId="49349"/>
    <cellStyle name="Note 3 6 2 3 4" xfId="49350"/>
    <cellStyle name="Note 3 6 2 3 4 2" xfId="49351"/>
    <cellStyle name="Note 3 6 2 3 4 3" xfId="59839"/>
    <cellStyle name="Note 3 6 2 3 5" xfId="49352"/>
    <cellStyle name="Note 3 6 2 3 6" xfId="49353"/>
    <cellStyle name="Note 3 6 2 4" xfId="49354"/>
    <cellStyle name="Note 3 6 2 4 2" xfId="49355"/>
    <cellStyle name="Note 3 6 2 4 2 2" xfId="49356"/>
    <cellStyle name="Note 3 6 2 4 2 3" xfId="59840"/>
    <cellStyle name="Note 3 6 2 4 3" xfId="49357"/>
    <cellStyle name="Note 3 6 2 4 4" xfId="49358"/>
    <cellStyle name="Note 3 6 2 5" xfId="49359"/>
    <cellStyle name="Note 3 6 2 5 2" xfId="49360"/>
    <cellStyle name="Note 3 6 2 5 2 2" xfId="49361"/>
    <cellStyle name="Note 3 6 2 5 2 3" xfId="59841"/>
    <cellStyle name="Note 3 6 2 5 3" xfId="49362"/>
    <cellStyle name="Note 3 6 2 5 4" xfId="49363"/>
    <cellStyle name="Note 3 6 2 6" xfId="49364"/>
    <cellStyle name="Note 3 6 2 6 2" xfId="49365"/>
    <cellStyle name="Note 3 6 2 6 3" xfId="59842"/>
    <cellStyle name="Note 3 6 2 7" xfId="49366"/>
    <cellStyle name="Note 3 6 2 8" xfId="49367"/>
    <cellStyle name="Note 3 6 3" xfId="49368"/>
    <cellStyle name="Note 3 6 3 2" xfId="49369"/>
    <cellStyle name="Note 3 6 3 2 2" xfId="49370"/>
    <cellStyle name="Note 3 6 3 2 2 2" xfId="49371"/>
    <cellStyle name="Note 3 6 3 2 2 2 2" xfId="49372"/>
    <cellStyle name="Note 3 6 3 2 2 2 3" xfId="59843"/>
    <cellStyle name="Note 3 6 3 2 2 3" xfId="49373"/>
    <cellStyle name="Note 3 6 3 2 2 4" xfId="49374"/>
    <cellStyle name="Note 3 6 3 2 3" xfId="49375"/>
    <cellStyle name="Note 3 6 3 2 3 2" xfId="49376"/>
    <cellStyle name="Note 3 6 3 2 3 2 2" xfId="49377"/>
    <cellStyle name="Note 3 6 3 2 3 2 3" xfId="59844"/>
    <cellStyle name="Note 3 6 3 2 3 3" xfId="49378"/>
    <cellStyle name="Note 3 6 3 2 3 4" xfId="49379"/>
    <cellStyle name="Note 3 6 3 2 4" xfId="49380"/>
    <cellStyle name="Note 3 6 3 2 4 2" xfId="49381"/>
    <cellStyle name="Note 3 6 3 2 4 3" xfId="59845"/>
    <cellStyle name="Note 3 6 3 2 5" xfId="49382"/>
    <cellStyle name="Note 3 6 3 2 6" xfId="49383"/>
    <cellStyle name="Note 3 6 3 3" xfId="49384"/>
    <cellStyle name="Note 3 6 3 3 2" xfId="49385"/>
    <cellStyle name="Note 3 6 3 3 2 2" xfId="49386"/>
    <cellStyle name="Note 3 6 3 3 2 3" xfId="59846"/>
    <cellStyle name="Note 3 6 3 3 3" xfId="49387"/>
    <cellStyle name="Note 3 6 3 3 4" xfId="49388"/>
    <cellStyle name="Note 3 6 3 4" xfId="49389"/>
    <cellStyle name="Note 3 6 3 4 2" xfId="49390"/>
    <cellStyle name="Note 3 6 3 4 2 2" xfId="49391"/>
    <cellStyle name="Note 3 6 3 4 2 3" xfId="59847"/>
    <cellStyle name="Note 3 6 3 4 3" xfId="49392"/>
    <cellStyle name="Note 3 6 3 4 4" xfId="49393"/>
    <cellStyle name="Note 3 6 3 5" xfId="49394"/>
    <cellStyle name="Note 3 6 3 5 2" xfId="49395"/>
    <cellStyle name="Note 3 6 3 5 3" xfId="59848"/>
    <cellStyle name="Note 3 6 3 6" xfId="49396"/>
    <cellStyle name="Note 3 6 3 7" xfId="49397"/>
    <cellStyle name="Note 3 6 4" xfId="49398"/>
    <cellStyle name="Note 3 6 4 2" xfId="49399"/>
    <cellStyle name="Note 3 6 4 2 2" xfId="49400"/>
    <cellStyle name="Note 3 6 4 2 2 2" xfId="49401"/>
    <cellStyle name="Note 3 6 4 2 2 3" xfId="59849"/>
    <cellStyle name="Note 3 6 4 2 3" xfId="49402"/>
    <cellStyle name="Note 3 6 4 2 4" xfId="49403"/>
    <cellStyle name="Note 3 6 4 3" xfId="49404"/>
    <cellStyle name="Note 3 6 4 3 2" xfId="49405"/>
    <cellStyle name="Note 3 6 4 3 2 2" xfId="49406"/>
    <cellStyle name="Note 3 6 4 3 2 3" xfId="59850"/>
    <cellStyle name="Note 3 6 4 3 3" xfId="49407"/>
    <cellStyle name="Note 3 6 4 3 4" xfId="49408"/>
    <cellStyle name="Note 3 6 4 4" xfId="49409"/>
    <cellStyle name="Note 3 6 4 4 2" xfId="49410"/>
    <cellStyle name="Note 3 6 4 4 3" xfId="59851"/>
    <cellStyle name="Note 3 6 4 5" xfId="49411"/>
    <cellStyle name="Note 3 6 4 6" xfId="49412"/>
    <cellStyle name="Note 3 6 5" xfId="49413"/>
    <cellStyle name="Note 3 6 5 2" xfId="49414"/>
    <cellStyle name="Note 3 6 5 2 2" xfId="49415"/>
    <cellStyle name="Note 3 6 5 2 2 2" xfId="49416"/>
    <cellStyle name="Note 3 6 5 2 2 3" xfId="59852"/>
    <cellStyle name="Note 3 6 5 2 3" xfId="49417"/>
    <cellStyle name="Note 3 6 5 2 4" xfId="49418"/>
    <cellStyle name="Note 3 6 5 3" xfId="49419"/>
    <cellStyle name="Note 3 6 5 3 2" xfId="49420"/>
    <cellStyle name="Note 3 6 5 3 3" xfId="59853"/>
    <cellStyle name="Note 3 6 5 4" xfId="49421"/>
    <cellStyle name="Note 3 6 5 5" xfId="49422"/>
    <cellStyle name="Note 3 6 6" xfId="49423"/>
    <cellStyle name="Note 3 6 6 2" xfId="49424"/>
    <cellStyle name="Note 3 6 6 2 2" xfId="49425"/>
    <cellStyle name="Note 3 6 6 2 3" xfId="59854"/>
    <cellStyle name="Note 3 6 6 3" xfId="49426"/>
    <cellStyle name="Note 3 6 6 4" xfId="49427"/>
    <cellStyle name="Note 3 6 7" xfId="49428"/>
    <cellStyle name="Note 3 6 7 2" xfId="49429"/>
    <cellStyle name="Note 3 6 7 2 2" xfId="49430"/>
    <cellStyle name="Note 3 6 7 2 3" xfId="59855"/>
    <cellStyle name="Note 3 6 7 3" xfId="49431"/>
    <cellStyle name="Note 3 6 7 4" xfId="49432"/>
    <cellStyle name="Note 3 6 8" xfId="49433"/>
    <cellStyle name="Note 3 6 8 2" xfId="49434"/>
    <cellStyle name="Note 3 6 8 3" xfId="59856"/>
    <cellStyle name="Note 3 6 9" xfId="49435"/>
    <cellStyle name="Note 3 7" xfId="49436"/>
    <cellStyle name="Note 3 7 2" xfId="49437"/>
    <cellStyle name="Note 3 7 2 2" xfId="49438"/>
    <cellStyle name="Note 3 7 2 2 2" xfId="49439"/>
    <cellStyle name="Note 3 7 2 2 2 2" xfId="49440"/>
    <cellStyle name="Note 3 7 2 2 2 2 2" xfId="49441"/>
    <cellStyle name="Note 3 7 2 2 2 2 3" xfId="59857"/>
    <cellStyle name="Note 3 7 2 2 2 3" xfId="49442"/>
    <cellStyle name="Note 3 7 2 2 2 4" xfId="49443"/>
    <cellStyle name="Note 3 7 2 2 3" xfId="49444"/>
    <cellStyle name="Note 3 7 2 2 3 2" xfId="49445"/>
    <cellStyle name="Note 3 7 2 2 3 2 2" xfId="49446"/>
    <cellStyle name="Note 3 7 2 2 3 2 3" xfId="59858"/>
    <cellStyle name="Note 3 7 2 2 3 3" xfId="49447"/>
    <cellStyle name="Note 3 7 2 2 3 4" xfId="49448"/>
    <cellStyle name="Note 3 7 2 2 4" xfId="49449"/>
    <cellStyle name="Note 3 7 2 2 4 2" xfId="49450"/>
    <cellStyle name="Note 3 7 2 2 4 3" xfId="59859"/>
    <cellStyle name="Note 3 7 2 2 5" xfId="49451"/>
    <cellStyle name="Note 3 7 2 2 6" xfId="49452"/>
    <cellStyle name="Note 3 7 2 3" xfId="49453"/>
    <cellStyle name="Note 3 7 2 3 2" xfId="49454"/>
    <cellStyle name="Note 3 7 2 3 2 2" xfId="49455"/>
    <cellStyle name="Note 3 7 2 3 2 3" xfId="59860"/>
    <cellStyle name="Note 3 7 2 3 3" xfId="49456"/>
    <cellStyle name="Note 3 7 2 3 4" xfId="49457"/>
    <cellStyle name="Note 3 7 2 4" xfId="49458"/>
    <cellStyle name="Note 3 7 2 4 2" xfId="49459"/>
    <cellStyle name="Note 3 7 2 4 2 2" xfId="49460"/>
    <cellStyle name="Note 3 7 2 4 2 3" xfId="59861"/>
    <cellStyle name="Note 3 7 2 4 3" xfId="49461"/>
    <cellStyle name="Note 3 7 2 4 4" xfId="49462"/>
    <cellStyle name="Note 3 7 2 5" xfId="49463"/>
    <cellStyle name="Note 3 7 2 5 2" xfId="49464"/>
    <cellStyle name="Note 3 7 2 5 3" xfId="59862"/>
    <cellStyle name="Note 3 7 2 6" xfId="49465"/>
    <cellStyle name="Note 3 7 2 7" xfId="49466"/>
    <cellStyle name="Note 3 7 3" xfId="49467"/>
    <cellStyle name="Note 3 7 3 2" xfId="49468"/>
    <cellStyle name="Note 3 7 3 2 2" xfId="49469"/>
    <cellStyle name="Note 3 7 3 2 2 2" xfId="49470"/>
    <cellStyle name="Note 3 7 3 2 2 3" xfId="59863"/>
    <cellStyle name="Note 3 7 3 2 3" xfId="49471"/>
    <cellStyle name="Note 3 7 3 2 4" xfId="49472"/>
    <cellStyle name="Note 3 7 3 3" xfId="49473"/>
    <cellStyle name="Note 3 7 3 3 2" xfId="49474"/>
    <cellStyle name="Note 3 7 3 3 2 2" xfId="49475"/>
    <cellStyle name="Note 3 7 3 3 2 3" xfId="59864"/>
    <cellStyle name="Note 3 7 3 3 3" xfId="49476"/>
    <cellStyle name="Note 3 7 3 3 4" xfId="49477"/>
    <cellStyle name="Note 3 7 3 4" xfId="49478"/>
    <cellStyle name="Note 3 7 3 4 2" xfId="49479"/>
    <cellStyle name="Note 3 7 3 4 3" xfId="59865"/>
    <cellStyle name="Note 3 7 3 5" xfId="49480"/>
    <cellStyle name="Note 3 7 3 6" xfId="49481"/>
    <cellStyle name="Note 3 7 4" xfId="49482"/>
    <cellStyle name="Note 3 7 4 2" xfId="49483"/>
    <cellStyle name="Note 3 7 4 2 2" xfId="49484"/>
    <cellStyle name="Note 3 7 4 2 3" xfId="59866"/>
    <cellStyle name="Note 3 7 4 3" xfId="49485"/>
    <cellStyle name="Note 3 7 4 4" xfId="49486"/>
    <cellStyle name="Note 3 7 5" xfId="49487"/>
    <cellStyle name="Note 3 7 5 2" xfId="49488"/>
    <cellStyle name="Note 3 7 5 2 2" xfId="49489"/>
    <cellStyle name="Note 3 7 5 2 3" xfId="59867"/>
    <cellStyle name="Note 3 7 5 3" xfId="49490"/>
    <cellStyle name="Note 3 7 5 4" xfId="49491"/>
    <cellStyle name="Note 3 7 6" xfId="49492"/>
    <cellStyle name="Note 3 7 6 2" xfId="49493"/>
    <cellStyle name="Note 3 7 6 3" xfId="59868"/>
    <cellStyle name="Note 3 7 7" xfId="49494"/>
    <cellStyle name="Note 3 7 8" xfId="49495"/>
    <cellStyle name="Note 3 8" xfId="49496"/>
    <cellStyle name="Note 3 8 2" xfId="49497"/>
    <cellStyle name="Note 3 8 2 2" xfId="49498"/>
    <cellStyle name="Note 3 8 2 2 2" xfId="49499"/>
    <cellStyle name="Note 3 8 2 2 2 2" xfId="49500"/>
    <cellStyle name="Note 3 8 2 2 2 3" xfId="59869"/>
    <cellStyle name="Note 3 8 2 2 3" xfId="49501"/>
    <cellStyle name="Note 3 8 2 2 4" xfId="49502"/>
    <cellStyle name="Note 3 8 2 3" xfId="49503"/>
    <cellStyle name="Note 3 8 2 3 2" xfId="49504"/>
    <cellStyle name="Note 3 8 2 3 2 2" xfId="49505"/>
    <cellStyle name="Note 3 8 2 3 2 3" xfId="59870"/>
    <cellStyle name="Note 3 8 2 3 3" xfId="49506"/>
    <cellStyle name="Note 3 8 2 3 4" xfId="49507"/>
    <cellStyle name="Note 3 8 2 4" xfId="49508"/>
    <cellStyle name="Note 3 8 2 4 2" xfId="49509"/>
    <cellStyle name="Note 3 8 2 4 3" xfId="59871"/>
    <cellStyle name="Note 3 8 2 5" xfId="49510"/>
    <cellStyle name="Note 3 8 2 6" xfId="49511"/>
    <cellStyle name="Note 3 8 3" xfId="49512"/>
    <cellStyle name="Note 3 8 3 2" xfId="49513"/>
    <cellStyle name="Note 3 8 3 2 2" xfId="49514"/>
    <cellStyle name="Note 3 8 3 2 3" xfId="59872"/>
    <cellStyle name="Note 3 8 3 3" xfId="49515"/>
    <cellStyle name="Note 3 8 3 4" xfId="49516"/>
    <cellStyle name="Note 3 8 4" xfId="49517"/>
    <cellStyle name="Note 3 8 4 2" xfId="49518"/>
    <cellStyle name="Note 3 8 4 2 2" xfId="49519"/>
    <cellStyle name="Note 3 8 4 2 3" xfId="59873"/>
    <cellStyle name="Note 3 8 4 3" xfId="49520"/>
    <cellStyle name="Note 3 8 4 4" xfId="49521"/>
    <cellStyle name="Note 3 8 5" xfId="49522"/>
    <cellStyle name="Note 3 8 5 2" xfId="49523"/>
    <cellStyle name="Note 3 8 5 3" xfId="59874"/>
    <cellStyle name="Note 3 8 6" xfId="49524"/>
    <cellStyle name="Note 3 8 7" xfId="49525"/>
    <cellStyle name="Note 3 9" xfId="49526"/>
    <cellStyle name="Note 3 9 2" xfId="49527"/>
    <cellStyle name="Note 3 9 2 2" xfId="49528"/>
    <cellStyle name="Note 3 9 2 2 2" xfId="49529"/>
    <cellStyle name="Note 3 9 2 2 3" xfId="59875"/>
    <cellStyle name="Note 3 9 2 3" xfId="49530"/>
    <cellStyle name="Note 3 9 2 4" xfId="49531"/>
    <cellStyle name="Note 3 9 3" xfId="49532"/>
    <cellStyle name="Note 3 9 3 2" xfId="49533"/>
    <cellStyle name="Note 3 9 3 2 2" xfId="49534"/>
    <cellStyle name="Note 3 9 3 2 3" xfId="59876"/>
    <cellStyle name="Note 3 9 3 3" xfId="49535"/>
    <cellStyle name="Note 3 9 3 4" xfId="49536"/>
    <cellStyle name="Note 3 9 4" xfId="49537"/>
    <cellStyle name="Note 3 9 4 2" xfId="49538"/>
    <cellStyle name="Note 3 9 4 3" xfId="59877"/>
    <cellStyle name="Note 3 9 5" xfId="49539"/>
    <cellStyle name="Note 3 9 6" xfId="49540"/>
    <cellStyle name="Note 4" xfId="49541"/>
    <cellStyle name="Note 4 10" xfId="49542"/>
    <cellStyle name="Note 4 11" xfId="49543"/>
    <cellStyle name="Note 4 12" xfId="60166"/>
    <cellStyle name="Note 4 2" xfId="49544"/>
    <cellStyle name="Note 4 2 10" xfId="49545"/>
    <cellStyle name="Note 4 2 11" xfId="60349"/>
    <cellStyle name="Note 4 2 2" xfId="49546"/>
    <cellStyle name="Note 4 2 2 2" xfId="49547"/>
    <cellStyle name="Note 4 2 2 2 2" xfId="49548"/>
    <cellStyle name="Note 4 2 2 2 2 2" xfId="49549"/>
    <cellStyle name="Note 4 2 2 2 2 2 2" xfId="49550"/>
    <cellStyle name="Note 4 2 2 2 2 2 2 2" xfId="49551"/>
    <cellStyle name="Note 4 2 2 2 2 2 2 3" xfId="59878"/>
    <cellStyle name="Note 4 2 2 2 2 2 3" xfId="49552"/>
    <cellStyle name="Note 4 2 2 2 2 2 4" xfId="49553"/>
    <cellStyle name="Note 4 2 2 2 2 3" xfId="49554"/>
    <cellStyle name="Note 4 2 2 2 2 3 2" xfId="49555"/>
    <cellStyle name="Note 4 2 2 2 2 3 2 2" xfId="49556"/>
    <cellStyle name="Note 4 2 2 2 2 3 2 3" xfId="59879"/>
    <cellStyle name="Note 4 2 2 2 2 3 3" xfId="49557"/>
    <cellStyle name="Note 4 2 2 2 2 3 4" xfId="49558"/>
    <cellStyle name="Note 4 2 2 2 2 4" xfId="49559"/>
    <cellStyle name="Note 4 2 2 2 2 4 2" xfId="49560"/>
    <cellStyle name="Note 4 2 2 2 2 4 3" xfId="59880"/>
    <cellStyle name="Note 4 2 2 2 2 5" xfId="49561"/>
    <cellStyle name="Note 4 2 2 2 2 6" xfId="49562"/>
    <cellStyle name="Note 4 2 2 2 3" xfId="49563"/>
    <cellStyle name="Note 4 2 2 2 3 2" xfId="49564"/>
    <cellStyle name="Note 4 2 2 2 3 2 2" xfId="49565"/>
    <cellStyle name="Note 4 2 2 2 3 2 3" xfId="59881"/>
    <cellStyle name="Note 4 2 2 2 3 3" xfId="49566"/>
    <cellStyle name="Note 4 2 2 2 3 4" xfId="49567"/>
    <cellStyle name="Note 4 2 2 2 4" xfId="49568"/>
    <cellStyle name="Note 4 2 2 2 4 2" xfId="49569"/>
    <cellStyle name="Note 4 2 2 2 4 2 2" xfId="49570"/>
    <cellStyle name="Note 4 2 2 2 4 2 3" xfId="59882"/>
    <cellStyle name="Note 4 2 2 2 4 3" xfId="49571"/>
    <cellStyle name="Note 4 2 2 2 4 4" xfId="49572"/>
    <cellStyle name="Note 4 2 2 2 5" xfId="49573"/>
    <cellStyle name="Note 4 2 2 2 5 2" xfId="49574"/>
    <cellStyle name="Note 4 2 2 2 5 3" xfId="59883"/>
    <cellStyle name="Note 4 2 2 2 6" xfId="49575"/>
    <cellStyle name="Note 4 2 2 2 7" xfId="49576"/>
    <cellStyle name="Note 4 2 2 3" xfId="49577"/>
    <cellStyle name="Note 4 2 2 3 2" xfId="49578"/>
    <cellStyle name="Note 4 2 2 3 2 2" xfId="49579"/>
    <cellStyle name="Note 4 2 2 3 2 2 2" xfId="49580"/>
    <cellStyle name="Note 4 2 2 3 2 2 3" xfId="59884"/>
    <cellStyle name="Note 4 2 2 3 2 3" xfId="49581"/>
    <cellStyle name="Note 4 2 2 3 2 4" xfId="49582"/>
    <cellStyle name="Note 4 2 2 3 3" xfId="49583"/>
    <cellStyle name="Note 4 2 2 3 3 2" xfId="49584"/>
    <cellStyle name="Note 4 2 2 3 3 2 2" xfId="49585"/>
    <cellStyle name="Note 4 2 2 3 3 2 3" xfId="59885"/>
    <cellStyle name="Note 4 2 2 3 3 3" xfId="49586"/>
    <cellStyle name="Note 4 2 2 3 3 4" xfId="49587"/>
    <cellStyle name="Note 4 2 2 3 4" xfId="49588"/>
    <cellStyle name="Note 4 2 2 3 4 2" xfId="49589"/>
    <cellStyle name="Note 4 2 2 3 4 3" xfId="59886"/>
    <cellStyle name="Note 4 2 2 3 5" xfId="49590"/>
    <cellStyle name="Note 4 2 2 3 6" xfId="49591"/>
    <cellStyle name="Note 4 2 2 4" xfId="49592"/>
    <cellStyle name="Note 4 2 2 4 2" xfId="49593"/>
    <cellStyle name="Note 4 2 2 4 2 2" xfId="49594"/>
    <cellStyle name="Note 4 2 2 4 2 3" xfId="59887"/>
    <cellStyle name="Note 4 2 2 4 3" xfId="49595"/>
    <cellStyle name="Note 4 2 2 4 4" xfId="49596"/>
    <cellStyle name="Note 4 2 2 5" xfId="49597"/>
    <cellStyle name="Note 4 2 2 5 2" xfId="49598"/>
    <cellStyle name="Note 4 2 2 5 2 2" xfId="49599"/>
    <cellStyle name="Note 4 2 2 5 2 3" xfId="59888"/>
    <cellStyle name="Note 4 2 2 5 3" xfId="49600"/>
    <cellStyle name="Note 4 2 2 5 4" xfId="49601"/>
    <cellStyle name="Note 4 2 2 6" xfId="49602"/>
    <cellStyle name="Note 4 2 2 6 2" xfId="49603"/>
    <cellStyle name="Note 4 2 2 6 3" xfId="59889"/>
    <cellStyle name="Note 4 2 2 7" xfId="49604"/>
    <cellStyle name="Note 4 2 2 8" xfId="49605"/>
    <cellStyle name="Note 4 2 2 9" xfId="60717"/>
    <cellStyle name="Note 4 2 3" xfId="49606"/>
    <cellStyle name="Note 4 2 3 2" xfId="49607"/>
    <cellStyle name="Note 4 2 3 2 2" xfId="49608"/>
    <cellStyle name="Note 4 2 3 2 2 2" xfId="49609"/>
    <cellStyle name="Note 4 2 3 2 2 2 2" xfId="49610"/>
    <cellStyle name="Note 4 2 3 2 2 2 3" xfId="59890"/>
    <cellStyle name="Note 4 2 3 2 2 3" xfId="49611"/>
    <cellStyle name="Note 4 2 3 2 2 4" xfId="49612"/>
    <cellStyle name="Note 4 2 3 2 3" xfId="49613"/>
    <cellStyle name="Note 4 2 3 2 3 2" xfId="49614"/>
    <cellStyle name="Note 4 2 3 2 3 2 2" xfId="49615"/>
    <cellStyle name="Note 4 2 3 2 3 2 3" xfId="59891"/>
    <cellStyle name="Note 4 2 3 2 3 3" xfId="49616"/>
    <cellStyle name="Note 4 2 3 2 3 4" xfId="49617"/>
    <cellStyle name="Note 4 2 3 2 4" xfId="49618"/>
    <cellStyle name="Note 4 2 3 2 4 2" xfId="49619"/>
    <cellStyle name="Note 4 2 3 2 4 3" xfId="59892"/>
    <cellStyle name="Note 4 2 3 2 5" xfId="49620"/>
    <cellStyle name="Note 4 2 3 2 6" xfId="49621"/>
    <cellStyle name="Note 4 2 3 3" xfId="49622"/>
    <cellStyle name="Note 4 2 3 3 2" xfId="49623"/>
    <cellStyle name="Note 4 2 3 3 2 2" xfId="49624"/>
    <cellStyle name="Note 4 2 3 3 2 3" xfId="59893"/>
    <cellStyle name="Note 4 2 3 3 3" xfId="49625"/>
    <cellStyle name="Note 4 2 3 3 4" xfId="49626"/>
    <cellStyle name="Note 4 2 3 4" xfId="49627"/>
    <cellStyle name="Note 4 2 3 4 2" xfId="49628"/>
    <cellStyle name="Note 4 2 3 4 2 2" xfId="49629"/>
    <cellStyle name="Note 4 2 3 4 2 3" xfId="59894"/>
    <cellStyle name="Note 4 2 3 4 3" xfId="49630"/>
    <cellStyle name="Note 4 2 3 4 4" xfId="49631"/>
    <cellStyle name="Note 4 2 3 5" xfId="49632"/>
    <cellStyle name="Note 4 2 3 5 2" xfId="49633"/>
    <cellStyle name="Note 4 2 3 5 3" xfId="59895"/>
    <cellStyle name="Note 4 2 3 6" xfId="49634"/>
    <cellStyle name="Note 4 2 3 7" xfId="49635"/>
    <cellStyle name="Note 4 2 4" xfId="49636"/>
    <cellStyle name="Note 4 2 4 2" xfId="49637"/>
    <cellStyle name="Note 4 2 4 2 2" xfId="49638"/>
    <cellStyle name="Note 4 2 4 2 2 2" xfId="49639"/>
    <cellStyle name="Note 4 2 4 2 2 3" xfId="59896"/>
    <cellStyle name="Note 4 2 4 2 3" xfId="49640"/>
    <cellStyle name="Note 4 2 4 2 4" xfId="49641"/>
    <cellStyle name="Note 4 2 4 3" xfId="49642"/>
    <cellStyle name="Note 4 2 4 3 2" xfId="49643"/>
    <cellStyle name="Note 4 2 4 3 2 2" xfId="49644"/>
    <cellStyle name="Note 4 2 4 3 2 3" xfId="59897"/>
    <cellStyle name="Note 4 2 4 3 3" xfId="49645"/>
    <cellStyle name="Note 4 2 4 3 4" xfId="49646"/>
    <cellStyle name="Note 4 2 4 4" xfId="49647"/>
    <cellStyle name="Note 4 2 4 4 2" xfId="49648"/>
    <cellStyle name="Note 4 2 4 4 3" xfId="59898"/>
    <cellStyle name="Note 4 2 4 5" xfId="49649"/>
    <cellStyle name="Note 4 2 4 6" xfId="49650"/>
    <cellStyle name="Note 4 2 5" xfId="49651"/>
    <cellStyle name="Note 4 2 5 2" xfId="49652"/>
    <cellStyle name="Note 4 2 5 2 2" xfId="49653"/>
    <cellStyle name="Note 4 2 5 2 2 2" xfId="49654"/>
    <cellStyle name="Note 4 2 5 2 2 3" xfId="59899"/>
    <cellStyle name="Note 4 2 5 2 3" xfId="49655"/>
    <cellStyle name="Note 4 2 5 2 4" xfId="49656"/>
    <cellStyle name="Note 4 2 5 3" xfId="49657"/>
    <cellStyle name="Note 4 2 5 3 2" xfId="49658"/>
    <cellStyle name="Note 4 2 5 3 3" xfId="59900"/>
    <cellStyle name="Note 4 2 5 4" xfId="49659"/>
    <cellStyle name="Note 4 2 5 5" xfId="49660"/>
    <cellStyle name="Note 4 2 6" xfId="49661"/>
    <cellStyle name="Note 4 2 6 2" xfId="49662"/>
    <cellStyle name="Note 4 2 6 2 2" xfId="49663"/>
    <cellStyle name="Note 4 2 6 2 3" xfId="59901"/>
    <cellStyle name="Note 4 2 6 3" xfId="49664"/>
    <cellStyle name="Note 4 2 6 4" xfId="49665"/>
    <cellStyle name="Note 4 2 7" xfId="49666"/>
    <cellStyle name="Note 4 2 7 2" xfId="49667"/>
    <cellStyle name="Note 4 2 7 2 2" xfId="49668"/>
    <cellStyle name="Note 4 2 7 2 3" xfId="59902"/>
    <cellStyle name="Note 4 2 7 3" xfId="49669"/>
    <cellStyle name="Note 4 2 7 4" xfId="49670"/>
    <cellStyle name="Note 4 2 8" xfId="49671"/>
    <cellStyle name="Note 4 2 8 2" xfId="49672"/>
    <cellStyle name="Note 4 2 8 3" xfId="59903"/>
    <cellStyle name="Note 4 2 9" xfId="49673"/>
    <cellStyle name="Note 4 3" xfId="49674"/>
    <cellStyle name="Note 4 3 10" xfId="60534"/>
    <cellStyle name="Note 4 3 2" xfId="49675"/>
    <cellStyle name="Note 4 3 2 2" xfId="49676"/>
    <cellStyle name="Note 4 3 2 2 2" xfId="49677"/>
    <cellStyle name="Note 4 3 2 2 2 2" xfId="49678"/>
    <cellStyle name="Note 4 3 2 2 2 2 2" xfId="49679"/>
    <cellStyle name="Note 4 3 2 2 2 2 3" xfId="59904"/>
    <cellStyle name="Note 4 3 2 2 2 3" xfId="49680"/>
    <cellStyle name="Note 4 3 2 2 2 4" xfId="49681"/>
    <cellStyle name="Note 4 3 2 2 3" xfId="49682"/>
    <cellStyle name="Note 4 3 2 2 3 2" xfId="49683"/>
    <cellStyle name="Note 4 3 2 2 3 2 2" xfId="49684"/>
    <cellStyle name="Note 4 3 2 2 3 2 3" xfId="59905"/>
    <cellStyle name="Note 4 3 2 2 3 3" xfId="49685"/>
    <cellStyle name="Note 4 3 2 2 3 4" xfId="49686"/>
    <cellStyle name="Note 4 3 2 2 4" xfId="49687"/>
    <cellStyle name="Note 4 3 2 2 4 2" xfId="49688"/>
    <cellStyle name="Note 4 3 2 2 4 3" xfId="59906"/>
    <cellStyle name="Note 4 3 2 2 5" xfId="49689"/>
    <cellStyle name="Note 4 3 2 2 6" xfId="49690"/>
    <cellStyle name="Note 4 3 2 3" xfId="49691"/>
    <cellStyle name="Note 4 3 2 3 2" xfId="49692"/>
    <cellStyle name="Note 4 3 2 3 2 2" xfId="49693"/>
    <cellStyle name="Note 4 3 2 3 2 3" xfId="59907"/>
    <cellStyle name="Note 4 3 2 3 3" xfId="49694"/>
    <cellStyle name="Note 4 3 2 3 4" xfId="49695"/>
    <cellStyle name="Note 4 3 2 4" xfId="49696"/>
    <cellStyle name="Note 4 3 2 4 2" xfId="49697"/>
    <cellStyle name="Note 4 3 2 4 2 2" xfId="49698"/>
    <cellStyle name="Note 4 3 2 4 2 3" xfId="59908"/>
    <cellStyle name="Note 4 3 2 4 3" xfId="49699"/>
    <cellStyle name="Note 4 3 2 4 4" xfId="49700"/>
    <cellStyle name="Note 4 3 2 5" xfId="49701"/>
    <cellStyle name="Note 4 3 2 5 2" xfId="49702"/>
    <cellStyle name="Note 4 3 2 5 3" xfId="59909"/>
    <cellStyle name="Note 4 3 2 6" xfId="49703"/>
    <cellStyle name="Note 4 3 2 7" xfId="49704"/>
    <cellStyle name="Note 4 3 3" xfId="49705"/>
    <cellStyle name="Note 4 3 3 2" xfId="49706"/>
    <cellStyle name="Note 4 3 3 2 2" xfId="49707"/>
    <cellStyle name="Note 4 3 3 2 2 2" xfId="49708"/>
    <cellStyle name="Note 4 3 3 2 2 3" xfId="59910"/>
    <cellStyle name="Note 4 3 3 2 3" xfId="49709"/>
    <cellStyle name="Note 4 3 3 2 4" xfId="49710"/>
    <cellStyle name="Note 4 3 3 3" xfId="49711"/>
    <cellStyle name="Note 4 3 3 3 2" xfId="49712"/>
    <cellStyle name="Note 4 3 3 3 2 2" xfId="49713"/>
    <cellStyle name="Note 4 3 3 3 2 3" xfId="59911"/>
    <cellStyle name="Note 4 3 3 3 3" xfId="49714"/>
    <cellStyle name="Note 4 3 3 3 4" xfId="49715"/>
    <cellStyle name="Note 4 3 3 4" xfId="49716"/>
    <cellStyle name="Note 4 3 3 4 2" xfId="49717"/>
    <cellStyle name="Note 4 3 3 4 3" xfId="59912"/>
    <cellStyle name="Note 4 3 3 5" xfId="49718"/>
    <cellStyle name="Note 4 3 3 6" xfId="49719"/>
    <cellStyle name="Note 4 3 4" xfId="49720"/>
    <cellStyle name="Note 4 3 4 2" xfId="49721"/>
    <cellStyle name="Note 4 3 4 2 2" xfId="49722"/>
    <cellStyle name="Note 4 3 4 2 2 2" xfId="49723"/>
    <cellStyle name="Note 4 3 4 2 2 3" xfId="59913"/>
    <cellStyle name="Note 4 3 4 2 3" xfId="49724"/>
    <cellStyle name="Note 4 3 4 2 4" xfId="49725"/>
    <cellStyle name="Note 4 3 4 3" xfId="49726"/>
    <cellStyle name="Note 4 3 4 3 2" xfId="49727"/>
    <cellStyle name="Note 4 3 4 3 3" xfId="59914"/>
    <cellStyle name="Note 4 3 4 4" xfId="49728"/>
    <cellStyle name="Note 4 3 4 5" xfId="49729"/>
    <cellStyle name="Note 4 3 5" xfId="49730"/>
    <cellStyle name="Note 4 3 5 2" xfId="49731"/>
    <cellStyle name="Note 4 3 5 2 2" xfId="49732"/>
    <cellStyle name="Note 4 3 5 2 3" xfId="59915"/>
    <cellStyle name="Note 4 3 5 3" xfId="49733"/>
    <cellStyle name="Note 4 3 5 4" xfId="49734"/>
    <cellStyle name="Note 4 3 6" xfId="49735"/>
    <cellStyle name="Note 4 3 6 2" xfId="49736"/>
    <cellStyle name="Note 4 3 6 2 2" xfId="49737"/>
    <cellStyle name="Note 4 3 6 2 3" xfId="59916"/>
    <cellStyle name="Note 4 3 6 3" xfId="49738"/>
    <cellStyle name="Note 4 3 6 4" xfId="49739"/>
    <cellStyle name="Note 4 3 7" xfId="49740"/>
    <cellStyle name="Note 4 3 7 2" xfId="49741"/>
    <cellStyle name="Note 4 3 7 3" xfId="59917"/>
    <cellStyle name="Note 4 3 8" xfId="49742"/>
    <cellStyle name="Note 4 3 9" xfId="49743"/>
    <cellStyle name="Note 4 4" xfId="49744"/>
    <cellStyle name="Note 4 4 2" xfId="49745"/>
    <cellStyle name="Note 4 4 2 2" xfId="49746"/>
    <cellStyle name="Note 4 4 2 2 2" xfId="49747"/>
    <cellStyle name="Note 4 4 2 2 2 2" xfId="49748"/>
    <cellStyle name="Note 4 4 2 2 2 3" xfId="59918"/>
    <cellStyle name="Note 4 4 2 2 3" xfId="49749"/>
    <cellStyle name="Note 4 4 2 2 4" xfId="49750"/>
    <cellStyle name="Note 4 4 2 3" xfId="49751"/>
    <cellStyle name="Note 4 4 2 3 2" xfId="49752"/>
    <cellStyle name="Note 4 4 2 3 2 2" xfId="49753"/>
    <cellStyle name="Note 4 4 2 3 2 3" xfId="59919"/>
    <cellStyle name="Note 4 4 2 3 3" xfId="49754"/>
    <cellStyle name="Note 4 4 2 3 4" xfId="49755"/>
    <cellStyle name="Note 4 4 2 4" xfId="49756"/>
    <cellStyle name="Note 4 4 2 4 2" xfId="49757"/>
    <cellStyle name="Note 4 4 2 4 3" xfId="59920"/>
    <cellStyle name="Note 4 4 2 5" xfId="49758"/>
    <cellStyle name="Note 4 4 2 6" xfId="49759"/>
    <cellStyle name="Note 4 4 3" xfId="49760"/>
    <cellStyle name="Note 4 4 3 2" xfId="49761"/>
    <cellStyle name="Note 4 4 3 2 2" xfId="49762"/>
    <cellStyle name="Note 4 4 3 2 3" xfId="59921"/>
    <cellStyle name="Note 4 4 3 3" xfId="49763"/>
    <cellStyle name="Note 4 4 3 4" xfId="49764"/>
    <cellStyle name="Note 4 4 4" xfId="49765"/>
    <cellStyle name="Note 4 4 4 2" xfId="49766"/>
    <cellStyle name="Note 4 4 4 2 2" xfId="49767"/>
    <cellStyle name="Note 4 4 4 2 3" xfId="59922"/>
    <cellStyle name="Note 4 4 4 3" xfId="49768"/>
    <cellStyle name="Note 4 4 4 4" xfId="49769"/>
    <cellStyle name="Note 4 4 5" xfId="49770"/>
    <cellStyle name="Note 4 4 5 2" xfId="49771"/>
    <cellStyle name="Note 4 4 5 3" xfId="59923"/>
    <cellStyle name="Note 4 4 6" xfId="49772"/>
    <cellStyle name="Note 4 4 7" xfId="49773"/>
    <cellStyle name="Note 4 5" xfId="49774"/>
    <cellStyle name="Note 4 5 2" xfId="49775"/>
    <cellStyle name="Note 4 5 2 2" xfId="49776"/>
    <cellStyle name="Note 4 5 2 2 2" xfId="49777"/>
    <cellStyle name="Note 4 5 2 2 3" xfId="59924"/>
    <cellStyle name="Note 4 5 2 3" xfId="49778"/>
    <cellStyle name="Note 4 5 2 4" xfId="49779"/>
    <cellStyle name="Note 4 5 3" xfId="49780"/>
    <cellStyle name="Note 4 5 3 2" xfId="49781"/>
    <cellStyle name="Note 4 5 3 2 2" xfId="49782"/>
    <cellStyle name="Note 4 5 3 2 3" xfId="59925"/>
    <cellStyle name="Note 4 5 3 3" xfId="49783"/>
    <cellStyle name="Note 4 5 3 4" xfId="49784"/>
    <cellStyle name="Note 4 5 4" xfId="49785"/>
    <cellStyle name="Note 4 5 4 2" xfId="49786"/>
    <cellStyle name="Note 4 5 4 3" xfId="59926"/>
    <cellStyle name="Note 4 5 5" xfId="49787"/>
    <cellStyle name="Note 4 5 6" xfId="49788"/>
    <cellStyle name="Note 4 6" xfId="49789"/>
    <cellStyle name="Note 4 6 2" xfId="49790"/>
    <cellStyle name="Note 4 6 2 2" xfId="49791"/>
    <cellStyle name="Note 4 6 2 2 2" xfId="49792"/>
    <cellStyle name="Note 4 6 2 2 3" xfId="59927"/>
    <cellStyle name="Note 4 6 2 3" xfId="49793"/>
    <cellStyle name="Note 4 6 2 4" xfId="49794"/>
    <cellStyle name="Note 4 6 3" xfId="49795"/>
    <cellStyle name="Note 4 6 3 2" xfId="49796"/>
    <cellStyle name="Note 4 6 3 3" xfId="59928"/>
    <cellStyle name="Note 4 6 4" xfId="49797"/>
    <cellStyle name="Note 4 6 5" xfId="49798"/>
    <cellStyle name="Note 4 7" xfId="49799"/>
    <cellStyle name="Note 4 7 2" xfId="49800"/>
    <cellStyle name="Note 4 7 2 2" xfId="49801"/>
    <cellStyle name="Note 4 7 2 3" xfId="59929"/>
    <cellStyle name="Note 4 7 3" xfId="49802"/>
    <cellStyle name="Note 4 7 4" xfId="49803"/>
    <cellStyle name="Note 4 8" xfId="49804"/>
    <cellStyle name="Note 4 8 2" xfId="49805"/>
    <cellStyle name="Note 4 8 2 2" xfId="49806"/>
    <cellStyle name="Note 4 8 2 3" xfId="59930"/>
    <cellStyle name="Note 4 8 3" xfId="49807"/>
    <cellStyle name="Note 4 8 4" xfId="49808"/>
    <cellStyle name="Note 4 9" xfId="49809"/>
    <cellStyle name="Note 4 9 2" xfId="49810"/>
    <cellStyle name="Note 4 9 3" xfId="59931"/>
    <cellStyle name="Note 5" xfId="49811"/>
    <cellStyle name="Note 5 2" xfId="49812"/>
    <cellStyle name="Note 5 2 2" xfId="49813"/>
    <cellStyle name="Note 5 2 2 2" xfId="49814"/>
    <cellStyle name="Note 5 2 2 2 2" xfId="49815"/>
    <cellStyle name="Note 5 2 2 2 2 2" xfId="49816"/>
    <cellStyle name="Note 5 2 2 2 2 3" xfId="59932"/>
    <cellStyle name="Note 5 2 2 2 3" xfId="49817"/>
    <cellStyle name="Note 5 2 2 2 4" xfId="49818"/>
    <cellStyle name="Note 5 2 2 3" xfId="49819"/>
    <cellStyle name="Note 5 2 2 3 2" xfId="49820"/>
    <cellStyle name="Note 5 2 2 3 2 2" xfId="49821"/>
    <cellStyle name="Note 5 2 2 3 2 3" xfId="59933"/>
    <cellStyle name="Note 5 2 2 3 3" xfId="49822"/>
    <cellStyle name="Note 5 2 2 3 4" xfId="49823"/>
    <cellStyle name="Note 5 2 2 4" xfId="49824"/>
    <cellStyle name="Note 5 2 2 4 2" xfId="49825"/>
    <cellStyle name="Note 5 2 2 4 3" xfId="59934"/>
    <cellStyle name="Note 5 2 2 5" xfId="49826"/>
    <cellStyle name="Note 5 2 2 6" xfId="49827"/>
    <cellStyle name="Note 5 2 2 7" xfId="60731"/>
    <cellStyle name="Note 5 2 3" xfId="49828"/>
    <cellStyle name="Note 5 2 3 2" xfId="49829"/>
    <cellStyle name="Note 5 2 3 2 2" xfId="49830"/>
    <cellStyle name="Note 5 2 3 2 3" xfId="59935"/>
    <cellStyle name="Note 5 2 3 3" xfId="49831"/>
    <cellStyle name="Note 5 2 3 4" xfId="49832"/>
    <cellStyle name="Note 5 2 4" xfId="49833"/>
    <cellStyle name="Note 5 2 4 2" xfId="49834"/>
    <cellStyle name="Note 5 2 4 2 2" xfId="49835"/>
    <cellStyle name="Note 5 2 4 2 3" xfId="59936"/>
    <cellStyle name="Note 5 2 4 3" xfId="49836"/>
    <cellStyle name="Note 5 2 4 4" xfId="49837"/>
    <cellStyle name="Note 5 2 5" xfId="49838"/>
    <cellStyle name="Note 5 2 5 2" xfId="49839"/>
    <cellStyle name="Note 5 2 5 3" xfId="59937"/>
    <cellStyle name="Note 5 2 6" xfId="49840"/>
    <cellStyle name="Note 5 2 7" xfId="49841"/>
    <cellStyle name="Note 5 2 8" xfId="60363"/>
    <cellStyle name="Note 5 3" xfId="49842"/>
    <cellStyle name="Note 5 3 2" xfId="49843"/>
    <cellStyle name="Note 5 3 2 2" xfId="49844"/>
    <cellStyle name="Note 5 3 2 2 2" xfId="49845"/>
    <cellStyle name="Note 5 3 2 2 3" xfId="59938"/>
    <cellStyle name="Note 5 3 2 3" xfId="49846"/>
    <cellStyle name="Note 5 3 2 4" xfId="49847"/>
    <cellStyle name="Note 5 3 3" xfId="49848"/>
    <cellStyle name="Note 5 3 3 2" xfId="49849"/>
    <cellStyle name="Note 5 3 3 2 2" xfId="49850"/>
    <cellStyle name="Note 5 3 3 2 3" xfId="59939"/>
    <cellStyle name="Note 5 3 3 3" xfId="49851"/>
    <cellStyle name="Note 5 3 3 4" xfId="49852"/>
    <cellStyle name="Note 5 3 4" xfId="49853"/>
    <cellStyle name="Note 5 3 4 2" xfId="49854"/>
    <cellStyle name="Note 5 3 4 3" xfId="59940"/>
    <cellStyle name="Note 5 3 5" xfId="49855"/>
    <cellStyle name="Note 5 3 6" xfId="49856"/>
    <cellStyle name="Note 5 3 7" xfId="60548"/>
    <cellStyle name="Note 5 4" xfId="49857"/>
    <cellStyle name="Note 5 4 2" xfId="49858"/>
    <cellStyle name="Note 5 4 2 2" xfId="49859"/>
    <cellStyle name="Note 5 4 2 3" xfId="59941"/>
    <cellStyle name="Note 5 4 3" xfId="49860"/>
    <cellStyle name="Note 5 4 4" xfId="49861"/>
    <cellStyle name="Note 5 5" xfId="49862"/>
    <cellStyle name="Note 5 5 2" xfId="49863"/>
    <cellStyle name="Note 5 5 2 2" xfId="49864"/>
    <cellStyle name="Note 5 5 2 3" xfId="59942"/>
    <cellStyle name="Note 5 5 3" xfId="49865"/>
    <cellStyle name="Note 5 5 4" xfId="49866"/>
    <cellStyle name="Note 5 6" xfId="49867"/>
    <cellStyle name="Note 5 6 2" xfId="49868"/>
    <cellStyle name="Note 5 6 3" xfId="59943"/>
    <cellStyle name="Note 5 7" xfId="49869"/>
    <cellStyle name="Note 5 8" xfId="49870"/>
    <cellStyle name="Note 5 9" xfId="60180"/>
    <cellStyle name="Note 6" xfId="49871"/>
    <cellStyle name="Note 6 2" xfId="49872"/>
    <cellStyle name="Note 6 2 2" xfId="49873"/>
    <cellStyle name="Note 6 2 2 2" xfId="49874"/>
    <cellStyle name="Note 6 2 2 2 2" xfId="49875"/>
    <cellStyle name="Note 6 2 2 2 3" xfId="59944"/>
    <cellStyle name="Note 6 2 2 3" xfId="49876"/>
    <cellStyle name="Note 6 2 2 4" xfId="49877"/>
    <cellStyle name="Note 6 2 2 5" xfId="60745"/>
    <cellStyle name="Note 6 2 3" xfId="49878"/>
    <cellStyle name="Note 6 2 3 2" xfId="49879"/>
    <cellStyle name="Note 6 2 3 2 2" xfId="49880"/>
    <cellStyle name="Note 6 2 3 2 3" xfId="59945"/>
    <cellStyle name="Note 6 2 3 3" xfId="49881"/>
    <cellStyle name="Note 6 2 3 4" xfId="49882"/>
    <cellStyle name="Note 6 2 4" xfId="49883"/>
    <cellStyle name="Note 6 2 4 2" xfId="49884"/>
    <cellStyle name="Note 6 2 4 3" xfId="59946"/>
    <cellStyle name="Note 6 2 5" xfId="49885"/>
    <cellStyle name="Note 6 2 6" xfId="49886"/>
    <cellStyle name="Note 6 2 7" xfId="60377"/>
    <cellStyle name="Note 6 3" xfId="49887"/>
    <cellStyle name="Note 6 3 2" xfId="49888"/>
    <cellStyle name="Note 6 3 2 2" xfId="49889"/>
    <cellStyle name="Note 6 3 2 3" xfId="59947"/>
    <cellStyle name="Note 6 3 3" xfId="49890"/>
    <cellStyle name="Note 6 3 4" xfId="49891"/>
    <cellStyle name="Note 6 3 5" xfId="60562"/>
    <cellStyle name="Note 6 4" xfId="49892"/>
    <cellStyle name="Note 6 4 2" xfId="49893"/>
    <cellStyle name="Note 6 4 2 2" xfId="49894"/>
    <cellStyle name="Note 6 4 2 3" xfId="59948"/>
    <cellStyle name="Note 6 4 3" xfId="49895"/>
    <cellStyle name="Note 6 4 4" xfId="49896"/>
    <cellStyle name="Note 6 5" xfId="49897"/>
    <cellStyle name="Note 6 5 2" xfId="49898"/>
    <cellStyle name="Note 6 5 3" xfId="59949"/>
    <cellStyle name="Note 6 6" xfId="49899"/>
    <cellStyle name="Note 6 7" xfId="49900"/>
    <cellStyle name="Note 6 8" xfId="60194"/>
    <cellStyle name="Note 7" xfId="49901"/>
    <cellStyle name="Note 7 2" xfId="49902"/>
    <cellStyle name="Note 7 2 2" xfId="49903"/>
    <cellStyle name="Note 7 2 2 2" xfId="49904"/>
    <cellStyle name="Note 7 2 2 3" xfId="59950"/>
    <cellStyle name="Note 7 2 2 4" xfId="60759"/>
    <cellStyle name="Note 7 2 3" xfId="49905"/>
    <cellStyle name="Note 7 2 4" xfId="49906"/>
    <cellStyle name="Note 7 2 5" xfId="60391"/>
    <cellStyle name="Note 7 3" xfId="49907"/>
    <cellStyle name="Note 7 3 2" xfId="49908"/>
    <cellStyle name="Note 7 3 2 2" xfId="49909"/>
    <cellStyle name="Note 7 3 2 3" xfId="59951"/>
    <cellStyle name="Note 7 3 3" xfId="49910"/>
    <cellStyle name="Note 7 3 4" xfId="49911"/>
    <cellStyle name="Note 7 3 5" xfId="60576"/>
    <cellStyle name="Note 7 4" xfId="49912"/>
    <cellStyle name="Note 7 4 2" xfId="49913"/>
    <cellStyle name="Note 7 4 3" xfId="59952"/>
    <cellStyle name="Note 7 5" xfId="49914"/>
    <cellStyle name="Note 7 6" xfId="49915"/>
    <cellStyle name="Note 7 7" xfId="60208"/>
    <cellStyle name="Note 8" xfId="49916"/>
    <cellStyle name="Note 8 2" xfId="49917"/>
    <cellStyle name="Note 8 2 2" xfId="49918"/>
    <cellStyle name="Note 8 2 2 2" xfId="60773"/>
    <cellStyle name="Note 8 2 3" xfId="59953"/>
    <cellStyle name="Note 8 2 4" xfId="60405"/>
    <cellStyle name="Note 8 3" xfId="49919"/>
    <cellStyle name="Note 8 3 2" xfId="60590"/>
    <cellStyle name="Note 8 4" xfId="49920"/>
    <cellStyle name="Note 8 5" xfId="60222"/>
    <cellStyle name="Note 9" xfId="49921"/>
    <cellStyle name="Note 9 2" xfId="49922"/>
    <cellStyle name="Note 9 2 2" xfId="59988"/>
    <cellStyle name="Note 9 2 2 2" xfId="60787"/>
    <cellStyle name="Note 9 2 3" xfId="60419"/>
    <cellStyle name="Note 9 3" xfId="59954"/>
    <cellStyle name="Note 9 3 2" xfId="60604"/>
    <cellStyle name="Note 9 4" xfId="60236"/>
    <cellStyle name="Output 2" xfId="60117"/>
    <cellStyle name="Output Amounts" xfId="2"/>
    <cellStyle name="Output Column Headings" xfId="3"/>
    <cellStyle name="Output Line Items" xfId="4"/>
    <cellStyle name="Output Report Heading" xfId="5"/>
    <cellStyle name="Output Report Title" xfId="6"/>
    <cellStyle name="Percent 2" xfId="1"/>
    <cellStyle name="Percent 3" xfId="59993"/>
    <cellStyle name="R00A" xfId="60037"/>
    <cellStyle name="R00B" xfId="60038"/>
    <cellStyle name="R00L" xfId="60039"/>
    <cellStyle name="R01A" xfId="60040"/>
    <cellStyle name="R01B" xfId="60041"/>
    <cellStyle name="R01H" xfId="60042"/>
    <cellStyle name="R01L" xfId="60043"/>
    <cellStyle name="R02A" xfId="60044"/>
    <cellStyle name="R02B" xfId="60045"/>
    <cellStyle name="R02B 2" xfId="60046"/>
    <cellStyle name="R02B 3" xfId="60047"/>
    <cellStyle name="R02H" xfId="60048"/>
    <cellStyle name="R02L" xfId="60049"/>
    <cellStyle name="R03A" xfId="60050"/>
    <cellStyle name="R03B" xfId="60051"/>
    <cellStyle name="R03H" xfId="60052"/>
    <cellStyle name="R03L" xfId="60053"/>
    <cellStyle name="R04A" xfId="60054"/>
    <cellStyle name="R04B" xfId="60055"/>
    <cellStyle name="R04H" xfId="60056"/>
    <cellStyle name="R04L" xfId="60057"/>
    <cellStyle name="R05A" xfId="60058"/>
    <cellStyle name="R05B" xfId="60059"/>
    <cellStyle name="R05H" xfId="60060"/>
    <cellStyle name="R05L" xfId="60061"/>
    <cellStyle name="R06A" xfId="60062"/>
    <cellStyle name="R06B" xfId="60063"/>
    <cellStyle name="R06H" xfId="60064"/>
    <cellStyle name="R06L" xfId="60065"/>
    <cellStyle name="R07A" xfId="60066"/>
    <cellStyle name="R07B" xfId="60067"/>
    <cellStyle name="R07H" xfId="60068"/>
    <cellStyle name="R07L" xfId="60069"/>
    <cellStyle name="single underline" xfId="59996"/>
    <cellStyle name="spacer column" xfId="59997"/>
    <cellStyle name="StyleName1" xfId="59998"/>
    <cellStyle name="StyleName2" xfId="59999"/>
    <cellStyle name="StyleName3" xfId="60000"/>
    <cellStyle name="StyleName4" xfId="60001"/>
    <cellStyle name="StyleName5" xfId="60002"/>
    <cellStyle name="StyleName6" xfId="60003"/>
    <cellStyle name="StyleName7" xfId="60004"/>
    <cellStyle name="StyleName8" xfId="60005"/>
    <cellStyle name="Title" xfId="60108" builtinId="15" customBuiltin="1"/>
    <cellStyle name="Total 2" xfId="60123"/>
    <cellStyle name="Warning Text 2" xfId="60121"/>
  </cellStyles>
  <dxfs count="0"/>
  <tableStyles count="0" defaultTableStyle="TableStyleMedium9"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12"/>
          <c:y val="2.9177718832891247E-2"/>
        </c:manualLayout>
      </c:layout>
      <c:overlay val="0"/>
      <c:spPr>
        <a:noFill/>
        <a:ln w="25400">
          <a:noFill/>
        </a:ln>
      </c:spPr>
    </c:title>
    <c:autoTitleDeleted val="0"/>
    <c:plotArea>
      <c:layout>
        <c:manualLayout>
          <c:layoutTarget val="inner"/>
          <c:xMode val="edge"/>
          <c:yMode val="edge"/>
          <c:x val="0.10990351126527753"/>
          <c:y val="0.18125552608311229"/>
          <c:w val="0.78915358984382267"/>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28'!$C$8:$L$8</c:f>
              <c:strCache>
                <c:ptCount val="10"/>
                <c:pt idx="0">
                  <c:v>2010-11</c:v>
                </c:pt>
                <c:pt idx="1">
                  <c:v>2011-12</c:v>
                </c:pt>
                <c:pt idx="2">
                  <c:v>2012-13</c:v>
                </c:pt>
                <c:pt idx="3">
                  <c:v>2013-14</c:v>
                </c:pt>
                <c:pt idx="4">
                  <c:v>2014-15</c:v>
                </c:pt>
                <c:pt idx="5">
                  <c:v>2015-16</c:v>
                </c:pt>
                <c:pt idx="6">
                  <c:v>2016-17</c:v>
                </c:pt>
                <c:pt idx="7">
                  <c:v>2017-18</c:v>
                </c:pt>
                <c:pt idx="8">
                  <c:v>2018-19</c:v>
                </c:pt>
                <c:pt idx="9">
                  <c:v>2019-20</c:v>
                </c:pt>
              </c:strCache>
            </c:strRef>
          </c:cat>
          <c:val>
            <c:numRef>
              <c:f>'SCH 28'!$C$14:$L$14</c:f>
              <c:numCache>
                <c:formatCode>_("$"* #,##0.000_);_("$"* \(#,##0.000\);_("$"* "-"???_);_(@_)</c:formatCode>
                <c:ptCount val="10"/>
                <c:pt idx="0">
                  <c:v>18.222999999999999</c:v>
                </c:pt>
                <c:pt idx="1">
                  <c:v>11.452</c:v>
                </c:pt>
                <c:pt idx="2">
                  <c:v>10.852</c:v>
                </c:pt>
                <c:pt idx="3">
                  <c:v>9.9779999999999998</c:v>
                </c:pt>
                <c:pt idx="4">
                  <c:v>9.2880000000000003</c:v>
                </c:pt>
                <c:pt idx="5">
                  <c:v>34.283000000000001</c:v>
                </c:pt>
                <c:pt idx="6">
                  <c:v>75.093000000000004</c:v>
                </c:pt>
                <c:pt idx="7">
                  <c:v>182.25</c:v>
                </c:pt>
                <c:pt idx="8">
                  <c:v>379.42500000000001</c:v>
                </c:pt>
                <c:pt idx="9">
                  <c:v>417.55</c:v>
                </c:pt>
              </c:numCache>
            </c:numRef>
          </c:val>
          <c:smooth val="0"/>
        </c:ser>
        <c:dLbls>
          <c:showLegendKey val="0"/>
          <c:showVal val="0"/>
          <c:showCatName val="0"/>
          <c:showSerName val="0"/>
          <c:showPercent val="0"/>
          <c:showBubbleSize val="0"/>
        </c:dLbls>
        <c:marker val="1"/>
        <c:smooth val="0"/>
        <c:axId val="-2116468960"/>
        <c:axId val="-2116484736"/>
      </c:lineChart>
      <c:catAx>
        <c:axId val="-211646896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39"/>
              <c:y val="0.94252873563218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2116484736"/>
        <c:crossesAt val="0"/>
        <c:auto val="1"/>
        <c:lblAlgn val="ctr"/>
        <c:lblOffset val="100"/>
        <c:tickLblSkip val="1"/>
        <c:tickMarkSkip val="1"/>
        <c:noMultiLvlLbl val="0"/>
      </c:catAx>
      <c:valAx>
        <c:axId val="-2116484736"/>
        <c:scaling>
          <c:orientation val="minMax"/>
          <c:max val="600"/>
          <c:min val="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2.4625751568287998E-2"/>
              <c:y val="0.363395225464191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116468960"/>
        <c:crosses val="autoZero"/>
        <c:crossBetween val="between"/>
        <c:majorUnit val="50"/>
        <c:minorUnit val="5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598"/>
          <c:y val="1.9174920076127703E-2"/>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464"/>
          <c:y val="0.10807682224726529"/>
          <c:w val="0.82138794084183042"/>
          <c:h val="0.65543363169314073"/>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dPt>
          <c:dPt>
            <c:idx val="1"/>
            <c:invertIfNegative val="0"/>
            <c:bubble3D val="0"/>
            <c:spPr>
              <a:solidFill>
                <a:schemeClr val="tx2">
                  <a:lumMod val="60000"/>
                  <a:lumOff val="40000"/>
                </a:schemeClr>
              </a:solidFill>
              <a:scene3d>
                <a:camera prst="orthographicFront"/>
                <a:lightRig rig="threePt" dir="t"/>
              </a:scene3d>
              <a:sp3d>
                <a:bevelT/>
                <a:bevelB/>
              </a:sp3d>
            </c:spPr>
          </c:dPt>
          <c:dPt>
            <c:idx val="2"/>
            <c:invertIfNegative val="0"/>
            <c:bubble3D val="0"/>
            <c:spPr>
              <a:solidFill>
                <a:schemeClr val="tx2">
                  <a:lumMod val="60000"/>
                  <a:lumOff val="40000"/>
                </a:schemeClr>
              </a:solidFill>
              <a:scene3d>
                <a:camera prst="orthographicFront"/>
                <a:lightRig rig="threePt" dir="t"/>
              </a:scene3d>
              <a:sp3d>
                <a:bevelT/>
                <a:bevelB/>
              </a:sp3d>
            </c:spPr>
          </c:dPt>
          <c:dPt>
            <c:idx val="3"/>
            <c:invertIfNegative val="0"/>
            <c:bubble3D val="0"/>
            <c:spPr>
              <a:solidFill>
                <a:schemeClr val="tx2">
                  <a:lumMod val="60000"/>
                  <a:lumOff val="40000"/>
                </a:schemeClr>
              </a:solidFill>
              <a:scene3d>
                <a:camera prst="orthographicFront"/>
                <a:lightRig rig="threePt" dir="t"/>
              </a:scene3d>
              <a:sp3d>
                <a:bevelT/>
                <a:bevelB/>
              </a:sp3d>
            </c:spPr>
          </c:dPt>
          <c:dPt>
            <c:idx val="4"/>
            <c:invertIfNegative val="0"/>
            <c:bubble3D val="0"/>
            <c:spPr>
              <a:solidFill>
                <a:schemeClr val="tx2">
                  <a:lumMod val="60000"/>
                  <a:lumOff val="40000"/>
                </a:schemeClr>
              </a:solidFill>
              <a:scene3d>
                <a:camera prst="orthographicFront"/>
                <a:lightRig rig="threePt" dir="t"/>
              </a:scene3d>
              <a:sp3d>
                <a:bevelT/>
                <a:bevelB/>
              </a:sp3d>
            </c:spPr>
          </c:dPt>
          <c:dPt>
            <c:idx val="5"/>
            <c:invertIfNegative val="0"/>
            <c:bubble3D val="0"/>
            <c:spPr>
              <a:solidFill>
                <a:schemeClr val="tx2">
                  <a:lumMod val="60000"/>
                  <a:lumOff val="40000"/>
                </a:schemeClr>
              </a:solidFill>
              <a:scene3d>
                <a:camera prst="orthographicFront"/>
                <a:lightRig rig="threePt" dir="t"/>
              </a:scene3d>
              <a:sp3d>
                <a:bevelT/>
                <a:bevelB/>
              </a:sp3d>
            </c:spPr>
          </c:dPt>
          <c:dPt>
            <c:idx val="6"/>
            <c:invertIfNegative val="0"/>
            <c:bubble3D val="0"/>
            <c:spPr>
              <a:solidFill>
                <a:schemeClr val="tx2">
                  <a:lumMod val="60000"/>
                  <a:lumOff val="40000"/>
                </a:schemeClr>
              </a:solidFill>
              <a:scene3d>
                <a:camera prst="orthographicFront"/>
                <a:lightRig rig="threePt" dir="t"/>
              </a:scene3d>
              <a:sp3d>
                <a:bevelT/>
                <a:bevelB/>
              </a:sp3d>
            </c:spPr>
          </c:dPt>
          <c:dPt>
            <c:idx val="7"/>
            <c:invertIfNegative val="0"/>
            <c:bubble3D val="0"/>
            <c:spPr>
              <a:solidFill>
                <a:schemeClr val="tx2">
                  <a:lumMod val="60000"/>
                  <a:lumOff val="40000"/>
                </a:schemeClr>
              </a:solidFill>
              <a:scene3d>
                <a:camera prst="orthographicFront"/>
                <a:lightRig rig="threePt" dir="t"/>
              </a:scene3d>
              <a:sp3d>
                <a:bevelT/>
                <a:bevelB/>
              </a:sp3d>
            </c:spPr>
          </c:dPt>
          <c:dPt>
            <c:idx val="8"/>
            <c:invertIfNegative val="0"/>
            <c:bubble3D val="0"/>
            <c:spPr>
              <a:solidFill>
                <a:schemeClr val="tx2">
                  <a:lumMod val="60000"/>
                  <a:lumOff val="40000"/>
                </a:schemeClr>
              </a:solidFill>
              <a:scene3d>
                <a:camera prst="orthographicFront"/>
                <a:lightRig rig="threePt" dir="t"/>
              </a:scene3d>
              <a:sp3d>
                <a:bevelT/>
                <a:bevelB/>
              </a:sp3d>
            </c:spPr>
          </c:dPt>
          <c:dPt>
            <c:idx val="9"/>
            <c:invertIfNegative val="0"/>
            <c:bubble3D val="0"/>
            <c:spPr>
              <a:solidFill>
                <a:schemeClr val="tx2">
                  <a:lumMod val="60000"/>
                  <a:lumOff val="40000"/>
                </a:schemeClr>
              </a:solidFill>
              <a:scene3d>
                <a:camera prst="orthographicFront"/>
                <a:lightRig rig="threePt" dir="t"/>
              </a:scene3d>
              <a:sp3d>
                <a:bevelT/>
                <a:bevelB/>
              </a:sp3d>
            </c:spPr>
          </c:dPt>
          <c:cat>
            <c:strRef>
              <c:f>'SCH 31'!$E$11:$N$11</c:f>
              <c:strCache>
                <c:ptCount val="10"/>
                <c:pt idx="0">
                  <c:v>2010-11</c:v>
                </c:pt>
                <c:pt idx="1">
                  <c:v>2011-12</c:v>
                </c:pt>
                <c:pt idx="2">
                  <c:v>2012-13</c:v>
                </c:pt>
                <c:pt idx="3">
                  <c:v>2013-14</c:v>
                </c:pt>
                <c:pt idx="4">
                  <c:v>2014-15</c:v>
                </c:pt>
                <c:pt idx="5">
                  <c:v>2015-16</c:v>
                </c:pt>
                <c:pt idx="6">
                  <c:v>2016-17</c:v>
                </c:pt>
                <c:pt idx="7">
                  <c:v>2017-18</c:v>
                </c:pt>
                <c:pt idx="8">
                  <c:v>2018-19</c:v>
                </c:pt>
                <c:pt idx="9">
                  <c:v>2019-20</c:v>
                </c:pt>
              </c:strCache>
            </c:strRef>
          </c:cat>
          <c:val>
            <c:numRef>
              <c:f>'SCH 31'!$E$20:$N$20</c:f>
              <c:numCache>
                <c:formatCode>_("$"* #,##0.00_);_("$"* \(#,##0.00\);_("$"* "-"??_);_(@_)</c:formatCode>
                <c:ptCount val="10"/>
                <c:pt idx="0">
                  <c:v>1656170821.3399999</c:v>
                </c:pt>
                <c:pt idx="1">
                  <c:v>1765039149.8599999</c:v>
                </c:pt>
                <c:pt idx="2">
                  <c:v>1793923788.2</c:v>
                </c:pt>
                <c:pt idx="3">
                  <c:v>2243584283.1599998</c:v>
                </c:pt>
                <c:pt idx="4">
                  <c:v>2304764163.1799998</c:v>
                </c:pt>
                <c:pt idx="5">
                  <c:v>2749143834.27</c:v>
                </c:pt>
                <c:pt idx="6">
                  <c:v>2758577982.8699999</c:v>
                </c:pt>
                <c:pt idx="7">
                  <c:v>3090418827.4000001</c:v>
                </c:pt>
                <c:pt idx="8">
                  <c:v>5404884732.75</c:v>
                </c:pt>
                <c:pt idx="9">
                  <c:v>5843011599.2399998</c:v>
                </c:pt>
              </c:numCache>
            </c:numRef>
          </c:val>
        </c:ser>
        <c:dLbls>
          <c:showLegendKey val="0"/>
          <c:showVal val="0"/>
          <c:showCatName val="0"/>
          <c:showSerName val="0"/>
          <c:showPercent val="0"/>
          <c:showBubbleSize val="0"/>
        </c:dLbls>
        <c:gapWidth val="107"/>
        <c:shape val="box"/>
        <c:axId val="-2116466240"/>
        <c:axId val="-2116476032"/>
        <c:axId val="0"/>
      </c:bar3DChart>
      <c:catAx>
        <c:axId val="-2116466240"/>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19"/>
              <c:y val="0.880303148949498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2116476032"/>
        <c:crosses val="autoZero"/>
        <c:auto val="1"/>
        <c:lblAlgn val="ctr"/>
        <c:lblOffset val="100"/>
        <c:noMultiLvlLbl val="0"/>
      </c:catAx>
      <c:valAx>
        <c:axId val="-211647603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2.5593030256525283E-2"/>
              <c:y val="0.3434053659959172"/>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2116466240"/>
        <c:crosses val="autoZero"/>
        <c:crossBetween val="between"/>
        <c:majorUnit val="200000000"/>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17</xdr:row>
      <xdr:rowOff>133350</xdr:rowOff>
    </xdr:from>
    <xdr:to>
      <xdr:col>10</xdr:col>
      <xdr:colOff>485775</xdr:colOff>
      <xdr:row>36</xdr:row>
      <xdr:rowOff>104775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50800</xdr:colOff>
      <xdr:row>26</xdr:row>
      <xdr:rowOff>76200</xdr:rowOff>
    </xdr:from>
    <xdr:to>
      <xdr:col>10</xdr:col>
      <xdr:colOff>1231900</xdr:colOff>
      <xdr:row>59</xdr:row>
      <xdr:rowOff>88900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customProperty" Target="../customProperty2.bin"/><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customProperty" Target="../customProperty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3.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customProperty" Target="../customProperty1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customProperty" Target="../customProperty1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customProperty" Target="../customProperty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customProperty" Target="../customProperty1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ustomProperty" Target="../customProperty1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customProperty" Target="../customProperty15.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customProperty" Target="../customProperty1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customProperty" Target="../customProperty1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customProperty" Target="../customProperty18.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customProperty" Target="../customProperty1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U70"/>
  <sheetViews>
    <sheetView showGridLines="0" tabSelected="1" showOutlineSymbols="0" zoomScaleNormal="100" zoomScaleSheetLayoutView="100" workbookViewId="0"/>
  </sheetViews>
  <sheetFormatPr defaultColWidth="8.921875" defaultRowHeight="12.5"/>
  <cols>
    <col min="1" max="1" width="10" style="1072" customWidth="1"/>
    <col min="2" max="2" width="20.53515625" style="1072" customWidth="1"/>
    <col min="3" max="3" width="2.61328125" style="1072" customWidth="1"/>
    <col min="4" max="4" width="18.61328125" style="1072" customWidth="1"/>
    <col min="5" max="7" width="9.61328125" style="1072" customWidth="1"/>
    <col min="8" max="8" width="15.61328125" style="1072" customWidth="1"/>
    <col min="9" max="9" width="12" style="1072" customWidth="1"/>
    <col min="10" max="10" width="6.61328125" style="1072" customWidth="1"/>
    <col min="11" max="11" width="13.61328125" style="1072" customWidth="1"/>
    <col min="12" max="256" width="9.61328125" style="1072"/>
    <col min="257" max="257" width="10" style="1072" customWidth="1"/>
    <col min="258" max="258" width="20.53515625" style="1072" customWidth="1"/>
    <col min="259" max="259" width="2.61328125" style="1072" customWidth="1"/>
    <col min="260" max="260" width="18.61328125" style="1072" customWidth="1"/>
    <col min="261" max="263" width="9.61328125" style="1072" customWidth="1"/>
    <col min="264" max="264" width="15.61328125" style="1072" customWidth="1"/>
    <col min="265" max="265" width="12" style="1072" customWidth="1"/>
    <col min="266" max="266" width="6.61328125" style="1072" customWidth="1"/>
    <col min="267" max="267" width="13.61328125" style="1072" customWidth="1"/>
    <col min="268" max="512" width="9.61328125" style="1072"/>
    <col min="513" max="513" width="10" style="1072" customWidth="1"/>
    <col min="514" max="514" width="20.53515625" style="1072" customWidth="1"/>
    <col min="515" max="515" width="2.61328125" style="1072" customWidth="1"/>
    <col min="516" max="516" width="18.61328125" style="1072" customWidth="1"/>
    <col min="517" max="519" width="9.61328125" style="1072" customWidth="1"/>
    <col min="520" max="520" width="15.61328125" style="1072" customWidth="1"/>
    <col min="521" max="521" width="12" style="1072" customWidth="1"/>
    <col min="522" max="522" width="6.61328125" style="1072" customWidth="1"/>
    <col min="523" max="523" width="13.61328125" style="1072" customWidth="1"/>
    <col min="524" max="768" width="9.61328125" style="1072"/>
    <col min="769" max="769" width="10" style="1072" customWidth="1"/>
    <col min="770" max="770" width="20.53515625" style="1072" customWidth="1"/>
    <col min="771" max="771" width="2.61328125" style="1072" customWidth="1"/>
    <col min="772" max="772" width="18.61328125" style="1072" customWidth="1"/>
    <col min="773" max="775" width="9.61328125" style="1072" customWidth="1"/>
    <col min="776" max="776" width="15.61328125" style="1072" customWidth="1"/>
    <col min="777" max="777" width="12" style="1072" customWidth="1"/>
    <col min="778" max="778" width="6.61328125" style="1072" customWidth="1"/>
    <col min="779" max="779" width="13.61328125" style="1072" customWidth="1"/>
    <col min="780" max="1024" width="8.921875" style="1072"/>
    <col min="1025" max="1025" width="10" style="1072" customWidth="1"/>
    <col min="1026" max="1026" width="20.53515625" style="1072" customWidth="1"/>
    <col min="1027" max="1027" width="2.61328125" style="1072" customWidth="1"/>
    <col min="1028" max="1028" width="18.61328125" style="1072" customWidth="1"/>
    <col min="1029" max="1031" width="9.61328125" style="1072" customWidth="1"/>
    <col min="1032" max="1032" width="15.61328125" style="1072" customWidth="1"/>
    <col min="1033" max="1033" width="12" style="1072" customWidth="1"/>
    <col min="1034" max="1034" width="6.61328125" style="1072" customWidth="1"/>
    <col min="1035" max="1035" width="13.61328125" style="1072" customWidth="1"/>
    <col min="1036" max="1280" width="9.61328125" style="1072"/>
    <col min="1281" max="1281" width="10" style="1072" customWidth="1"/>
    <col min="1282" max="1282" width="20.53515625" style="1072" customWidth="1"/>
    <col min="1283" max="1283" width="2.61328125" style="1072" customWidth="1"/>
    <col min="1284" max="1284" width="18.61328125" style="1072" customWidth="1"/>
    <col min="1285" max="1287" width="9.61328125" style="1072" customWidth="1"/>
    <col min="1288" max="1288" width="15.61328125" style="1072" customWidth="1"/>
    <col min="1289" max="1289" width="12" style="1072" customWidth="1"/>
    <col min="1290" max="1290" width="6.61328125" style="1072" customWidth="1"/>
    <col min="1291" max="1291" width="13.61328125" style="1072" customWidth="1"/>
    <col min="1292" max="1536" width="9.61328125" style="1072"/>
    <col min="1537" max="1537" width="10" style="1072" customWidth="1"/>
    <col min="1538" max="1538" width="20.53515625" style="1072" customWidth="1"/>
    <col min="1539" max="1539" width="2.61328125" style="1072" customWidth="1"/>
    <col min="1540" max="1540" width="18.61328125" style="1072" customWidth="1"/>
    <col min="1541" max="1543" width="9.61328125" style="1072" customWidth="1"/>
    <col min="1544" max="1544" width="15.61328125" style="1072" customWidth="1"/>
    <col min="1545" max="1545" width="12" style="1072" customWidth="1"/>
    <col min="1546" max="1546" width="6.61328125" style="1072" customWidth="1"/>
    <col min="1547" max="1547" width="13.61328125" style="1072" customWidth="1"/>
    <col min="1548" max="1792" width="9.61328125" style="1072"/>
    <col min="1793" max="1793" width="10" style="1072" customWidth="1"/>
    <col min="1794" max="1794" width="20.53515625" style="1072" customWidth="1"/>
    <col min="1795" max="1795" width="2.61328125" style="1072" customWidth="1"/>
    <col min="1796" max="1796" width="18.61328125" style="1072" customWidth="1"/>
    <col min="1797" max="1799" width="9.61328125" style="1072" customWidth="1"/>
    <col min="1800" max="1800" width="15.61328125" style="1072" customWidth="1"/>
    <col min="1801" max="1801" width="12" style="1072" customWidth="1"/>
    <col min="1802" max="1802" width="6.61328125" style="1072" customWidth="1"/>
    <col min="1803" max="1803" width="13.61328125" style="1072" customWidth="1"/>
    <col min="1804" max="2048" width="8.921875" style="1072"/>
    <col min="2049" max="2049" width="10" style="1072" customWidth="1"/>
    <col min="2050" max="2050" width="20.53515625" style="1072" customWidth="1"/>
    <col min="2051" max="2051" width="2.61328125" style="1072" customWidth="1"/>
    <col min="2052" max="2052" width="18.61328125" style="1072" customWidth="1"/>
    <col min="2053" max="2055" width="9.61328125" style="1072" customWidth="1"/>
    <col min="2056" max="2056" width="15.61328125" style="1072" customWidth="1"/>
    <col min="2057" max="2057" width="12" style="1072" customWidth="1"/>
    <col min="2058" max="2058" width="6.61328125" style="1072" customWidth="1"/>
    <col min="2059" max="2059" width="13.61328125" style="1072" customWidth="1"/>
    <col min="2060" max="2304" width="9.61328125" style="1072"/>
    <col min="2305" max="2305" width="10" style="1072" customWidth="1"/>
    <col min="2306" max="2306" width="20.53515625" style="1072" customWidth="1"/>
    <col min="2307" max="2307" width="2.61328125" style="1072" customWidth="1"/>
    <col min="2308" max="2308" width="18.61328125" style="1072" customWidth="1"/>
    <col min="2309" max="2311" width="9.61328125" style="1072" customWidth="1"/>
    <col min="2312" max="2312" width="15.61328125" style="1072" customWidth="1"/>
    <col min="2313" max="2313" width="12" style="1072" customWidth="1"/>
    <col min="2314" max="2314" width="6.61328125" style="1072" customWidth="1"/>
    <col min="2315" max="2315" width="13.61328125" style="1072" customWidth="1"/>
    <col min="2316" max="2560" width="9.61328125" style="1072"/>
    <col min="2561" max="2561" width="10" style="1072" customWidth="1"/>
    <col min="2562" max="2562" width="20.53515625" style="1072" customWidth="1"/>
    <col min="2563" max="2563" width="2.61328125" style="1072" customWidth="1"/>
    <col min="2564" max="2564" width="18.61328125" style="1072" customWidth="1"/>
    <col min="2565" max="2567" width="9.61328125" style="1072" customWidth="1"/>
    <col min="2568" max="2568" width="15.61328125" style="1072" customWidth="1"/>
    <col min="2569" max="2569" width="12" style="1072" customWidth="1"/>
    <col min="2570" max="2570" width="6.61328125" style="1072" customWidth="1"/>
    <col min="2571" max="2571" width="13.61328125" style="1072" customWidth="1"/>
    <col min="2572" max="2816" width="9.61328125" style="1072"/>
    <col min="2817" max="2817" width="10" style="1072" customWidth="1"/>
    <col min="2818" max="2818" width="20.53515625" style="1072" customWidth="1"/>
    <col min="2819" max="2819" width="2.61328125" style="1072" customWidth="1"/>
    <col min="2820" max="2820" width="18.61328125" style="1072" customWidth="1"/>
    <col min="2821" max="2823" width="9.61328125" style="1072" customWidth="1"/>
    <col min="2824" max="2824" width="15.61328125" style="1072" customWidth="1"/>
    <col min="2825" max="2825" width="12" style="1072" customWidth="1"/>
    <col min="2826" max="2826" width="6.61328125" style="1072" customWidth="1"/>
    <col min="2827" max="2827" width="13.61328125" style="1072" customWidth="1"/>
    <col min="2828" max="3072" width="8.921875" style="1072"/>
    <col min="3073" max="3073" width="10" style="1072" customWidth="1"/>
    <col min="3074" max="3074" width="20.53515625" style="1072" customWidth="1"/>
    <col min="3075" max="3075" width="2.61328125" style="1072" customWidth="1"/>
    <col min="3076" max="3076" width="18.61328125" style="1072" customWidth="1"/>
    <col min="3077" max="3079" width="9.61328125" style="1072" customWidth="1"/>
    <col min="3080" max="3080" width="15.61328125" style="1072" customWidth="1"/>
    <col min="3081" max="3081" width="12" style="1072" customWidth="1"/>
    <col min="3082" max="3082" width="6.61328125" style="1072" customWidth="1"/>
    <col min="3083" max="3083" width="13.61328125" style="1072" customWidth="1"/>
    <col min="3084" max="3328" width="9.61328125" style="1072"/>
    <col min="3329" max="3329" width="10" style="1072" customWidth="1"/>
    <col min="3330" max="3330" width="20.53515625" style="1072" customWidth="1"/>
    <col min="3331" max="3331" width="2.61328125" style="1072" customWidth="1"/>
    <col min="3332" max="3332" width="18.61328125" style="1072" customWidth="1"/>
    <col min="3333" max="3335" width="9.61328125" style="1072" customWidth="1"/>
    <col min="3336" max="3336" width="15.61328125" style="1072" customWidth="1"/>
    <col min="3337" max="3337" width="12" style="1072" customWidth="1"/>
    <col min="3338" max="3338" width="6.61328125" style="1072" customWidth="1"/>
    <col min="3339" max="3339" width="13.61328125" style="1072" customWidth="1"/>
    <col min="3340" max="3584" width="9.61328125" style="1072"/>
    <col min="3585" max="3585" width="10" style="1072" customWidth="1"/>
    <col min="3586" max="3586" width="20.53515625" style="1072" customWidth="1"/>
    <col min="3587" max="3587" width="2.61328125" style="1072" customWidth="1"/>
    <col min="3588" max="3588" width="18.61328125" style="1072" customWidth="1"/>
    <col min="3589" max="3591" width="9.61328125" style="1072" customWidth="1"/>
    <col min="3592" max="3592" width="15.61328125" style="1072" customWidth="1"/>
    <col min="3593" max="3593" width="12" style="1072" customWidth="1"/>
    <col min="3594" max="3594" width="6.61328125" style="1072" customWidth="1"/>
    <col min="3595" max="3595" width="13.61328125" style="1072" customWidth="1"/>
    <col min="3596" max="3840" width="9.61328125" style="1072"/>
    <col min="3841" max="3841" width="10" style="1072" customWidth="1"/>
    <col min="3842" max="3842" width="20.53515625" style="1072" customWidth="1"/>
    <col min="3843" max="3843" width="2.61328125" style="1072" customWidth="1"/>
    <col min="3844" max="3844" width="18.61328125" style="1072" customWidth="1"/>
    <col min="3845" max="3847" width="9.61328125" style="1072" customWidth="1"/>
    <col min="3848" max="3848" width="15.61328125" style="1072" customWidth="1"/>
    <col min="3849" max="3849" width="12" style="1072" customWidth="1"/>
    <col min="3850" max="3850" width="6.61328125" style="1072" customWidth="1"/>
    <col min="3851" max="3851" width="13.61328125" style="1072" customWidth="1"/>
    <col min="3852" max="4096" width="8.921875" style="1072"/>
    <col min="4097" max="4097" width="10" style="1072" customWidth="1"/>
    <col min="4098" max="4098" width="20.53515625" style="1072" customWidth="1"/>
    <col min="4099" max="4099" width="2.61328125" style="1072" customWidth="1"/>
    <col min="4100" max="4100" width="18.61328125" style="1072" customWidth="1"/>
    <col min="4101" max="4103" width="9.61328125" style="1072" customWidth="1"/>
    <col min="4104" max="4104" width="15.61328125" style="1072" customWidth="1"/>
    <col min="4105" max="4105" width="12" style="1072" customWidth="1"/>
    <col min="4106" max="4106" width="6.61328125" style="1072" customWidth="1"/>
    <col min="4107" max="4107" width="13.61328125" style="1072" customWidth="1"/>
    <col min="4108" max="4352" width="9.61328125" style="1072"/>
    <col min="4353" max="4353" width="10" style="1072" customWidth="1"/>
    <col min="4354" max="4354" width="20.53515625" style="1072" customWidth="1"/>
    <col min="4355" max="4355" width="2.61328125" style="1072" customWidth="1"/>
    <col min="4356" max="4356" width="18.61328125" style="1072" customWidth="1"/>
    <col min="4357" max="4359" width="9.61328125" style="1072" customWidth="1"/>
    <col min="4360" max="4360" width="15.61328125" style="1072" customWidth="1"/>
    <col min="4361" max="4361" width="12" style="1072" customWidth="1"/>
    <col min="4362" max="4362" width="6.61328125" style="1072" customWidth="1"/>
    <col min="4363" max="4363" width="13.61328125" style="1072" customWidth="1"/>
    <col min="4364" max="4608" width="9.61328125" style="1072"/>
    <col min="4609" max="4609" width="10" style="1072" customWidth="1"/>
    <col min="4610" max="4610" width="20.53515625" style="1072" customWidth="1"/>
    <col min="4611" max="4611" width="2.61328125" style="1072" customWidth="1"/>
    <col min="4612" max="4612" width="18.61328125" style="1072" customWidth="1"/>
    <col min="4613" max="4615" width="9.61328125" style="1072" customWidth="1"/>
    <col min="4616" max="4616" width="15.61328125" style="1072" customWidth="1"/>
    <col min="4617" max="4617" width="12" style="1072" customWidth="1"/>
    <col min="4618" max="4618" width="6.61328125" style="1072" customWidth="1"/>
    <col min="4619" max="4619" width="13.61328125" style="1072" customWidth="1"/>
    <col min="4620" max="4864" width="9.61328125" style="1072"/>
    <col min="4865" max="4865" width="10" style="1072" customWidth="1"/>
    <col min="4866" max="4866" width="20.53515625" style="1072" customWidth="1"/>
    <col min="4867" max="4867" width="2.61328125" style="1072" customWidth="1"/>
    <col min="4868" max="4868" width="18.61328125" style="1072" customWidth="1"/>
    <col min="4869" max="4871" width="9.61328125" style="1072" customWidth="1"/>
    <col min="4872" max="4872" width="15.61328125" style="1072" customWidth="1"/>
    <col min="4873" max="4873" width="12" style="1072" customWidth="1"/>
    <col min="4874" max="4874" width="6.61328125" style="1072" customWidth="1"/>
    <col min="4875" max="4875" width="13.61328125" style="1072" customWidth="1"/>
    <col min="4876" max="5120" width="8.921875" style="1072"/>
    <col min="5121" max="5121" width="10" style="1072" customWidth="1"/>
    <col min="5122" max="5122" width="20.53515625" style="1072" customWidth="1"/>
    <col min="5123" max="5123" width="2.61328125" style="1072" customWidth="1"/>
    <col min="5124" max="5124" width="18.61328125" style="1072" customWidth="1"/>
    <col min="5125" max="5127" width="9.61328125" style="1072" customWidth="1"/>
    <col min="5128" max="5128" width="15.61328125" style="1072" customWidth="1"/>
    <col min="5129" max="5129" width="12" style="1072" customWidth="1"/>
    <col min="5130" max="5130" width="6.61328125" style="1072" customWidth="1"/>
    <col min="5131" max="5131" width="13.61328125" style="1072" customWidth="1"/>
    <col min="5132" max="5376" width="9.61328125" style="1072"/>
    <col min="5377" max="5377" width="10" style="1072" customWidth="1"/>
    <col min="5378" max="5378" width="20.53515625" style="1072" customWidth="1"/>
    <col min="5379" max="5379" width="2.61328125" style="1072" customWidth="1"/>
    <col min="5380" max="5380" width="18.61328125" style="1072" customWidth="1"/>
    <col min="5381" max="5383" width="9.61328125" style="1072" customWidth="1"/>
    <col min="5384" max="5384" width="15.61328125" style="1072" customWidth="1"/>
    <col min="5385" max="5385" width="12" style="1072" customWidth="1"/>
    <col min="5386" max="5386" width="6.61328125" style="1072" customWidth="1"/>
    <col min="5387" max="5387" width="13.61328125" style="1072" customWidth="1"/>
    <col min="5388" max="5632" width="9.61328125" style="1072"/>
    <col min="5633" max="5633" width="10" style="1072" customWidth="1"/>
    <col min="5634" max="5634" width="20.53515625" style="1072" customWidth="1"/>
    <col min="5635" max="5635" width="2.61328125" style="1072" customWidth="1"/>
    <col min="5636" max="5636" width="18.61328125" style="1072" customWidth="1"/>
    <col min="5637" max="5639" width="9.61328125" style="1072" customWidth="1"/>
    <col min="5640" max="5640" width="15.61328125" style="1072" customWidth="1"/>
    <col min="5641" max="5641" width="12" style="1072" customWidth="1"/>
    <col min="5642" max="5642" width="6.61328125" style="1072" customWidth="1"/>
    <col min="5643" max="5643" width="13.61328125" style="1072" customWidth="1"/>
    <col min="5644" max="5888" width="9.61328125" style="1072"/>
    <col min="5889" max="5889" width="10" style="1072" customWidth="1"/>
    <col min="5890" max="5890" width="20.53515625" style="1072" customWidth="1"/>
    <col min="5891" max="5891" width="2.61328125" style="1072" customWidth="1"/>
    <col min="5892" max="5892" width="18.61328125" style="1072" customWidth="1"/>
    <col min="5893" max="5895" width="9.61328125" style="1072" customWidth="1"/>
    <col min="5896" max="5896" width="15.61328125" style="1072" customWidth="1"/>
    <col min="5897" max="5897" width="12" style="1072" customWidth="1"/>
    <col min="5898" max="5898" width="6.61328125" style="1072" customWidth="1"/>
    <col min="5899" max="5899" width="13.61328125" style="1072" customWidth="1"/>
    <col min="5900" max="6144" width="8.921875" style="1072"/>
    <col min="6145" max="6145" width="10" style="1072" customWidth="1"/>
    <col min="6146" max="6146" width="20.53515625" style="1072" customWidth="1"/>
    <col min="6147" max="6147" width="2.61328125" style="1072" customWidth="1"/>
    <col min="6148" max="6148" width="18.61328125" style="1072" customWidth="1"/>
    <col min="6149" max="6151" width="9.61328125" style="1072" customWidth="1"/>
    <col min="6152" max="6152" width="15.61328125" style="1072" customWidth="1"/>
    <col min="6153" max="6153" width="12" style="1072" customWidth="1"/>
    <col min="6154" max="6154" width="6.61328125" style="1072" customWidth="1"/>
    <col min="6155" max="6155" width="13.61328125" style="1072" customWidth="1"/>
    <col min="6156" max="6400" width="9.61328125" style="1072"/>
    <col min="6401" max="6401" width="10" style="1072" customWidth="1"/>
    <col min="6402" max="6402" width="20.53515625" style="1072" customWidth="1"/>
    <col min="6403" max="6403" width="2.61328125" style="1072" customWidth="1"/>
    <col min="6404" max="6404" width="18.61328125" style="1072" customWidth="1"/>
    <col min="6405" max="6407" width="9.61328125" style="1072" customWidth="1"/>
    <col min="6408" max="6408" width="15.61328125" style="1072" customWidth="1"/>
    <col min="6409" max="6409" width="12" style="1072" customWidth="1"/>
    <col min="6410" max="6410" width="6.61328125" style="1072" customWidth="1"/>
    <col min="6411" max="6411" width="13.61328125" style="1072" customWidth="1"/>
    <col min="6412" max="6656" width="9.61328125" style="1072"/>
    <col min="6657" max="6657" width="10" style="1072" customWidth="1"/>
    <col min="6658" max="6658" width="20.53515625" style="1072" customWidth="1"/>
    <col min="6659" max="6659" width="2.61328125" style="1072" customWidth="1"/>
    <col min="6660" max="6660" width="18.61328125" style="1072" customWidth="1"/>
    <col min="6661" max="6663" width="9.61328125" style="1072" customWidth="1"/>
    <col min="6664" max="6664" width="15.61328125" style="1072" customWidth="1"/>
    <col min="6665" max="6665" width="12" style="1072" customWidth="1"/>
    <col min="6666" max="6666" width="6.61328125" style="1072" customWidth="1"/>
    <col min="6667" max="6667" width="13.61328125" style="1072" customWidth="1"/>
    <col min="6668" max="6912" width="9.61328125" style="1072"/>
    <col min="6913" max="6913" width="10" style="1072" customWidth="1"/>
    <col min="6914" max="6914" width="20.53515625" style="1072" customWidth="1"/>
    <col min="6915" max="6915" width="2.61328125" style="1072" customWidth="1"/>
    <col min="6916" max="6916" width="18.61328125" style="1072" customWidth="1"/>
    <col min="6917" max="6919" width="9.61328125" style="1072" customWidth="1"/>
    <col min="6920" max="6920" width="15.61328125" style="1072" customWidth="1"/>
    <col min="6921" max="6921" width="12" style="1072" customWidth="1"/>
    <col min="6922" max="6922" width="6.61328125" style="1072" customWidth="1"/>
    <col min="6923" max="6923" width="13.61328125" style="1072" customWidth="1"/>
    <col min="6924" max="7168" width="8.921875" style="1072"/>
    <col min="7169" max="7169" width="10" style="1072" customWidth="1"/>
    <col min="7170" max="7170" width="20.53515625" style="1072" customWidth="1"/>
    <col min="7171" max="7171" width="2.61328125" style="1072" customWidth="1"/>
    <col min="7172" max="7172" width="18.61328125" style="1072" customWidth="1"/>
    <col min="7173" max="7175" width="9.61328125" style="1072" customWidth="1"/>
    <col min="7176" max="7176" width="15.61328125" style="1072" customWidth="1"/>
    <col min="7177" max="7177" width="12" style="1072" customWidth="1"/>
    <col min="7178" max="7178" width="6.61328125" style="1072" customWidth="1"/>
    <col min="7179" max="7179" width="13.61328125" style="1072" customWidth="1"/>
    <col min="7180" max="7424" width="9.61328125" style="1072"/>
    <col min="7425" max="7425" width="10" style="1072" customWidth="1"/>
    <col min="7426" max="7426" width="20.53515625" style="1072" customWidth="1"/>
    <col min="7427" max="7427" width="2.61328125" style="1072" customWidth="1"/>
    <col min="7428" max="7428" width="18.61328125" style="1072" customWidth="1"/>
    <col min="7429" max="7431" width="9.61328125" style="1072" customWidth="1"/>
    <col min="7432" max="7432" width="15.61328125" style="1072" customWidth="1"/>
    <col min="7433" max="7433" width="12" style="1072" customWidth="1"/>
    <col min="7434" max="7434" width="6.61328125" style="1072" customWidth="1"/>
    <col min="7435" max="7435" width="13.61328125" style="1072" customWidth="1"/>
    <col min="7436" max="7680" width="9.61328125" style="1072"/>
    <col min="7681" max="7681" width="10" style="1072" customWidth="1"/>
    <col min="7682" max="7682" width="20.53515625" style="1072" customWidth="1"/>
    <col min="7683" max="7683" width="2.61328125" style="1072" customWidth="1"/>
    <col min="7684" max="7684" width="18.61328125" style="1072" customWidth="1"/>
    <col min="7685" max="7687" width="9.61328125" style="1072" customWidth="1"/>
    <col min="7688" max="7688" width="15.61328125" style="1072" customWidth="1"/>
    <col min="7689" max="7689" width="12" style="1072" customWidth="1"/>
    <col min="7690" max="7690" width="6.61328125" style="1072" customWidth="1"/>
    <col min="7691" max="7691" width="13.61328125" style="1072" customWidth="1"/>
    <col min="7692" max="7936" width="9.61328125" style="1072"/>
    <col min="7937" max="7937" width="10" style="1072" customWidth="1"/>
    <col min="7938" max="7938" width="20.53515625" style="1072" customWidth="1"/>
    <col min="7939" max="7939" width="2.61328125" style="1072" customWidth="1"/>
    <col min="7940" max="7940" width="18.61328125" style="1072" customWidth="1"/>
    <col min="7941" max="7943" width="9.61328125" style="1072" customWidth="1"/>
    <col min="7944" max="7944" width="15.61328125" style="1072" customWidth="1"/>
    <col min="7945" max="7945" width="12" style="1072" customWidth="1"/>
    <col min="7946" max="7946" width="6.61328125" style="1072" customWidth="1"/>
    <col min="7947" max="7947" width="13.61328125" style="1072" customWidth="1"/>
    <col min="7948" max="8192" width="8.921875" style="1072"/>
    <col min="8193" max="8193" width="10" style="1072" customWidth="1"/>
    <col min="8194" max="8194" width="20.53515625" style="1072" customWidth="1"/>
    <col min="8195" max="8195" width="2.61328125" style="1072" customWidth="1"/>
    <col min="8196" max="8196" width="18.61328125" style="1072" customWidth="1"/>
    <col min="8197" max="8199" width="9.61328125" style="1072" customWidth="1"/>
    <col min="8200" max="8200" width="15.61328125" style="1072" customWidth="1"/>
    <col min="8201" max="8201" width="12" style="1072" customWidth="1"/>
    <col min="8202" max="8202" width="6.61328125" style="1072" customWidth="1"/>
    <col min="8203" max="8203" width="13.61328125" style="1072" customWidth="1"/>
    <col min="8204" max="8448" width="9.61328125" style="1072"/>
    <col min="8449" max="8449" width="10" style="1072" customWidth="1"/>
    <col min="8450" max="8450" width="20.53515625" style="1072" customWidth="1"/>
    <col min="8451" max="8451" width="2.61328125" style="1072" customWidth="1"/>
    <col min="8452" max="8452" width="18.61328125" style="1072" customWidth="1"/>
    <col min="8453" max="8455" width="9.61328125" style="1072" customWidth="1"/>
    <col min="8456" max="8456" width="15.61328125" style="1072" customWidth="1"/>
    <col min="8457" max="8457" width="12" style="1072" customWidth="1"/>
    <col min="8458" max="8458" width="6.61328125" style="1072" customWidth="1"/>
    <col min="8459" max="8459" width="13.61328125" style="1072" customWidth="1"/>
    <col min="8460" max="8704" width="9.61328125" style="1072"/>
    <col min="8705" max="8705" width="10" style="1072" customWidth="1"/>
    <col min="8706" max="8706" width="20.53515625" style="1072" customWidth="1"/>
    <col min="8707" max="8707" width="2.61328125" style="1072" customWidth="1"/>
    <col min="8708" max="8708" width="18.61328125" style="1072" customWidth="1"/>
    <col min="8709" max="8711" width="9.61328125" style="1072" customWidth="1"/>
    <col min="8712" max="8712" width="15.61328125" style="1072" customWidth="1"/>
    <col min="8713" max="8713" width="12" style="1072" customWidth="1"/>
    <col min="8714" max="8714" width="6.61328125" style="1072" customWidth="1"/>
    <col min="8715" max="8715" width="13.61328125" style="1072" customWidth="1"/>
    <col min="8716" max="8960" width="9.61328125" style="1072"/>
    <col min="8961" max="8961" width="10" style="1072" customWidth="1"/>
    <col min="8962" max="8962" width="20.53515625" style="1072" customWidth="1"/>
    <col min="8963" max="8963" width="2.61328125" style="1072" customWidth="1"/>
    <col min="8964" max="8964" width="18.61328125" style="1072" customWidth="1"/>
    <col min="8965" max="8967" width="9.61328125" style="1072" customWidth="1"/>
    <col min="8968" max="8968" width="15.61328125" style="1072" customWidth="1"/>
    <col min="8969" max="8969" width="12" style="1072" customWidth="1"/>
    <col min="8970" max="8970" width="6.61328125" style="1072" customWidth="1"/>
    <col min="8971" max="8971" width="13.61328125" style="1072" customWidth="1"/>
    <col min="8972" max="9216" width="8.921875" style="1072"/>
    <col min="9217" max="9217" width="10" style="1072" customWidth="1"/>
    <col min="9218" max="9218" width="20.53515625" style="1072" customWidth="1"/>
    <col min="9219" max="9219" width="2.61328125" style="1072" customWidth="1"/>
    <col min="9220" max="9220" width="18.61328125" style="1072" customWidth="1"/>
    <col min="9221" max="9223" width="9.61328125" style="1072" customWidth="1"/>
    <col min="9224" max="9224" width="15.61328125" style="1072" customWidth="1"/>
    <col min="9225" max="9225" width="12" style="1072" customWidth="1"/>
    <col min="9226" max="9226" width="6.61328125" style="1072" customWidth="1"/>
    <col min="9227" max="9227" width="13.61328125" style="1072" customWidth="1"/>
    <col min="9228" max="9472" width="9.61328125" style="1072"/>
    <col min="9473" max="9473" width="10" style="1072" customWidth="1"/>
    <col min="9474" max="9474" width="20.53515625" style="1072" customWidth="1"/>
    <col min="9475" max="9475" width="2.61328125" style="1072" customWidth="1"/>
    <col min="9476" max="9476" width="18.61328125" style="1072" customWidth="1"/>
    <col min="9477" max="9479" width="9.61328125" style="1072" customWidth="1"/>
    <col min="9480" max="9480" width="15.61328125" style="1072" customWidth="1"/>
    <col min="9481" max="9481" width="12" style="1072" customWidth="1"/>
    <col min="9482" max="9482" width="6.61328125" style="1072" customWidth="1"/>
    <col min="9483" max="9483" width="13.61328125" style="1072" customWidth="1"/>
    <col min="9484" max="9728" width="9.61328125" style="1072"/>
    <col min="9729" max="9729" width="10" style="1072" customWidth="1"/>
    <col min="9730" max="9730" width="20.53515625" style="1072" customWidth="1"/>
    <col min="9731" max="9731" width="2.61328125" style="1072" customWidth="1"/>
    <col min="9732" max="9732" width="18.61328125" style="1072" customWidth="1"/>
    <col min="9733" max="9735" width="9.61328125" style="1072" customWidth="1"/>
    <col min="9736" max="9736" width="15.61328125" style="1072" customWidth="1"/>
    <col min="9737" max="9737" width="12" style="1072" customWidth="1"/>
    <col min="9738" max="9738" width="6.61328125" style="1072" customWidth="1"/>
    <col min="9739" max="9739" width="13.61328125" style="1072" customWidth="1"/>
    <col min="9740" max="9984" width="9.61328125" style="1072"/>
    <col min="9985" max="9985" width="10" style="1072" customWidth="1"/>
    <col min="9986" max="9986" width="20.53515625" style="1072" customWidth="1"/>
    <col min="9987" max="9987" width="2.61328125" style="1072" customWidth="1"/>
    <col min="9988" max="9988" width="18.61328125" style="1072" customWidth="1"/>
    <col min="9989" max="9991" width="9.61328125" style="1072" customWidth="1"/>
    <col min="9992" max="9992" width="15.61328125" style="1072" customWidth="1"/>
    <col min="9993" max="9993" width="12" style="1072" customWidth="1"/>
    <col min="9994" max="9994" width="6.61328125" style="1072" customWidth="1"/>
    <col min="9995" max="9995" width="13.61328125" style="1072" customWidth="1"/>
    <col min="9996" max="10240" width="8.921875" style="1072"/>
    <col min="10241" max="10241" width="10" style="1072" customWidth="1"/>
    <col min="10242" max="10242" width="20.53515625" style="1072" customWidth="1"/>
    <col min="10243" max="10243" width="2.61328125" style="1072" customWidth="1"/>
    <col min="10244" max="10244" width="18.61328125" style="1072" customWidth="1"/>
    <col min="10245" max="10247" width="9.61328125" style="1072" customWidth="1"/>
    <col min="10248" max="10248" width="15.61328125" style="1072" customWidth="1"/>
    <col min="10249" max="10249" width="12" style="1072" customWidth="1"/>
    <col min="10250" max="10250" width="6.61328125" style="1072" customWidth="1"/>
    <col min="10251" max="10251" width="13.61328125" style="1072" customWidth="1"/>
    <col min="10252" max="10496" width="9.61328125" style="1072"/>
    <col min="10497" max="10497" width="10" style="1072" customWidth="1"/>
    <col min="10498" max="10498" width="20.53515625" style="1072" customWidth="1"/>
    <col min="10499" max="10499" width="2.61328125" style="1072" customWidth="1"/>
    <col min="10500" max="10500" width="18.61328125" style="1072" customWidth="1"/>
    <col min="10501" max="10503" width="9.61328125" style="1072" customWidth="1"/>
    <col min="10504" max="10504" width="15.61328125" style="1072" customWidth="1"/>
    <col min="10505" max="10505" width="12" style="1072" customWidth="1"/>
    <col min="10506" max="10506" width="6.61328125" style="1072" customWidth="1"/>
    <col min="10507" max="10507" width="13.61328125" style="1072" customWidth="1"/>
    <col min="10508" max="10752" width="9.61328125" style="1072"/>
    <col min="10753" max="10753" width="10" style="1072" customWidth="1"/>
    <col min="10754" max="10754" width="20.53515625" style="1072" customWidth="1"/>
    <col min="10755" max="10755" width="2.61328125" style="1072" customWidth="1"/>
    <col min="10756" max="10756" width="18.61328125" style="1072" customWidth="1"/>
    <col min="10757" max="10759" width="9.61328125" style="1072" customWidth="1"/>
    <col min="10760" max="10760" width="15.61328125" style="1072" customWidth="1"/>
    <col min="10761" max="10761" width="12" style="1072" customWidth="1"/>
    <col min="10762" max="10762" width="6.61328125" style="1072" customWidth="1"/>
    <col min="10763" max="10763" width="13.61328125" style="1072" customWidth="1"/>
    <col min="10764" max="11008" width="9.61328125" style="1072"/>
    <col min="11009" max="11009" width="10" style="1072" customWidth="1"/>
    <col min="11010" max="11010" width="20.53515625" style="1072" customWidth="1"/>
    <col min="11011" max="11011" width="2.61328125" style="1072" customWidth="1"/>
    <col min="11012" max="11012" width="18.61328125" style="1072" customWidth="1"/>
    <col min="11013" max="11015" width="9.61328125" style="1072" customWidth="1"/>
    <col min="11016" max="11016" width="15.61328125" style="1072" customWidth="1"/>
    <col min="11017" max="11017" width="12" style="1072" customWidth="1"/>
    <col min="11018" max="11018" width="6.61328125" style="1072" customWidth="1"/>
    <col min="11019" max="11019" width="13.61328125" style="1072" customWidth="1"/>
    <col min="11020" max="11264" width="8.921875" style="1072"/>
    <col min="11265" max="11265" width="10" style="1072" customWidth="1"/>
    <col min="11266" max="11266" width="20.53515625" style="1072" customWidth="1"/>
    <col min="11267" max="11267" width="2.61328125" style="1072" customWidth="1"/>
    <col min="11268" max="11268" width="18.61328125" style="1072" customWidth="1"/>
    <col min="11269" max="11271" width="9.61328125" style="1072" customWidth="1"/>
    <col min="11272" max="11272" width="15.61328125" style="1072" customWidth="1"/>
    <col min="11273" max="11273" width="12" style="1072" customWidth="1"/>
    <col min="11274" max="11274" width="6.61328125" style="1072" customWidth="1"/>
    <col min="11275" max="11275" width="13.61328125" style="1072" customWidth="1"/>
    <col min="11276" max="11520" width="9.61328125" style="1072"/>
    <col min="11521" max="11521" width="10" style="1072" customWidth="1"/>
    <col min="11522" max="11522" width="20.53515625" style="1072" customWidth="1"/>
    <col min="11523" max="11523" width="2.61328125" style="1072" customWidth="1"/>
    <col min="11524" max="11524" width="18.61328125" style="1072" customWidth="1"/>
    <col min="11525" max="11527" width="9.61328125" style="1072" customWidth="1"/>
    <col min="11528" max="11528" width="15.61328125" style="1072" customWidth="1"/>
    <col min="11529" max="11529" width="12" style="1072" customWidth="1"/>
    <col min="11530" max="11530" width="6.61328125" style="1072" customWidth="1"/>
    <col min="11531" max="11531" width="13.61328125" style="1072" customWidth="1"/>
    <col min="11532" max="11776" width="9.61328125" style="1072"/>
    <col min="11777" max="11777" width="10" style="1072" customWidth="1"/>
    <col min="11778" max="11778" width="20.53515625" style="1072" customWidth="1"/>
    <col min="11779" max="11779" width="2.61328125" style="1072" customWidth="1"/>
    <col min="11780" max="11780" width="18.61328125" style="1072" customWidth="1"/>
    <col min="11781" max="11783" width="9.61328125" style="1072" customWidth="1"/>
    <col min="11784" max="11784" width="15.61328125" style="1072" customWidth="1"/>
    <col min="11785" max="11785" width="12" style="1072" customWidth="1"/>
    <col min="11786" max="11786" width="6.61328125" style="1072" customWidth="1"/>
    <col min="11787" max="11787" width="13.61328125" style="1072" customWidth="1"/>
    <col min="11788" max="12032" width="9.61328125" style="1072"/>
    <col min="12033" max="12033" width="10" style="1072" customWidth="1"/>
    <col min="12034" max="12034" width="20.53515625" style="1072" customWidth="1"/>
    <col min="12035" max="12035" width="2.61328125" style="1072" customWidth="1"/>
    <col min="12036" max="12036" width="18.61328125" style="1072" customWidth="1"/>
    <col min="12037" max="12039" width="9.61328125" style="1072" customWidth="1"/>
    <col min="12040" max="12040" width="15.61328125" style="1072" customWidth="1"/>
    <col min="12041" max="12041" width="12" style="1072" customWidth="1"/>
    <col min="12042" max="12042" width="6.61328125" style="1072" customWidth="1"/>
    <col min="12043" max="12043" width="13.61328125" style="1072" customWidth="1"/>
    <col min="12044" max="12288" width="8.921875" style="1072"/>
    <col min="12289" max="12289" width="10" style="1072" customWidth="1"/>
    <col min="12290" max="12290" width="20.53515625" style="1072" customWidth="1"/>
    <col min="12291" max="12291" width="2.61328125" style="1072" customWidth="1"/>
    <col min="12292" max="12292" width="18.61328125" style="1072" customWidth="1"/>
    <col min="12293" max="12295" width="9.61328125" style="1072" customWidth="1"/>
    <col min="12296" max="12296" width="15.61328125" style="1072" customWidth="1"/>
    <col min="12297" max="12297" width="12" style="1072" customWidth="1"/>
    <col min="12298" max="12298" width="6.61328125" style="1072" customWidth="1"/>
    <col min="12299" max="12299" width="13.61328125" style="1072" customWidth="1"/>
    <col min="12300" max="12544" width="9.61328125" style="1072"/>
    <col min="12545" max="12545" width="10" style="1072" customWidth="1"/>
    <col min="12546" max="12546" width="20.53515625" style="1072" customWidth="1"/>
    <col min="12547" max="12547" width="2.61328125" style="1072" customWidth="1"/>
    <col min="12548" max="12548" width="18.61328125" style="1072" customWidth="1"/>
    <col min="12549" max="12551" width="9.61328125" style="1072" customWidth="1"/>
    <col min="12552" max="12552" width="15.61328125" style="1072" customWidth="1"/>
    <col min="12553" max="12553" width="12" style="1072" customWidth="1"/>
    <col min="12554" max="12554" width="6.61328125" style="1072" customWidth="1"/>
    <col min="12555" max="12555" width="13.61328125" style="1072" customWidth="1"/>
    <col min="12556" max="12800" width="9.61328125" style="1072"/>
    <col min="12801" max="12801" width="10" style="1072" customWidth="1"/>
    <col min="12802" max="12802" width="20.53515625" style="1072" customWidth="1"/>
    <col min="12803" max="12803" width="2.61328125" style="1072" customWidth="1"/>
    <col min="12804" max="12804" width="18.61328125" style="1072" customWidth="1"/>
    <col min="12805" max="12807" width="9.61328125" style="1072" customWidth="1"/>
    <col min="12808" max="12808" width="15.61328125" style="1072" customWidth="1"/>
    <col min="12809" max="12809" width="12" style="1072" customWidth="1"/>
    <col min="12810" max="12810" width="6.61328125" style="1072" customWidth="1"/>
    <col min="12811" max="12811" width="13.61328125" style="1072" customWidth="1"/>
    <col min="12812" max="13056" width="9.61328125" style="1072"/>
    <col min="13057" max="13057" width="10" style="1072" customWidth="1"/>
    <col min="13058" max="13058" width="20.53515625" style="1072" customWidth="1"/>
    <col min="13059" max="13059" width="2.61328125" style="1072" customWidth="1"/>
    <col min="13060" max="13060" width="18.61328125" style="1072" customWidth="1"/>
    <col min="13061" max="13063" width="9.61328125" style="1072" customWidth="1"/>
    <col min="13064" max="13064" width="15.61328125" style="1072" customWidth="1"/>
    <col min="13065" max="13065" width="12" style="1072" customWidth="1"/>
    <col min="13066" max="13066" width="6.61328125" style="1072" customWidth="1"/>
    <col min="13067" max="13067" width="13.61328125" style="1072" customWidth="1"/>
    <col min="13068" max="13312" width="8.921875" style="1072"/>
    <col min="13313" max="13313" width="10" style="1072" customWidth="1"/>
    <col min="13314" max="13314" width="20.53515625" style="1072" customWidth="1"/>
    <col min="13315" max="13315" width="2.61328125" style="1072" customWidth="1"/>
    <col min="13316" max="13316" width="18.61328125" style="1072" customWidth="1"/>
    <col min="13317" max="13319" width="9.61328125" style="1072" customWidth="1"/>
    <col min="13320" max="13320" width="15.61328125" style="1072" customWidth="1"/>
    <col min="13321" max="13321" width="12" style="1072" customWidth="1"/>
    <col min="13322" max="13322" width="6.61328125" style="1072" customWidth="1"/>
    <col min="13323" max="13323" width="13.61328125" style="1072" customWidth="1"/>
    <col min="13324" max="13568" width="9.61328125" style="1072"/>
    <col min="13569" max="13569" width="10" style="1072" customWidth="1"/>
    <col min="13570" max="13570" width="20.53515625" style="1072" customWidth="1"/>
    <col min="13571" max="13571" width="2.61328125" style="1072" customWidth="1"/>
    <col min="13572" max="13572" width="18.61328125" style="1072" customWidth="1"/>
    <col min="13573" max="13575" width="9.61328125" style="1072" customWidth="1"/>
    <col min="13576" max="13576" width="15.61328125" style="1072" customWidth="1"/>
    <col min="13577" max="13577" width="12" style="1072" customWidth="1"/>
    <col min="13578" max="13578" width="6.61328125" style="1072" customWidth="1"/>
    <col min="13579" max="13579" width="13.61328125" style="1072" customWidth="1"/>
    <col min="13580" max="13824" width="9.61328125" style="1072"/>
    <col min="13825" max="13825" width="10" style="1072" customWidth="1"/>
    <col min="13826" max="13826" width="20.53515625" style="1072" customWidth="1"/>
    <col min="13827" max="13827" width="2.61328125" style="1072" customWidth="1"/>
    <col min="13828" max="13828" width="18.61328125" style="1072" customWidth="1"/>
    <col min="13829" max="13831" width="9.61328125" style="1072" customWidth="1"/>
    <col min="13832" max="13832" width="15.61328125" style="1072" customWidth="1"/>
    <col min="13833" max="13833" width="12" style="1072" customWidth="1"/>
    <col min="13834" max="13834" width="6.61328125" style="1072" customWidth="1"/>
    <col min="13835" max="13835" width="13.61328125" style="1072" customWidth="1"/>
    <col min="13836" max="14080" width="9.61328125" style="1072"/>
    <col min="14081" max="14081" width="10" style="1072" customWidth="1"/>
    <col min="14082" max="14082" width="20.53515625" style="1072" customWidth="1"/>
    <col min="14083" max="14083" width="2.61328125" style="1072" customWidth="1"/>
    <col min="14084" max="14084" width="18.61328125" style="1072" customWidth="1"/>
    <col min="14085" max="14087" width="9.61328125" style="1072" customWidth="1"/>
    <col min="14088" max="14088" width="15.61328125" style="1072" customWidth="1"/>
    <col min="14089" max="14089" width="12" style="1072" customWidth="1"/>
    <col min="14090" max="14090" width="6.61328125" style="1072" customWidth="1"/>
    <col min="14091" max="14091" width="13.61328125" style="1072" customWidth="1"/>
    <col min="14092" max="14336" width="8.921875" style="1072"/>
    <col min="14337" max="14337" width="10" style="1072" customWidth="1"/>
    <col min="14338" max="14338" width="20.53515625" style="1072" customWidth="1"/>
    <col min="14339" max="14339" width="2.61328125" style="1072" customWidth="1"/>
    <col min="14340" max="14340" width="18.61328125" style="1072" customWidth="1"/>
    <col min="14341" max="14343" width="9.61328125" style="1072" customWidth="1"/>
    <col min="14344" max="14344" width="15.61328125" style="1072" customWidth="1"/>
    <col min="14345" max="14345" width="12" style="1072" customWidth="1"/>
    <col min="14346" max="14346" width="6.61328125" style="1072" customWidth="1"/>
    <col min="14347" max="14347" width="13.61328125" style="1072" customWidth="1"/>
    <col min="14348" max="14592" width="9.61328125" style="1072"/>
    <col min="14593" max="14593" width="10" style="1072" customWidth="1"/>
    <col min="14594" max="14594" width="20.53515625" style="1072" customWidth="1"/>
    <col min="14595" max="14595" width="2.61328125" style="1072" customWidth="1"/>
    <col min="14596" max="14596" width="18.61328125" style="1072" customWidth="1"/>
    <col min="14597" max="14599" width="9.61328125" style="1072" customWidth="1"/>
    <col min="14600" max="14600" width="15.61328125" style="1072" customWidth="1"/>
    <col min="14601" max="14601" width="12" style="1072" customWidth="1"/>
    <col min="14602" max="14602" width="6.61328125" style="1072" customWidth="1"/>
    <col min="14603" max="14603" width="13.61328125" style="1072" customWidth="1"/>
    <col min="14604" max="14848" width="9.61328125" style="1072"/>
    <col min="14849" max="14849" width="10" style="1072" customWidth="1"/>
    <col min="14850" max="14850" width="20.53515625" style="1072" customWidth="1"/>
    <col min="14851" max="14851" width="2.61328125" style="1072" customWidth="1"/>
    <col min="14852" max="14852" width="18.61328125" style="1072" customWidth="1"/>
    <col min="14853" max="14855" width="9.61328125" style="1072" customWidth="1"/>
    <col min="14856" max="14856" width="15.61328125" style="1072" customWidth="1"/>
    <col min="14857" max="14857" width="12" style="1072" customWidth="1"/>
    <col min="14858" max="14858" width="6.61328125" style="1072" customWidth="1"/>
    <col min="14859" max="14859" width="13.61328125" style="1072" customWidth="1"/>
    <col min="14860" max="15104" width="9.61328125" style="1072"/>
    <col min="15105" max="15105" width="10" style="1072" customWidth="1"/>
    <col min="15106" max="15106" width="20.53515625" style="1072" customWidth="1"/>
    <col min="15107" max="15107" width="2.61328125" style="1072" customWidth="1"/>
    <col min="15108" max="15108" width="18.61328125" style="1072" customWidth="1"/>
    <col min="15109" max="15111" width="9.61328125" style="1072" customWidth="1"/>
    <col min="15112" max="15112" width="15.61328125" style="1072" customWidth="1"/>
    <col min="15113" max="15113" width="12" style="1072" customWidth="1"/>
    <col min="15114" max="15114" width="6.61328125" style="1072" customWidth="1"/>
    <col min="15115" max="15115" width="13.61328125" style="1072" customWidth="1"/>
    <col min="15116" max="15360" width="8.921875" style="1072"/>
    <col min="15361" max="15361" width="10" style="1072" customWidth="1"/>
    <col min="15362" max="15362" width="20.53515625" style="1072" customWidth="1"/>
    <col min="15363" max="15363" width="2.61328125" style="1072" customWidth="1"/>
    <col min="15364" max="15364" width="18.61328125" style="1072" customWidth="1"/>
    <col min="15365" max="15367" width="9.61328125" style="1072" customWidth="1"/>
    <col min="15368" max="15368" width="15.61328125" style="1072" customWidth="1"/>
    <col min="15369" max="15369" width="12" style="1072" customWidth="1"/>
    <col min="15370" max="15370" width="6.61328125" style="1072" customWidth="1"/>
    <col min="15371" max="15371" width="13.61328125" style="1072" customWidth="1"/>
    <col min="15372" max="15616" width="9.61328125" style="1072"/>
    <col min="15617" max="15617" width="10" style="1072" customWidth="1"/>
    <col min="15618" max="15618" width="20.53515625" style="1072" customWidth="1"/>
    <col min="15619" max="15619" width="2.61328125" style="1072" customWidth="1"/>
    <col min="15620" max="15620" width="18.61328125" style="1072" customWidth="1"/>
    <col min="15621" max="15623" width="9.61328125" style="1072" customWidth="1"/>
    <col min="15624" max="15624" width="15.61328125" style="1072" customWidth="1"/>
    <col min="15625" max="15625" width="12" style="1072" customWidth="1"/>
    <col min="15626" max="15626" width="6.61328125" style="1072" customWidth="1"/>
    <col min="15627" max="15627" width="13.61328125" style="1072" customWidth="1"/>
    <col min="15628" max="15872" width="9.61328125" style="1072"/>
    <col min="15873" max="15873" width="10" style="1072" customWidth="1"/>
    <col min="15874" max="15874" width="20.53515625" style="1072" customWidth="1"/>
    <col min="15875" max="15875" width="2.61328125" style="1072" customWidth="1"/>
    <col min="15876" max="15876" width="18.61328125" style="1072" customWidth="1"/>
    <col min="15877" max="15879" width="9.61328125" style="1072" customWidth="1"/>
    <col min="15880" max="15880" width="15.61328125" style="1072" customWidth="1"/>
    <col min="15881" max="15881" width="12" style="1072" customWidth="1"/>
    <col min="15882" max="15882" width="6.61328125" style="1072" customWidth="1"/>
    <col min="15883" max="15883" width="13.61328125" style="1072" customWidth="1"/>
    <col min="15884" max="16128" width="9.61328125" style="1072"/>
    <col min="16129" max="16129" width="10" style="1072" customWidth="1"/>
    <col min="16130" max="16130" width="20.53515625" style="1072" customWidth="1"/>
    <col min="16131" max="16131" width="2.61328125" style="1072" customWidth="1"/>
    <col min="16132" max="16132" width="18.61328125" style="1072" customWidth="1"/>
    <col min="16133" max="16135" width="9.61328125" style="1072" customWidth="1"/>
    <col min="16136" max="16136" width="15.61328125" style="1072" customWidth="1"/>
    <col min="16137" max="16137" width="12" style="1072" customWidth="1"/>
    <col min="16138" max="16138" width="6.61328125" style="1072" customWidth="1"/>
    <col min="16139" max="16139" width="13.61328125" style="1072" customWidth="1"/>
    <col min="16140" max="16384" width="8.921875" style="1072"/>
  </cols>
  <sheetData>
    <row r="6" spans="1:11" ht="13">
      <c r="A6" s="1115" t="s">
        <v>1646</v>
      </c>
      <c r="B6" s="1115"/>
      <c r="C6" s="1115"/>
      <c r="D6" s="1115"/>
      <c r="E6" s="1115"/>
      <c r="F6" s="1115"/>
      <c r="G6" s="1115"/>
      <c r="H6" s="1115"/>
      <c r="I6" s="1116" t="s">
        <v>1647</v>
      </c>
      <c r="J6" s="1071"/>
    </row>
    <row r="7" spans="1:11" ht="13">
      <c r="A7" s="1115" t="s">
        <v>1648</v>
      </c>
      <c r="B7" s="1117"/>
      <c r="C7" s="1117"/>
      <c r="D7" s="1117"/>
      <c r="E7" s="1117"/>
      <c r="F7" s="1117"/>
      <c r="G7" s="1117"/>
      <c r="H7" s="1117"/>
      <c r="I7" s="1116" t="s">
        <v>1649</v>
      </c>
      <c r="J7" s="1071"/>
    </row>
    <row r="8" spans="1:11" ht="13">
      <c r="A8" s="1115" t="s">
        <v>1650</v>
      </c>
      <c r="B8" s="1117"/>
      <c r="C8" s="1117"/>
      <c r="D8" s="1117"/>
      <c r="E8" s="1117"/>
      <c r="F8" s="1117"/>
      <c r="G8" s="1117"/>
      <c r="H8" s="1117"/>
      <c r="I8" s="1117"/>
      <c r="J8" s="1071"/>
    </row>
    <row r="9" spans="1:11" ht="13">
      <c r="A9" s="1115" t="s">
        <v>1651</v>
      </c>
      <c r="B9" s="1117"/>
      <c r="C9" s="1117"/>
      <c r="D9" s="1117"/>
      <c r="E9" s="1117"/>
      <c r="F9" s="1117"/>
      <c r="G9" s="1117"/>
      <c r="H9" s="1117"/>
      <c r="I9" s="1117"/>
      <c r="J9" s="1071"/>
    </row>
    <row r="10" spans="1:11" ht="12.9" customHeight="1" thickBot="1">
      <c r="A10" s="1069"/>
      <c r="B10" s="1069"/>
      <c r="C10" s="1069"/>
      <c r="D10" s="1069"/>
      <c r="E10" s="1069"/>
      <c r="F10" s="1069"/>
      <c r="G10" s="1069"/>
      <c r="H10" s="1069"/>
      <c r="I10" s="1069"/>
      <c r="J10" s="1073"/>
    </row>
    <row r="11" spans="1:11" ht="15.9" customHeight="1" thickTop="1">
      <c r="A11" s="1074" t="s">
        <v>1197</v>
      </c>
      <c r="B11" s="1075"/>
      <c r="C11" s="1075"/>
      <c r="D11" s="1075"/>
      <c r="E11" s="1075"/>
      <c r="F11" s="1075"/>
      <c r="G11" s="1075"/>
      <c r="H11" s="1075"/>
      <c r="I11" s="1075"/>
      <c r="J11" s="1076"/>
    </row>
    <row r="12" spans="1:11" ht="14.15" customHeight="1" thickBot="1">
      <c r="A12" s="1077" t="s">
        <v>2456</v>
      </c>
      <c r="B12" s="1069"/>
      <c r="C12" s="1069"/>
      <c r="D12" s="1069"/>
      <c r="E12" s="1069"/>
      <c r="F12" s="1069"/>
      <c r="G12" s="1069"/>
      <c r="H12" s="1069"/>
      <c r="I12" s="1069"/>
      <c r="J12" s="1076"/>
    </row>
    <row r="13" spans="1:11" ht="14.15" customHeight="1" thickTop="1">
      <c r="A13" s="1078"/>
      <c r="B13" s="1079"/>
      <c r="C13" s="1079"/>
      <c r="D13" s="1079"/>
      <c r="E13" s="1079"/>
      <c r="F13" s="1079"/>
      <c r="G13" s="1079"/>
      <c r="H13" s="1079"/>
      <c r="I13" s="1079"/>
      <c r="J13" s="1080"/>
    </row>
    <row r="14" spans="1:11" ht="13">
      <c r="A14" s="1070" t="s">
        <v>1198</v>
      </c>
      <c r="B14" s="1069"/>
      <c r="C14" s="1069"/>
      <c r="D14" s="1069"/>
      <c r="E14" s="1070"/>
      <c r="F14" s="1070"/>
      <c r="G14" s="1070"/>
      <c r="H14" s="1069"/>
      <c r="I14" s="1069"/>
      <c r="J14" s="1081"/>
    </row>
    <row r="15" spans="1:11" ht="8.25" customHeight="1">
      <c r="J15" s="1081"/>
    </row>
    <row r="16" spans="1:11" ht="5.15" customHeight="1">
      <c r="A16" s="1082"/>
      <c r="B16" s="1083"/>
      <c r="C16" s="1083"/>
      <c r="D16" s="1083"/>
      <c r="E16" s="1083"/>
      <c r="F16" s="1083"/>
      <c r="G16" s="1083"/>
      <c r="H16" s="1083"/>
      <c r="I16" s="1083"/>
      <c r="J16" s="1084"/>
      <c r="K16" s="1083"/>
    </row>
    <row r="17" spans="1:255" ht="12.75" customHeight="1">
      <c r="A17" s="1082" t="s">
        <v>1202</v>
      </c>
      <c r="B17" s="1085"/>
      <c r="C17" s="1085"/>
      <c r="D17" s="1092"/>
      <c r="E17" s="1092"/>
      <c r="F17" s="1092"/>
      <c r="G17" s="1092"/>
      <c r="H17" s="1092"/>
      <c r="I17" s="1092"/>
      <c r="J17" s="1087"/>
      <c r="K17" s="1083"/>
    </row>
    <row r="18" spans="1:255" ht="6" customHeight="1">
      <c r="B18" s="1085"/>
      <c r="C18" s="1085"/>
      <c r="D18" s="1085"/>
      <c r="E18" s="1085"/>
      <c r="F18" s="1085"/>
      <c r="G18" s="1085"/>
      <c r="H18" s="1085"/>
      <c r="I18" s="1085"/>
      <c r="J18" s="1087"/>
      <c r="K18" s="1083"/>
    </row>
    <row r="19" spans="1:255" ht="12.9" customHeight="1">
      <c r="A19" s="1082"/>
      <c r="B19" s="1104" t="s">
        <v>1203</v>
      </c>
      <c r="D19" s="1094" t="s">
        <v>1204</v>
      </c>
      <c r="E19" s="1085"/>
      <c r="F19" s="1085"/>
      <c r="G19" s="1085"/>
      <c r="H19" s="1085"/>
      <c r="I19" s="1085"/>
      <c r="J19" s="1087">
        <v>68</v>
      </c>
      <c r="K19" s="1083"/>
    </row>
    <row r="20" spans="1:255" ht="12.9" customHeight="1">
      <c r="A20" s="1082"/>
      <c r="B20" s="1104" t="s">
        <v>1205</v>
      </c>
      <c r="D20" s="1093" t="s">
        <v>1206</v>
      </c>
      <c r="E20" s="1089"/>
      <c r="F20" s="1089"/>
      <c r="G20" s="1089"/>
      <c r="H20" s="1089"/>
      <c r="I20" s="1089"/>
      <c r="J20" s="1087">
        <v>69</v>
      </c>
      <c r="K20" s="1083"/>
    </row>
    <row r="21" spans="1:255" ht="12.9" customHeight="1">
      <c r="A21" s="1082"/>
      <c r="B21" s="1104" t="s">
        <v>1207</v>
      </c>
      <c r="D21" s="1093" t="s">
        <v>2457</v>
      </c>
      <c r="E21" s="1089"/>
      <c r="F21" s="1089"/>
      <c r="G21" s="1089"/>
      <c r="H21" s="1089"/>
      <c r="I21" s="1089"/>
      <c r="J21" s="1087">
        <v>72</v>
      </c>
      <c r="K21" s="1083"/>
    </row>
    <row r="22" spans="1:255" ht="12.9" customHeight="1">
      <c r="A22" s="1082"/>
      <c r="B22" s="1104" t="s">
        <v>1208</v>
      </c>
      <c r="D22" s="1093" t="s">
        <v>1209</v>
      </c>
      <c r="E22" s="1089"/>
      <c r="F22" s="1089"/>
      <c r="G22" s="1089"/>
      <c r="H22" s="1089"/>
      <c r="I22" s="1089"/>
      <c r="J22" s="1087">
        <v>73</v>
      </c>
      <c r="K22" s="1083"/>
    </row>
    <row r="23" spans="1:255" ht="12.9" customHeight="1">
      <c r="A23" s="1082"/>
      <c r="B23" s="1104" t="s">
        <v>1210</v>
      </c>
      <c r="D23" s="1093" t="s">
        <v>2458</v>
      </c>
      <c r="E23" s="1091"/>
      <c r="F23" s="1091"/>
      <c r="G23" s="1091"/>
      <c r="H23" s="1091"/>
      <c r="I23" s="1091"/>
      <c r="J23" s="1087">
        <v>75</v>
      </c>
      <c r="K23" s="1083"/>
    </row>
    <row r="24" spans="1:255" ht="12.9" customHeight="1">
      <c r="A24" s="1082"/>
      <c r="B24" s="1104" t="s">
        <v>1211</v>
      </c>
      <c r="D24" s="1095" t="s">
        <v>2459</v>
      </c>
      <c r="E24" s="1088"/>
      <c r="F24" s="1088"/>
      <c r="G24" s="1088"/>
      <c r="H24" s="1088"/>
      <c r="I24" s="1088"/>
      <c r="J24" s="1087">
        <v>78</v>
      </c>
      <c r="K24" s="1083"/>
    </row>
    <row r="25" spans="1:255" ht="12.9" customHeight="1">
      <c r="A25" s="1082"/>
      <c r="B25" s="1104" t="s">
        <v>1212</v>
      </c>
      <c r="D25" s="1096" t="s">
        <v>1674</v>
      </c>
      <c r="E25" s="1092"/>
      <c r="F25" s="1092"/>
      <c r="G25" s="1092"/>
      <c r="H25" s="1092"/>
      <c r="I25" s="1092"/>
      <c r="J25" s="1087"/>
      <c r="K25" s="1083"/>
    </row>
    <row r="26" spans="1:255" ht="12.9" customHeight="1">
      <c r="A26" s="1082"/>
      <c r="B26" s="1085"/>
      <c r="D26" s="1097" t="s">
        <v>2460</v>
      </c>
      <c r="E26" s="1086"/>
      <c r="F26" s="1086"/>
      <c r="G26" s="1086"/>
      <c r="H26" s="1086"/>
      <c r="I26" s="1086"/>
      <c r="J26" s="1087">
        <v>79</v>
      </c>
      <c r="K26" s="1083"/>
    </row>
    <row r="27" spans="1:255" ht="12.9" customHeight="1">
      <c r="A27" s="1082"/>
      <c r="B27" s="1104" t="s">
        <v>1214</v>
      </c>
      <c r="C27" s="1098"/>
      <c r="D27" s="1086" t="s">
        <v>2177</v>
      </c>
      <c r="E27" s="1252"/>
      <c r="F27" s="1252"/>
      <c r="G27" s="1252"/>
      <c r="H27" s="1252"/>
      <c r="I27" s="1252"/>
      <c r="J27" s="1087">
        <v>82</v>
      </c>
      <c r="K27" s="1083"/>
    </row>
    <row r="28" spans="1:255" ht="1.5" customHeight="1">
      <c r="J28" s="1081"/>
      <c r="K28" s="1083"/>
    </row>
    <row r="29" spans="1:255" ht="6" customHeight="1">
      <c r="A29" s="1082"/>
      <c r="B29" s="1085"/>
      <c r="C29" s="1098"/>
      <c r="D29" s="1092"/>
      <c r="E29" s="1092"/>
      <c r="F29" s="1092"/>
      <c r="G29" s="1092"/>
      <c r="H29" s="1092"/>
      <c r="I29" s="1092"/>
      <c r="J29" s="1087"/>
      <c r="K29" s="1083"/>
      <c r="L29" s="1083"/>
      <c r="M29" s="1083"/>
      <c r="N29" s="1083"/>
      <c r="O29" s="1083"/>
      <c r="P29" s="1083"/>
      <c r="Q29" s="1083"/>
      <c r="R29" s="1083"/>
      <c r="S29" s="1083"/>
      <c r="T29" s="1083"/>
      <c r="U29" s="1083"/>
      <c r="V29" s="1083"/>
      <c r="W29" s="1083"/>
      <c r="X29" s="1083"/>
      <c r="Y29" s="1083"/>
      <c r="Z29" s="1083"/>
      <c r="AA29" s="1083"/>
      <c r="AB29" s="1083"/>
      <c r="AC29" s="1083"/>
      <c r="AD29" s="1083"/>
      <c r="AE29" s="1083"/>
      <c r="AF29" s="1083"/>
      <c r="AG29" s="1083"/>
      <c r="AH29" s="1083"/>
      <c r="AI29" s="1083"/>
      <c r="AJ29" s="1083"/>
      <c r="AK29" s="1083"/>
      <c r="AL29" s="1083"/>
      <c r="AM29" s="1083"/>
      <c r="AN29" s="1083"/>
      <c r="AO29" s="1083"/>
      <c r="AP29" s="1083"/>
      <c r="AQ29" s="1083"/>
      <c r="AR29" s="1083"/>
      <c r="AS29" s="1083"/>
      <c r="AT29" s="1083"/>
      <c r="AU29" s="1083"/>
      <c r="AV29" s="1083"/>
      <c r="AW29" s="1083"/>
      <c r="AX29" s="1083"/>
      <c r="AY29" s="1083"/>
      <c r="AZ29" s="1083"/>
      <c r="BA29" s="1083"/>
      <c r="BB29" s="1083"/>
      <c r="BC29" s="1083"/>
      <c r="BD29" s="1083"/>
      <c r="BE29" s="1083"/>
      <c r="BF29" s="1083"/>
      <c r="BG29" s="1083"/>
      <c r="BH29" s="1083"/>
      <c r="BI29" s="1083"/>
      <c r="BJ29" s="1083"/>
      <c r="BK29" s="1083"/>
      <c r="BL29" s="1083"/>
      <c r="BM29" s="1083"/>
      <c r="BN29" s="1083"/>
      <c r="BO29" s="1083"/>
      <c r="BP29" s="1083"/>
      <c r="BQ29" s="1083"/>
      <c r="BR29" s="1083"/>
      <c r="BS29" s="1083"/>
      <c r="BT29" s="1083"/>
      <c r="BU29" s="1083"/>
      <c r="BV29" s="1083"/>
      <c r="BW29" s="1083"/>
      <c r="BX29" s="1083"/>
      <c r="BY29" s="1083"/>
      <c r="BZ29" s="1083"/>
      <c r="CA29" s="1083"/>
      <c r="CB29" s="1083"/>
      <c r="CC29" s="1083"/>
      <c r="CD29" s="1083"/>
      <c r="CE29" s="1083"/>
      <c r="CF29" s="1083"/>
      <c r="CG29" s="1083"/>
      <c r="CH29" s="1083"/>
      <c r="CI29" s="1083"/>
      <c r="CJ29" s="1083"/>
      <c r="CK29" s="1083"/>
      <c r="CL29" s="1083"/>
      <c r="CM29" s="1083"/>
      <c r="CN29" s="1083"/>
      <c r="CO29" s="1083"/>
      <c r="CP29" s="1083"/>
      <c r="CQ29" s="1083"/>
      <c r="CR29" s="1083"/>
      <c r="CS29" s="1083"/>
      <c r="CT29" s="1083"/>
      <c r="CU29" s="1083"/>
      <c r="CV29" s="1083"/>
      <c r="CW29" s="1083"/>
      <c r="CX29" s="1083"/>
      <c r="CY29" s="1083"/>
      <c r="CZ29" s="1083"/>
      <c r="DA29" s="1083"/>
      <c r="DB29" s="1083"/>
      <c r="DC29" s="1083"/>
      <c r="DD29" s="1083"/>
      <c r="DE29" s="1083"/>
      <c r="DF29" s="1083"/>
      <c r="DG29" s="1083"/>
      <c r="DH29" s="1083"/>
      <c r="DI29" s="1083"/>
      <c r="DJ29" s="1083"/>
      <c r="DK29" s="1083"/>
      <c r="DL29" s="1083"/>
      <c r="DM29" s="1083"/>
      <c r="DN29" s="1083"/>
      <c r="DO29" s="1083"/>
      <c r="DP29" s="1083"/>
      <c r="DQ29" s="1083"/>
      <c r="DR29" s="1083"/>
      <c r="DS29" s="1083"/>
      <c r="DT29" s="1083"/>
      <c r="DU29" s="1083"/>
      <c r="DV29" s="1083"/>
      <c r="DW29" s="1083"/>
      <c r="DX29" s="1083"/>
      <c r="DY29" s="1083"/>
      <c r="DZ29" s="1083"/>
      <c r="EA29" s="1083"/>
      <c r="EB29" s="1083"/>
      <c r="EC29" s="1083"/>
      <c r="ED29" s="1083"/>
      <c r="EE29" s="1083"/>
      <c r="EF29" s="1083"/>
      <c r="EG29" s="1083"/>
      <c r="EH29" s="1083"/>
      <c r="EI29" s="1083"/>
      <c r="EJ29" s="1083"/>
      <c r="EK29" s="1083"/>
      <c r="EL29" s="1083"/>
      <c r="EM29" s="1083"/>
      <c r="EN29" s="1083"/>
      <c r="EO29" s="1083"/>
      <c r="EP29" s="1083"/>
      <c r="EQ29" s="1083"/>
      <c r="ER29" s="1083"/>
      <c r="ES29" s="1083"/>
      <c r="ET29" s="1083"/>
      <c r="EU29" s="1083"/>
      <c r="EV29" s="1083"/>
      <c r="EW29" s="1083"/>
      <c r="EX29" s="1083"/>
      <c r="EY29" s="1083"/>
      <c r="EZ29" s="1083"/>
      <c r="FA29" s="1083"/>
      <c r="FB29" s="1083"/>
      <c r="FC29" s="1083"/>
      <c r="FD29" s="1083"/>
      <c r="FE29" s="1083"/>
      <c r="FF29" s="1083"/>
      <c r="FG29" s="1083"/>
      <c r="FH29" s="1083"/>
      <c r="FI29" s="1083"/>
      <c r="FJ29" s="1083"/>
      <c r="FK29" s="1083"/>
      <c r="FL29" s="1083"/>
      <c r="FM29" s="1083"/>
      <c r="FN29" s="1083"/>
      <c r="FO29" s="1083"/>
      <c r="FP29" s="1083"/>
      <c r="FQ29" s="1083"/>
      <c r="FR29" s="1083"/>
      <c r="FS29" s="1083"/>
      <c r="FT29" s="1083"/>
      <c r="FU29" s="1083"/>
      <c r="FV29" s="1083"/>
      <c r="FW29" s="1083"/>
      <c r="FX29" s="1083"/>
      <c r="FY29" s="1083"/>
      <c r="FZ29" s="1083"/>
      <c r="GA29" s="1083"/>
      <c r="GB29" s="1083"/>
      <c r="GC29" s="1083"/>
      <c r="GD29" s="1083"/>
      <c r="GE29" s="1083"/>
      <c r="GF29" s="1083"/>
      <c r="GG29" s="1083"/>
      <c r="GH29" s="1083"/>
      <c r="GI29" s="1083"/>
      <c r="GJ29" s="1083"/>
      <c r="GK29" s="1083"/>
      <c r="GL29" s="1083"/>
      <c r="GM29" s="1083"/>
      <c r="GN29" s="1083"/>
      <c r="GO29" s="1083"/>
      <c r="GP29" s="1083"/>
      <c r="GQ29" s="1083"/>
      <c r="GR29" s="1083"/>
      <c r="GS29" s="1083"/>
      <c r="GT29" s="1083"/>
      <c r="GU29" s="1083"/>
      <c r="GV29" s="1083"/>
      <c r="GW29" s="1083"/>
      <c r="GX29" s="1083"/>
      <c r="GY29" s="1083"/>
      <c r="GZ29" s="1083"/>
      <c r="HA29" s="1083"/>
      <c r="HB29" s="1083"/>
      <c r="HC29" s="1083"/>
      <c r="HD29" s="1083"/>
      <c r="HE29" s="1083"/>
      <c r="HF29" s="1083"/>
      <c r="HG29" s="1083"/>
      <c r="HH29" s="1083"/>
      <c r="HI29" s="1083"/>
      <c r="HJ29" s="1083"/>
      <c r="HK29" s="1083"/>
      <c r="HL29" s="1083"/>
      <c r="HM29" s="1083"/>
      <c r="HN29" s="1083"/>
      <c r="HO29" s="1083"/>
      <c r="HP29" s="1083"/>
      <c r="HQ29" s="1083"/>
      <c r="HR29" s="1083"/>
      <c r="HS29" s="1083"/>
      <c r="HT29" s="1083"/>
      <c r="HU29" s="1083"/>
      <c r="HV29" s="1083"/>
      <c r="HW29" s="1083"/>
      <c r="HX29" s="1083"/>
      <c r="HY29" s="1083"/>
      <c r="HZ29" s="1083"/>
      <c r="IA29" s="1083"/>
      <c r="IB29" s="1083"/>
      <c r="IC29" s="1083"/>
      <c r="ID29" s="1083"/>
      <c r="IE29" s="1083"/>
      <c r="IF29" s="1083"/>
      <c r="IG29" s="1083"/>
      <c r="IH29" s="1083"/>
      <c r="II29" s="1083"/>
      <c r="IJ29" s="1083"/>
      <c r="IK29" s="1083"/>
      <c r="IL29" s="1083"/>
      <c r="IM29" s="1083"/>
      <c r="IN29" s="1083"/>
      <c r="IO29" s="1083"/>
      <c r="IP29" s="1083"/>
      <c r="IQ29" s="1083"/>
      <c r="IR29" s="1083"/>
      <c r="IS29" s="1083"/>
      <c r="IT29" s="1083"/>
      <c r="IU29" s="1083"/>
    </row>
    <row r="30" spans="1:255" ht="12.75" customHeight="1">
      <c r="A30" s="1082"/>
      <c r="B30" s="1085"/>
      <c r="C30" s="1098" t="s">
        <v>1215</v>
      </c>
      <c r="D30" s="1085"/>
      <c r="E30" s="1085"/>
      <c r="F30" s="1085"/>
      <c r="G30" s="1085"/>
      <c r="H30" s="1085"/>
      <c r="I30" s="1085"/>
      <c r="J30" s="1087"/>
      <c r="K30" s="1083"/>
      <c r="L30" s="1083"/>
      <c r="M30" s="1083"/>
      <c r="N30" s="1083"/>
      <c r="O30" s="1083"/>
      <c r="P30" s="1083"/>
      <c r="Q30" s="1083"/>
      <c r="R30" s="1083"/>
      <c r="S30" s="1083"/>
      <c r="T30" s="1083"/>
      <c r="U30" s="1083"/>
      <c r="V30" s="1083"/>
      <c r="W30" s="1083"/>
      <c r="X30" s="1083"/>
      <c r="Y30" s="1083"/>
      <c r="Z30" s="1083"/>
      <c r="AA30" s="1083"/>
      <c r="AB30" s="1083"/>
      <c r="AC30" s="1083"/>
      <c r="AD30" s="1083"/>
      <c r="AE30" s="1083"/>
      <c r="AF30" s="1083"/>
      <c r="AG30" s="1083"/>
      <c r="AH30" s="1083"/>
      <c r="AI30" s="1083"/>
      <c r="AJ30" s="1083"/>
      <c r="AK30" s="1083"/>
      <c r="AL30" s="1083"/>
      <c r="AM30" s="1083"/>
      <c r="AN30" s="1083"/>
      <c r="AO30" s="1083"/>
      <c r="AP30" s="1083"/>
      <c r="AQ30" s="1083"/>
      <c r="AR30" s="1083"/>
      <c r="AS30" s="1083"/>
      <c r="AT30" s="1083"/>
      <c r="AU30" s="1083"/>
      <c r="AV30" s="1083"/>
      <c r="AW30" s="1083"/>
      <c r="AX30" s="1083"/>
      <c r="AY30" s="1083"/>
      <c r="AZ30" s="1083"/>
      <c r="BA30" s="1083"/>
      <c r="BB30" s="1083"/>
      <c r="BC30" s="1083"/>
      <c r="BD30" s="1083"/>
      <c r="BE30" s="1083"/>
      <c r="BF30" s="1083"/>
      <c r="BG30" s="1083"/>
      <c r="BH30" s="1083"/>
      <c r="BI30" s="1083"/>
      <c r="BJ30" s="1083"/>
      <c r="BK30" s="1083"/>
      <c r="BL30" s="1083"/>
      <c r="BM30" s="1083"/>
      <c r="BN30" s="1083"/>
      <c r="BO30" s="1083"/>
      <c r="BP30" s="1083"/>
      <c r="BQ30" s="1083"/>
      <c r="BR30" s="1083"/>
      <c r="BS30" s="1083"/>
      <c r="BT30" s="1083"/>
      <c r="BU30" s="1083"/>
      <c r="BV30" s="1083"/>
      <c r="BW30" s="1083"/>
      <c r="BX30" s="1083"/>
      <c r="BY30" s="1083"/>
      <c r="BZ30" s="1083"/>
      <c r="CA30" s="1083"/>
      <c r="CB30" s="1083"/>
      <c r="CC30" s="1083"/>
      <c r="CD30" s="1083"/>
      <c r="CE30" s="1083"/>
      <c r="CF30" s="1083"/>
      <c r="CG30" s="1083"/>
      <c r="CH30" s="1083"/>
      <c r="CI30" s="1083"/>
      <c r="CJ30" s="1083"/>
      <c r="CK30" s="1083"/>
      <c r="CL30" s="1083"/>
      <c r="CM30" s="1083"/>
      <c r="CN30" s="1083"/>
      <c r="CO30" s="1083"/>
      <c r="CP30" s="1083"/>
      <c r="CQ30" s="1083"/>
      <c r="CR30" s="1083"/>
      <c r="CS30" s="1083"/>
      <c r="CT30" s="1083"/>
      <c r="CU30" s="1083"/>
      <c r="CV30" s="1083"/>
      <c r="CW30" s="1083"/>
      <c r="CX30" s="1083"/>
      <c r="CY30" s="1083"/>
      <c r="CZ30" s="1083"/>
      <c r="DA30" s="1083"/>
      <c r="DB30" s="1083"/>
      <c r="DC30" s="1083"/>
      <c r="DD30" s="1083"/>
      <c r="DE30" s="1083"/>
      <c r="DF30" s="1083"/>
      <c r="DG30" s="1083"/>
      <c r="DH30" s="1083"/>
      <c r="DI30" s="1083"/>
      <c r="DJ30" s="1083"/>
      <c r="DK30" s="1083"/>
      <c r="DL30" s="1083"/>
      <c r="DM30" s="1083"/>
      <c r="DN30" s="1083"/>
      <c r="DO30" s="1083"/>
      <c r="DP30" s="1083"/>
      <c r="DQ30" s="1083"/>
      <c r="DR30" s="1083"/>
      <c r="DS30" s="1083"/>
      <c r="DT30" s="1083"/>
      <c r="DU30" s="1083"/>
      <c r="DV30" s="1083"/>
      <c r="DW30" s="1083"/>
      <c r="DX30" s="1083"/>
      <c r="DY30" s="1083"/>
      <c r="DZ30" s="1083"/>
      <c r="EA30" s="1083"/>
      <c r="EB30" s="1083"/>
      <c r="EC30" s="1083"/>
      <c r="ED30" s="1083"/>
      <c r="EE30" s="1083"/>
      <c r="EF30" s="1083"/>
      <c r="EG30" s="1083"/>
      <c r="EH30" s="1083"/>
      <c r="EI30" s="1083"/>
      <c r="EJ30" s="1083"/>
      <c r="EK30" s="1083"/>
      <c r="EL30" s="1083"/>
      <c r="EM30" s="1083"/>
      <c r="EN30" s="1083"/>
      <c r="EO30" s="1083"/>
      <c r="EP30" s="1083"/>
      <c r="EQ30" s="1083"/>
      <c r="ER30" s="1083"/>
      <c r="ES30" s="1083"/>
      <c r="ET30" s="1083"/>
      <c r="EU30" s="1083"/>
      <c r="EV30" s="1083"/>
      <c r="EW30" s="1083"/>
      <c r="EX30" s="1083"/>
      <c r="EY30" s="1083"/>
      <c r="EZ30" s="1083"/>
      <c r="FA30" s="1083"/>
      <c r="FB30" s="1083"/>
      <c r="FC30" s="1083"/>
      <c r="FD30" s="1083"/>
      <c r="FE30" s="1083"/>
      <c r="FF30" s="1083"/>
      <c r="FG30" s="1083"/>
      <c r="FH30" s="1083"/>
      <c r="FI30" s="1083"/>
      <c r="FJ30" s="1083"/>
      <c r="FK30" s="1083"/>
      <c r="FL30" s="1083"/>
      <c r="FM30" s="1083"/>
      <c r="FN30" s="1083"/>
      <c r="FO30" s="1083"/>
      <c r="FP30" s="1083"/>
      <c r="FQ30" s="1083"/>
      <c r="FR30" s="1083"/>
      <c r="FS30" s="1083"/>
      <c r="FT30" s="1083"/>
      <c r="FU30" s="1083"/>
      <c r="FV30" s="1083"/>
      <c r="FW30" s="1083"/>
      <c r="FX30" s="1083"/>
      <c r="FY30" s="1083"/>
      <c r="FZ30" s="1083"/>
      <c r="GA30" s="1083"/>
      <c r="GB30" s="1083"/>
      <c r="GC30" s="1083"/>
      <c r="GD30" s="1083"/>
      <c r="GE30" s="1083"/>
      <c r="GF30" s="1083"/>
      <c r="GG30" s="1083"/>
      <c r="GH30" s="1083"/>
      <c r="GI30" s="1083"/>
      <c r="GJ30" s="1083"/>
      <c r="GK30" s="1083"/>
      <c r="GL30" s="1083"/>
      <c r="GM30" s="1083"/>
      <c r="GN30" s="1083"/>
      <c r="GO30" s="1083"/>
      <c r="GP30" s="1083"/>
      <c r="GQ30" s="1083"/>
      <c r="GR30" s="1083"/>
      <c r="GS30" s="1083"/>
      <c r="GT30" s="1083"/>
      <c r="GU30" s="1083"/>
      <c r="GV30" s="1083"/>
      <c r="GW30" s="1083"/>
      <c r="GX30" s="1083"/>
      <c r="GY30" s="1083"/>
      <c r="GZ30" s="1083"/>
      <c r="HA30" s="1083"/>
      <c r="HB30" s="1083"/>
      <c r="HC30" s="1083"/>
      <c r="HD30" s="1083"/>
      <c r="HE30" s="1083"/>
      <c r="HF30" s="1083"/>
      <c r="HG30" s="1083"/>
      <c r="HH30" s="1083"/>
      <c r="HI30" s="1083"/>
      <c r="HJ30" s="1083"/>
      <c r="HK30" s="1083"/>
      <c r="HL30" s="1083"/>
      <c r="HM30" s="1083"/>
      <c r="HN30" s="1083"/>
      <c r="HO30" s="1083"/>
      <c r="HP30" s="1083"/>
      <c r="HQ30" s="1083"/>
      <c r="HR30" s="1083"/>
      <c r="HS30" s="1083"/>
      <c r="HT30" s="1083"/>
      <c r="HU30" s="1083"/>
      <c r="HV30" s="1083"/>
      <c r="HW30" s="1083"/>
      <c r="HX30" s="1083"/>
      <c r="HY30" s="1083"/>
      <c r="HZ30" s="1083"/>
      <c r="IA30" s="1083"/>
      <c r="IB30" s="1083"/>
      <c r="IC30" s="1083"/>
      <c r="ID30" s="1083"/>
      <c r="IE30" s="1083"/>
      <c r="IF30" s="1083"/>
      <c r="IG30" s="1083"/>
      <c r="IH30" s="1083"/>
      <c r="II30" s="1083"/>
      <c r="IJ30" s="1083"/>
      <c r="IK30" s="1083"/>
      <c r="IL30" s="1083"/>
      <c r="IM30" s="1083"/>
      <c r="IN30" s="1083"/>
      <c r="IO30" s="1083"/>
      <c r="IP30" s="1083"/>
      <c r="IQ30" s="1083"/>
      <c r="IR30" s="1083"/>
      <c r="IS30" s="1083"/>
      <c r="IT30" s="1083"/>
      <c r="IU30" s="1083"/>
    </row>
    <row r="31" spans="1:255" ht="12.9" customHeight="1">
      <c r="A31" s="1082"/>
      <c r="B31" s="1104" t="s">
        <v>1216</v>
      </c>
      <c r="C31" s="1098"/>
      <c r="D31" s="1085" t="s">
        <v>1217</v>
      </c>
      <c r="E31" s="1085"/>
      <c r="F31" s="1085"/>
      <c r="G31" s="1085"/>
      <c r="H31" s="1085"/>
      <c r="I31" s="1085"/>
      <c r="J31" s="1087">
        <v>83</v>
      </c>
      <c r="K31" s="1083"/>
      <c r="L31" s="1083"/>
      <c r="M31" s="1083"/>
      <c r="N31" s="1083"/>
      <c r="O31" s="1083"/>
      <c r="P31" s="1083"/>
      <c r="Q31" s="1083"/>
      <c r="R31" s="1083"/>
      <c r="S31" s="1083"/>
      <c r="T31" s="1083"/>
      <c r="U31" s="1083"/>
      <c r="V31" s="1083"/>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3"/>
      <c r="BY31" s="1083"/>
      <c r="BZ31" s="1083"/>
      <c r="CA31" s="1083"/>
      <c r="CB31" s="1083"/>
      <c r="CC31" s="1083"/>
      <c r="CD31" s="1083"/>
      <c r="CE31" s="1083"/>
      <c r="CF31" s="1083"/>
      <c r="CG31" s="1083"/>
      <c r="CH31" s="1083"/>
      <c r="CI31" s="1083"/>
      <c r="CJ31" s="1083"/>
      <c r="CK31" s="1083"/>
      <c r="CL31" s="1083"/>
      <c r="CM31" s="1083"/>
      <c r="CN31" s="1083"/>
      <c r="CO31" s="1083"/>
      <c r="CP31" s="1083"/>
      <c r="CQ31" s="1083"/>
      <c r="CR31" s="1083"/>
      <c r="CS31" s="1083"/>
      <c r="CT31" s="1083"/>
      <c r="CU31" s="1083"/>
      <c r="CV31" s="1083"/>
      <c r="CW31" s="1083"/>
      <c r="CX31" s="1083"/>
      <c r="CY31" s="1083"/>
      <c r="CZ31" s="1083"/>
      <c r="DA31" s="1083"/>
      <c r="DB31" s="1083"/>
      <c r="DC31" s="1083"/>
      <c r="DD31" s="1083"/>
      <c r="DE31" s="1083"/>
      <c r="DF31" s="1083"/>
      <c r="DG31" s="1083"/>
      <c r="DH31" s="1083"/>
      <c r="DI31" s="1083"/>
      <c r="DJ31" s="1083"/>
      <c r="DK31" s="1083"/>
      <c r="DL31" s="1083"/>
      <c r="DM31" s="1083"/>
      <c r="DN31" s="1083"/>
      <c r="DO31" s="1083"/>
      <c r="DP31" s="1083"/>
      <c r="DQ31" s="1083"/>
      <c r="DR31" s="1083"/>
      <c r="DS31" s="1083"/>
      <c r="DT31" s="1083"/>
      <c r="DU31" s="1083"/>
      <c r="DV31" s="1083"/>
      <c r="DW31" s="1083"/>
      <c r="DX31" s="1083"/>
      <c r="DY31" s="1083"/>
      <c r="DZ31" s="1083"/>
      <c r="EA31" s="1083"/>
      <c r="EB31" s="1083"/>
      <c r="EC31" s="1083"/>
      <c r="ED31" s="1083"/>
      <c r="EE31" s="1083"/>
      <c r="EF31" s="1083"/>
      <c r="EG31" s="1083"/>
      <c r="EH31" s="1083"/>
      <c r="EI31" s="1083"/>
      <c r="EJ31" s="1083"/>
      <c r="EK31" s="1083"/>
      <c r="EL31" s="1083"/>
      <c r="EM31" s="1083"/>
      <c r="EN31" s="1083"/>
      <c r="EO31" s="1083"/>
      <c r="EP31" s="1083"/>
      <c r="EQ31" s="1083"/>
      <c r="ER31" s="1083"/>
      <c r="ES31" s="1083"/>
      <c r="ET31" s="1083"/>
      <c r="EU31" s="1083"/>
      <c r="EV31" s="1083"/>
      <c r="EW31" s="1083"/>
      <c r="EX31" s="1083"/>
      <c r="EY31" s="1083"/>
      <c r="EZ31" s="1083"/>
      <c r="FA31" s="1083"/>
      <c r="FB31" s="1083"/>
      <c r="FC31" s="1083"/>
      <c r="FD31" s="1083"/>
      <c r="FE31" s="1083"/>
      <c r="FF31" s="1083"/>
      <c r="FG31" s="1083"/>
      <c r="FH31" s="1083"/>
      <c r="FI31" s="1083"/>
      <c r="FJ31" s="1083"/>
      <c r="FK31" s="1083"/>
      <c r="FL31" s="1083"/>
      <c r="FM31" s="1083"/>
      <c r="FN31" s="1083"/>
      <c r="FO31" s="1083"/>
      <c r="FP31" s="1083"/>
      <c r="FQ31" s="1083"/>
      <c r="FR31" s="1083"/>
      <c r="FS31" s="1083"/>
      <c r="FT31" s="1083"/>
      <c r="FU31" s="1083"/>
      <c r="FV31" s="1083"/>
      <c r="FW31" s="1083"/>
      <c r="FX31" s="1083"/>
      <c r="FY31" s="1083"/>
      <c r="FZ31" s="1083"/>
      <c r="GA31" s="1083"/>
      <c r="GB31" s="1083"/>
      <c r="GC31" s="1083"/>
      <c r="GD31" s="1083"/>
      <c r="GE31" s="1083"/>
      <c r="GF31" s="1083"/>
      <c r="GG31" s="1083"/>
      <c r="GH31" s="1083"/>
      <c r="GI31" s="1083"/>
      <c r="GJ31" s="1083"/>
      <c r="GK31" s="1083"/>
      <c r="GL31" s="1083"/>
      <c r="GM31" s="1083"/>
      <c r="GN31" s="1083"/>
      <c r="GO31" s="1083"/>
      <c r="GP31" s="1083"/>
      <c r="GQ31" s="1083"/>
      <c r="GR31" s="1083"/>
      <c r="GS31" s="1083"/>
      <c r="GT31" s="1083"/>
      <c r="GU31" s="1083"/>
      <c r="GV31" s="1083"/>
      <c r="GW31" s="1083"/>
      <c r="GX31" s="1083"/>
      <c r="GY31" s="1083"/>
      <c r="GZ31" s="1083"/>
      <c r="HA31" s="1083"/>
      <c r="HB31" s="1083"/>
      <c r="HC31" s="1083"/>
      <c r="HD31" s="1083"/>
      <c r="HE31" s="1083"/>
      <c r="HF31" s="1083"/>
      <c r="HG31" s="1083"/>
      <c r="HH31" s="1083"/>
      <c r="HI31" s="1083"/>
      <c r="HJ31" s="1083"/>
      <c r="HK31" s="1083"/>
      <c r="HL31" s="1083"/>
      <c r="HM31" s="1083"/>
      <c r="HN31" s="1083"/>
      <c r="HO31" s="1083"/>
      <c r="HP31" s="1083"/>
      <c r="HQ31" s="1083"/>
      <c r="HR31" s="1083"/>
      <c r="HS31" s="1083"/>
      <c r="HT31" s="1083"/>
      <c r="HU31" s="1083"/>
      <c r="HV31" s="1083"/>
      <c r="HW31" s="1083"/>
      <c r="HX31" s="1083"/>
      <c r="HY31" s="1083"/>
      <c r="HZ31" s="1083"/>
      <c r="IA31" s="1083"/>
      <c r="IB31" s="1083"/>
      <c r="IC31" s="1083"/>
      <c r="ID31" s="1083"/>
      <c r="IE31" s="1083"/>
      <c r="IF31" s="1083"/>
      <c r="IG31" s="1083"/>
      <c r="IH31" s="1083"/>
      <c r="II31" s="1083"/>
      <c r="IJ31" s="1083"/>
      <c r="IK31" s="1083"/>
      <c r="IL31" s="1083"/>
      <c r="IM31" s="1083"/>
      <c r="IN31" s="1083"/>
      <c r="IO31" s="1083"/>
      <c r="IP31" s="1083"/>
      <c r="IQ31" s="1083"/>
      <c r="IR31" s="1083"/>
      <c r="IS31" s="1083"/>
      <c r="IT31" s="1083"/>
      <c r="IU31" s="1083"/>
    </row>
    <row r="32" spans="1:255" ht="12.9" customHeight="1">
      <c r="A32" s="1082"/>
      <c r="B32" s="1104" t="s">
        <v>1218</v>
      </c>
      <c r="C32" s="1098"/>
      <c r="D32" s="1091" t="s">
        <v>1219</v>
      </c>
      <c r="E32" s="1091"/>
      <c r="F32" s="1091"/>
      <c r="G32" s="1091"/>
      <c r="H32" s="1091"/>
      <c r="I32" s="1091"/>
      <c r="J32" s="1087">
        <v>84</v>
      </c>
      <c r="K32" s="1083"/>
      <c r="L32" s="1083"/>
      <c r="M32" s="1083"/>
      <c r="N32" s="1083"/>
      <c r="O32" s="1083"/>
      <c r="P32" s="1083"/>
      <c r="Q32" s="1083"/>
      <c r="R32" s="1083"/>
      <c r="S32" s="1083"/>
      <c r="T32" s="1083"/>
      <c r="U32" s="1083"/>
      <c r="V32" s="1083"/>
      <c r="W32" s="1083"/>
      <c r="X32" s="1083"/>
      <c r="Y32" s="1083"/>
      <c r="Z32" s="1083"/>
      <c r="AA32" s="1083"/>
      <c r="AB32" s="1083"/>
      <c r="AC32" s="1083"/>
      <c r="AD32" s="1083"/>
      <c r="AE32" s="1083"/>
      <c r="AF32" s="1083"/>
      <c r="AG32" s="1083"/>
      <c r="AH32" s="1083"/>
      <c r="AI32" s="1083"/>
      <c r="AJ32" s="1083"/>
      <c r="AK32" s="1083"/>
      <c r="AL32" s="1083"/>
      <c r="AM32" s="1083"/>
      <c r="AN32" s="1083"/>
      <c r="AO32" s="1083"/>
      <c r="AP32" s="1083"/>
      <c r="AQ32" s="1083"/>
      <c r="AR32" s="1083"/>
      <c r="AS32" s="1083"/>
      <c r="AT32" s="1083"/>
      <c r="AU32" s="1083"/>
      <c r="AV32" s="1083"/>
      <c r="AW32" s="1083"/>
      <c r="AX32" s="1083"/>
      <c r="AY32" s="1083"/>
      <c r="AZ32" s="1083"/>
      <c r="BA32" s="1083"/>
      <c r="BB32" s="1083"/>
      <c r="BC32" s="1083"/>
      <c r="BD32" s="1083"/>
      <c r="BE32" s="1083"/>
      <c r="BF32" s="1083"/>
      <c r="BG32" s="1083"/>
      <c r="BH32" s="1083"/>
      <c r="BI32" s="1083"/>
      <c r="BJ32" s="1083"/>
      <c r="BK32" s="1083"/>
      <c r="BL32" s="1083"/>
      <c r="BM32" s="1083"/>
      <c r="BN32" s="1083"/>
      <c r="BO32" s="1083"/>
      <c r="BP32" s="1083"/>
      <c r="BQ32" s="1083"/>
      <c r="BR32" s="1083"/>
      <c r="BS32" s="1083"/>
      <c r="BT32" s="1083"/>
      <c r="BU32" s="1083"/>
      <c r="BV32" s="1083"/>
      <c r="BW32" s="1083"/>
      <c r="BX32" s="1083"/>
      <c r="BY32" s="1083"/>
      <c r="BZ32" s="1083"/>
      <c r="CA32" s="1083"/>
      <c r="CB32" s="1083"/>
      <c r="CC32" s="1083"/>
      <c r="CD32" s="1083"/>
      <c r="CE32" s="1083"/>
      <c r="CF32" s="1083"/>
      <c r="CG32" s="1083"/>
      <c r="CH32" s="1083"/>
      <c r="CI32" s="1083"/>
      <c r="CJ32" s="1083"/>
      <c r="CK32" s="1083"/>
      <c r="CL32" s="1083"/>
      <c r="CM32" s="1083"/>
      <c r="CN32" s="1083"/>
      <c r="CO32" s="1083"/>
      <c r="CP32" s="1083"/>
      <c r="CQ32" s="1083"/>
      <c r="CR32" s="1083"/>
      <c r="CS32" s="1083"/>
      <c r="CT32" s="1083"/>
      <c r="CU32" s="1083"/>
      <c r="CV32" s="1083"/>
      <c r="CW32" s="1083"/>
      <c r="CX32" s="1083"/>
      <c r="CY32" s="1083"/>
      <c r="CZ32" s="1083"/>
      <c r="DA32" s="1083"/>
      <c r="DB32" s="1083"/>
      <c r="DC32" s="1083"/>
      <c r="DD32" s="1083"/>
      <c r="DE32" s="1083"/>
      <c r="DF32" s="1083"/>
      <c r="DG32" s="1083"/>
      <c r="DH32" s="1083"/>
      <c r="DI32" s="1083"/>
      <c r="DJ32" s="1083"/>
      <c r="DK32" s="1083"/>
      <c r="DL32" s="1083"/>
      <c r="DM32" s="1083"/>
      <c r="DN32" s="1083"/>
      <c r="DO32" s="1083"/>
      <c r="DP32" s="1083"/>
      <c r="DQ32" s="1083"/>
      <c r="DR32" s="1083"/>
      <c r="DS32" s="1083"/>
      <c r="DT32" s="1083"/>
      <c r="DU32" s="1083"/>
      <c r="DV32" s="1083"/>
      <c r="DW32" s="1083"/>
      <c r="DX32" s="1083"/>
      <c r="DY32" s="1083"/>
      <c r="DZ32" s="1083"/>
      <c r="EA32" s="1083"/>
      <c r="EB32" s="1083"/>
      <c r="EC32" s="1083"/>
      <c r="ED32" s="1083"/>
      <c r="EE32" s="1083"/>
      <c r="EF32" s="1083"/>
      <c r="EG32" s="1083"/>
      <c r="EH32" s="1083"/>
      <c r="EI32" s="1083"/>
      <c r="EJ32" s="1083"/>
      <c r="EK32" s="1083"/>
      <c r="EL32" s="1083"/>
      <c r="EM32" s="1083"/>
      <c r="EN32" s="1083"/>
      <c r="EO32" s="1083"/>
      <c r="EP32" s="1083"/>
      <c r="EQ32" s="1083"/>
      <c r="ER32" s="1083"/>
      <c r="ES32" s="1083"/>
      <c r="ET32" s="1083"/>
      <c r="EU32" s="1083"/>
      <c r="EV32" s="1083"/>
      <c r="EW32" s="1083"/>
      <c r="EX32" s="1083"/>
      <c r="EY32" s="1083"/>
      <c r="EZ32" s="1083"/>
      <c r="FA32" s="1083"/>
      <c r="FB32" s="1083"/>
      <c r="FC32" s="1083"/>
      <c r="FD32" s="1083"/>
      <c r="FE32" s="1083"/>
      <c r="FF32" s="1083"/>
      <c r="FG32" s="1083"/>
      <c r="FH32" s="1083"/>
      <c r="FI32" s="1083"/>
      <c r="FJ32" s="1083"/>
      <c r="FK32" s="1083"/>
      <c r="FL32" s="1083"/>
      <c r="FM32" s="1083"/>
      <c r="FN32" s="1083"/>
      <c r="FO32" s="1083"/>
      <c r="FP32" s="1083"/>
      <c r="FQ32" s="1083"/>
      <c r="FR32" s="1083"/>
      <c r="FS32" s="1083"/>
      <c r="FT32" s="1083"/>
      <c r="FU32" s="1083"/>
      <c r="FV32" s="1083"/>
      <c r="FW32" s="1083"/>
      <c r="FX32" s="1083"/>
      <c r="FY32" s="1083"/>
      <c r="FZ32" s="1083"/>
      <c r="GA32" s="1083"/>
      <c r="GB32" s="1083"/>
      <c r="GC32" s="1083"/>
      <c r="GD32" s="1083"/>
      <c r="GE32" s="1083"/>
      <c r="GF32" s="1083"/>
      <c r="GG32" s="1083"/>
      <c r="GH32" s="1083"/>
      <c r="GI32" s="1083"/>
      <c r="GJ32" s="1083"/>
      <c r="GK32" s="1083"/>
      <c r="GL32" s="1083"/>
      <c r="GM32" s="1083"/>
      <c r="GN32" s="1083"/>
      <c r="GO32" s="1083"/>
      <c r="GP32" s="1083"/>
      <c r="GQ32" s="1083"/>
      <c r="GR32" s="1083"/>
      <c r="GS32" s="1083"/>
      <c r="GT32" s="1083"/>
      <c r="GU32" s="1083"/>
      <c r="GV32" s="1083"/>
      <c r="GW32" s="1083"/>
      <c r="GX32" s="1083"/>
      <c r="GY32" s="1083"/>
      <c r="GZ32" s="1083"/>
      <c r="HA32" s="1083"/>
      <c r="HB32" s="1083"/>
      <c r="HC32" s="1083"/>
      <c r="HD32" s="1083"/>
      <c r="HE32" s="1083"/>
      <c r="HF32" s="1083"/>
      <c r="HG32" s="1083"/>
      <c r="HH32" s="1083"/>
      <c r="HI32" s="1083"/>
      <c r="HJ32" s="1083"/>
      <c r="HK32" s="1083"/>
      <c r="HL32" s="1083"/>
      <c r="HM32" s="1083"/>
      <c r="HN32" s="1083"/>
      <c r="HO32" s="1083"/>
      <c r="HP32" s="1083"/>
      <c r="HQ32" s="1083"/>
      <c r="HR32" s="1083"/>
      <c r="HS32" s="1083"/>
      <c r="HT32" s="1083"/>
      <c r="HU32" s="1083"/>
      <c r="HV32" s="1083"/>
      <c r="HW32" s="1083"/>
      <c r="HX32" s="1083"/>
      <c r="HY32" s="1083"/>
      <c r="HZ32" s="1083"/>
      <c r="IA32" s="1083"/>
      <c r="IB32" s="1083"/>
      <c r="IC32" s="1083"/>
      <c r="ID32" s="1083"/>
      <c r="IE32" s="1083"/>
      <c r="IF32" s="1083"/>
      <c r="IG32" s="1083"/>
      <c r="IH32" s="1083"/>
      <c r="II32" s="1083"/>
      <c r="IJ32" s="1083"/>
      <c r="IK32" s="1083"/>
      <c r="IL32" s="1083"/>
      <c r="IM32" s="1083"/>
      <c r="IN32" s="1083"/>
      <c r="IO32" s="1083"/>
      <c r="IP32" s="1083"/>
      <c r="IQ32" s="1083"/>
      <c r="IR32" s="1083"/>
      <c r="IS32" s="1083"/>
      <c r="IT32" s="1083"/>
      <c r="IU32" s="1083"/>
    </row>
    <row r="33" spans="1:255" ht="12.9" customHeight="1">
      <c r="A33" s="1082"/>
      <c r="B33" s="1085"/>
      <c r="C33" s="1098"/>
      <c r="D33" s="1092"/>
      <c r="E33" s="1092"/>
      <c r="F33" s="1092"/>
      <c r="G33" s="1092"/>
      <c r="H33" s="1092"/>
      <c r="I33" s="1092"/>
      <c r="J33" s="1087"/>
      <c r="K33" s="1083"/>
      <c r="L33" s="1083"/>
      <c r="M33" s="1083"/>
      <c r="N33" s="1083"/>
      <c r="O33" s="1083"/>
      <c r="P33" s="1083"/>
      <c r="Q33" s="1083"/>
      <c r="R33" s="1083"/>
      <c r="S33" s="1083"/>
      <c r="T33" s="1083"/>
      <c r="U33" s="1083"/>
      <c r="V33" s="1083"/>
      <c r="W33" s="1083"/>
      <c r="X33" s="1083"/>
      <c r="Y33" s="1083"/>
      <c r="Z33" s="1083"/>
      <c r="AA33" s="1083"/>
      <c r="AB33" s="1083"/>
      <c r="AC33" s="1083"/>
      <c r="AD33" s="1083"/>
      <c r="AE33" s="1083"/>
      <c r="AF33" s="1083"/>
      <c r="AG33" s="1083"/>
      <c r="AH33" s="1083"/>
      <c r="AI33" s="1083"/>
      <c r="AJ33" s="1083"/>
      <c r="AK33" s="1083"/>
      <c r="AL33" s="1083"/>
      <c r="AM33" s="1083"/>
      <c r="AN33" s="1083"/>
      <c r="AO33" s="1083"/>
      <c r="AP33" s="1083"/>
      <c r="AQ33" s="1083"/>
      <c r="AR33" s="1083"/>
      <c r="AS33" s="1083"/>
      <c r="AT33" s="1083"/>
      <c r="AU33" s="1083"/>
      <c r="AV33" s="1083"/>
      <c r="AW33" s="1083"/>
      <c r="AX33" s="1083"/>
      <c r="AY33" s="1083"/>
      <c r="AZ33" s="1083"/>
      <c r="BA33" s="1083"/>
      <c r="BB33" s="1083"/>
      <c r="BC33" s="1083"/>
      <c r="BD33" s="1083"/>
      <c r="BE33" s="1083"/>
      <c r="BF33" s="1083"/>
      <c r="BG33" s="1083"/>
      <c r="BH33" s="1083"/>
      <c r="BI33" s="1083"/>
      <c r="BJ33" s="1083"/>
      <c r="BK33" s="1083"/>
      <c r="BL33" s="1083"/>
      <c r="BM33" s="1083"/>
      <c r="BN33" s="1083"/>
      <c r="BO33" s="1083"/>
      <c r="BP33" s="1083"/>
      <c r="BQ33" s="1083"/>
      <c r="BR33" s="1083"/>
      <c r="BS33" s="1083"/>
      <c r="BT33" s="1083"/>
      <c r="BU33" s="1083"/>
      <c r="BV33" s="1083"/>
      <c r="BW33" s="1083"/>
      <c r="BX33" s="1083"/>
      <c r="BY33" s="1083"/>
      <c r="BZ33" s="1083"/>
      <c r="CA33" s="1083"/>
      <c r="CB33" s="1083"/>
      <c r="CC33" s="1083"/>
      <c r="CD33" s="1083"/>
      <c r="CE33" s="1083"/>
      <c r="CF33" s="1083"/>
      <c r="CG33" s="1083"/>
      <c r="CH33" s="1083"/>
      <c r="CI33" s="1083"/>
      <c r="CJ33" s="1083"/>
      <c r="CK33" s="1083"/>
      <c r="CL33" s="1083"/>
      <c r="CM33" s="1083"/>
      <c r="CN33" s="1083"/>
      <c r="CO33" s="1083"/>
      <c r="CP33" s="1083"/>
      <c r="CQ33" s="1083"/>
      <c r="CR33" s="1083"/>
      <c r="CS33" s="1083"/>
      <c r="CT33" s="1083"/>
      <c r="CU33" s="1083"/>
      <c r="CV33" s="1083"/>
      <c r="CW33" s="1083"/>
      <c r="CX33" s="1083"/>
      <c r="CY33" s="1083"/>
      <c r="CZ33" s="1083"/>
      <c r="DA33" s="1083"/>
      <c r="DB33" s="1083"/>
      <c r="DC33" s="1083"/>
      <c r="DD33" s="1083"/>
      <c r="DE33" s="1083"/>
      <c r="DF33" s="1083"/>
      <c r="DG33" s="1083"/>
      <c r="DH33" s="1083"/>
      <c r="DI33" s="1083"/>
      <c r="DJ33" s="1083"/>
      <c r="DK33" s="1083"/>
      <c r="DL33" s="1083"/>
      <c r="DM33" s="1083"/>
      <c r="DN33" s="1083"/>
      <c r="DO33" s="1083"/>
      <c r="DP33" s="1083"/>
      <c r="DQ33" s="1083"/>
      <c r="DR33" s="1083"/>
      <c r="DS33" s="1083"/>
      <c r="DT33" s="1083"/>
      <c r="DU33" s="1083"/>
      <c r="DV33" s="1083"/>
      <c r="DW33" s="1083"/>
      <c r="DX33" s="1083"/>
      <c r="DY33" s="1083"/>
      <c r="DZ33" s="1083"/>
      <c r="EA33" s="1083"/>
      <c r="EB33" s="1083"/>
      <c r="EC33" s="1083"/>
      <c r="ED33" s="1083"/>
      <c r="EE33" s="1083"/>
      <c r="EF33" s="1083"/>
      <c r="EG33" s="1083"/>
      <c r="EH33" s="1083"/>
      <c r="EI33" s="1083"/>
      <c r="EJ33" s="1083"/>
      <c r="EK33" s="1083"/>
      <c r="EL33" s="1083"/>
      <c r="EM33" s="1083"/>
      <c r="EN33" s="1083"/>
      <c r="EO33" s="1083"/>
      <c r="EP33" s="1083"/>
      <c r="EQ33" s="1083"/>
      <c r="ER33" s="1083"/>
      <c r="ES33" s="1083"/>
      <c r="ET33" s="1083"/>
      <c r="EU33" s="1083"/>
      <c r="EV33" s="1083"/>
      <c r="EW33" s="1083"/>
      <c r="EX33" s="1083"/>
      <c r="EY33" s="1083"/>
      <c r="EZ33" s="1083"/>
      <c r="FA33" s="1083"/>
      <c r="FB33" s="1083"/>
      <c r="FC33" s="1083"/>
      <c r="FD33" s="1083"/>
      <c r="FE33" s="1083"/>
      <c r="FF33" s="1083"/>
      <c r="FG33" s="1083"/>
      <c r="FH33" s="1083"/>
      <c r="FI33" s="1083"/>
      <c r="FJ33" s="1083"/>
      <c r="FK33" s="1083"/>
      <c r="FL33" s="1083"/>
      <c r="FM33" s="1083"/>
      <c r="FN33" s="1083"/>
      <c r="FO33" s="1083"/>
      <c r="FP33" s="1083"/>
      <c r="FQ33" s="1083"/>
      <c r="FR33" s="1083"/>
      <c r="FS33" s="1083"/>
      <c r="FT33" s="1083"/>
      <c r="FU33" s="1083"/>
      <c r="FV33" s="1083"/>
      <c r="FW33" s="1083"/>
      <c r="FX33" s="1083"/>
      <c r="FY33" s="1083"/>
      <c r="FZ33" s="1083"/>
      <c r="GA33" s="1083"/>
      <c r="GB33" s="1083"/>
      <c r="GC33" s="1083"/>
      <c r="GD33" s="1083"/>
      <c r="GE33" s="1083"/>
      <c r="GF33" s="1083"/>
      <c r="GG33" s="1083"/>
      <c r="GH33" s="1083"/>
      <c r="GI33" s="1083"/>
      <c r="GJ33" s="1083"/>
      <c r="GK33" s="1083"/>
      <c r="GL33" s="1083"/>
      <c r="GM33" s="1083"/>
      <c r="GN33" s="1083"/>
      <c r="GO33" s="1083"/>
      <c r="GP33" s="1083"/>
      <c r="GQ33" s="1083"/>
      <c r="GR33" s="1083"/>
      <c r="GS33" s="1083"/>
      <c r="GT33" s="1083"/>
      <c r="GU33" s="1083"/>
      <c r="GV33" s="1083"/>
      <c r="GW33" s="1083"/>
      <c r="GX33" s="1083"/>
      <c r="GY33" s="1083"/>
      <c r="GZ33" s="1083"/>
      <c r="HA33" s="1083"/>
      <c r="HB33" s="1083"/>
      <c r="HC33" s="1083"/>
      <c r="HD33" s="1083"/>
      <c r="HE33" s="1083"/>
      <c r="HF33" s="1083"/>
      <c r="HG33" s="1083"/>
      <c r="HH33" s="1083"/>
      <c r="HI33" s="1083"/>
      <c r="HJ33" s="1083"/>
      <c r="HK33" s="1083"/>
      <c r="HL33" s="1083"/>
      <c r="HM33" s="1083"/>
      <c r="HN33" s="1083"/>
      <c r="HO33" s="1083"/>
      <c r="HP33" s="1083"/>
      <c r="HQ33" s="1083"/>
      <c r="HR33" s="1083"/>
      <c r="HS33" s="1083"/>
      <c r="HT33" s="1083"/>
      <c r="HU33" s="1083"/>
      <c r="HV33" s="1083"/>
      <c r="HW33" s="1083"/>
      <c r="HX33" s="1083"/>
      <c r="HY33" s="1083"/>
      <c r="HZ33" s="1083"/>
      <c r="IA33" s="1083"/>
      <c r="IB33" s="1083"/>
      <c r="IC33" s="1083"/>
      <c r="ID33" s="1083"/>
      <c r="IE33" s="1083"/>
      <c r="IF33" s="1083"/>
      <c r="IG33" s="1083"/>
      <c r="IH33" s="1083"/>
      <c r="II33" s="1083"/>
      <c r="IJ33" s="1083"/>
      <c r="IK33" s="1083"/>
      <c r="IL33" s="1083"/>
      <c r="IM33" s="1083"/>
      <c r="IN33" s="1083"/>
      <c r="IO33" s="1083"/>
      <c r="IP33" s="1083"/>
      <c r="IQ33" s="1083"/>
      <c r="IR33" s="1083"/>
      <c r="IS33" s="1083"/>
      <c r="IT33" s="1083"/>
      <c r="IU33" s="1083"/>
    </row>
    <row r="34" spans="1:255" ht="12" customHeight="1">
      <c r="A34" s="1082"/>
      <c r="B34" s="1085"/>
      <c r="C34" s="1098" t="s">
        <v>1221</v>
      </c>
      <c r="E34" s="1085"/>
      <c r="F34" s="1085"/>
      <c r="G34" s="1085"/>
      <c r="H34" s="1085"/>
      <c r="I34" s="1085"/>
      <c r="J34" s="1087"/>
      <c r="K34" s="1083"/>
    </row>
    <row r="35" spans="1:255" ht="13">
      <c r="A35" s="1082"/>
      <c r="B35" s="1104" t="s">
        <v>1220</v>
      </c>
      <c r="C35" s="1098"/>
      <c r="D35" s="1100" t="s">
        <v>1223</v>
      </c>
      <c r="E35" s="1085"/>
      <c r="F35" s="1085"/>
      <c r="G35" s="1085"/>
      <c r="H35" s="1085"/>
      <c r="I35" s="1085"/>
      <c r="J35" s="1087">
        <v>90</v>
      </c>
      <c r="K35" s="1083"/>
    </row>
    <row r="36" spans="1:255" ht="13">
      <c r="A36" s="1082"/>
      <c r="B36" s="1104" t="s">
        <v>1222</v>
      </c>
      <c r="C36" s="1098"/>
      <c r="D36" s="1101" t="s">
        <v>1225</v>
      </c>
      <c r="E36" s="1089"/>
      <c r="F36" s="1089"/>
      <c r="G36" s="1089"/>
      <c r="H36" s="1089"/>
      <c r="I36" s="1089"/>
      <c r="J36" s="1087">
        <v>91</v>
      </c>
      <c r="K36" s="1083"/>
    </row>
    <row r="37" spans="1:255" ht="13">
      <c r="A37" s="1082"/>
      <c r="B37" s="1104" t="s">
        <v>1224</v>
      </c>
      <c r="C37" s="1098"/>
      <c r="D37" s="1101" t="s">
        <v>1227</v>
      </c>
      <c r="E37" s="1089"/>
      <c r="F37" s="1089"/>
      <c r="G37" s="1089"/>
      <c r="H37" s="1089"/>
      <c r="I37" s="1089"/>
      <c r="J37" s="1087">
        <v>92</v>
      </c>
      <c r="K37" s="1083"/>
    </row>
    <row r="38" spans="1:255" ht="13">
      <c r="A38" s="1082"/>
      <c r="B38" s="1104" t="s">
        <v>1226</v>
      </c>
      <c r="C38" s="1098"/>
      <c r="D38" s="1101" t="s">
        <v>1229</v>
      </c>
      <c r="E38" s="1091"/>
      <c r="F38" s="1091"/>
      <c r="G38" s="1091"/>
      <c r="H38" s="1091"/>
      <c r="I38" s="1091"/>
      <c r="J38" s="1087">
        <v>93</v>
      </c>
      <c r="K38" s="1083"/>
    </row>
    <row r="39" spans="1:255" ht="7.5" customHeight="1">
      <c r="A39" s="1082"/>
      <c r="B39" s="1085"/>
      <c r="C39" s="1098"/>
      <c r="D39" s="1092"/>
      <c r="E39" s="1092"/>
      <c r="F39" s="1092"/>
      <c r="G39" s="1092"/>
      <c r="H39" s="1092"/>
      <c r="I39" s="1092"/>
      <c r="J39" s="1087"/>
      <c r="K39" s="1083"/>
    </row>
    <row r="40" spans="1:255" ht="12.75" customHeight="1">
      <c r="A40" s="1082"/>
      <c r="B40" s="1085"/>
      <c r="C40" s="1098"/>
      <c r="D40" s="1092"/>
      <c r="E40" s="1092"/>
      <c r="F40" s="1092"/>
      <c r="G40" s="1092"/>
      <c r="H40" s="1092"/>
      <c r="I40" s="1092"/>
      <c r="J40" s="1087"/>
      <c r="K40" s="1083"/>
    </row>
    <row r="41" spans="1:255" ht="12.75" customHeight="1">
      <c r="A41" s="1082" t="s">
        <v>1213</v>
      </c>
      <c r="B41" s="1085"/>
      <c r="C41" s="1098"/>
      <c r="D41" s="1092"/>
      <c r="E41" s="1092"/>
      <c r="F41" s="1092"/>
      <c r="G41" s="1092"/>
      <c r="H41" s="1092"/>
      <c r="I41" s="1092"/>
      <c r="J41" s="1087"/>
      <c r="K41" s="1083"/>
    </row>
    <row r="42" spans="1:255" ht="12.75" customHeight="1">
      <c r="A42" s="1082"/>
      <c r="B42" s="1085"/>
      <c r="C42" s="1098" t="s">
        <v>1230</v>
      </c>
      <c r="D42" s="1092"/>
      <c r="E42" s="1092"/>
      <c r="F42" s="1092"/>
      <c r="G42" s="1092"/>
      <c r="H42" s="1092"/>
      <c r="I42" s="1092"/>
      <c r="J42" s="1087"/>
      <c r="K42" s="1083"/>
    </row>
    <row r="43" spans="1:255" ht="13">
      <c r="A43" s="1082"/>
      <c r="B43" s="1104" t="s">
        <v>1228</v>
      </c>
      <c r="C43" s="1098"/>
      <c r="D43" s="1085" t="s">
        <v>1232</v>
      </c>
      <c r="E43" s="1085"/>
      <c r="F43" s="1085"/>
      <c r="G43" s="1085"/>
      <c r="H43" s="1085"/>
      <c r="I43" s="1085"/>
      <c r="J43" s="1087">
        <v>94</v>
      </c>
      <c r="K43" s="1083"/>
    </row>
    <row r="44" spans="1:255" ht="13">
      <c r="A44" s="1082"/>
      <c r="B44" s="1104" t="s">
        <v>1231</v>
      </c>
      <c r="C44" s="1098"/>
      <c r="D44" s="1089" t="s">
        <v>1234</v>
      </c>
      <c r="E44" s="1089"/>
      <c r="F44" s="1089"/>
      <c r="G44" s="1089"/>
      <c r="H44" s="1089"/>
      <c r="I44" s="1089"/>
      <c r="J44" s="1087">
        <v>95</v>
      </c>
      <c r="K44" s="1083"/>
    </row>
    <row r="45" spans="1:255" ht="13">
      <c r="A45" s="1082"/>
      <c r="B45" s="1104" t="s">
        <v>1233</v>
      </c>
      <c r="C45" s="1098"/>
      <c r="D45" s="1093" t="s">
        <v>2461</v>
      </c>
      <c r="E45" s="1089"/>
      <c r="F45" s="1089"/>
      <c r="G45" s="1089"/>
      <c r="H45" s="1089"/>
      <c r="I45" s="1089"/>
      <c r="J45" s="1087">
        <v>96</v>
      </c>
      <c r="K45" s="1083"/>
    </row>
    <row r="46" spans="1:255" ht="13">
      <c r="A46" s="1082"/>
      <c r="B46" s="1104" t="s">
        <v>1235</v>
      </c>
      <c r="C46" s="1098"/>
      <c r="D46" s="1089" t="s">
        <v>1237</v>
      </c>
      <c r="E46" s="1089"/>
      <c r="F46" s="1089"/>
      <c r="G46" s="1089"/>
      <c r="H46" s="1089"/>
      <c r="I46" s="1089"/>
      <c r="J46" s="1087">
        <v>99</v>
      </c>
      <c r="K46" s="1083"/>
    </row>
    <row r="47" spans="1:255" ht="13">
      <c r="A47" s="1082"/>
      <c r="B47" s="1104" t="s">
        <v>1236</v>
      </c>
      <c r="C47" s="1098"/>
      <c r="D47" s="1089" t="s">
        <v>2101</v>
      </c>
      <c r="E47" s="1089"/>
      <c r="F47" s="1089"/>
      <c r="G47" s="1089"/>
      <c r="H47" s="1089"/>
      <c r="I47" s="1089"/>
      <c r="J47" s="1087">
        <v>101</v>
      </c>
      <c r="K47" s="1083"/>
    </row>
    <row r="48" spans="1:255" ht="13">
      <c r="A48" s="1082"/>
      <c r="B48" s="1104" t="s">
        <v>1238</v>
      </c>
      <c r="C48" s="1098"/>
      <c r="D48" s="1089" t="s">
        <v>1240</v>
      </c>
      <c r="E48" s="1089"/>
      <c r="F48" s="1089"/>
      <c r="G48" s="1089"/>
      <c r="H48" s="1089"/>
      <c r="I48" s="1089"/>
      <c r="J48" s="1087">
        <v>102</v>
      </c>
      <c r="K48" s="1083"/>
    </row>
    <row r="49" spans="1:255" ht="12.75" customHeight="1">
      <c r="A49" s="1082"/>
      <c r="B49" s="1104" t="s">
        <v>1239</v>
      </c>
      <c r="C49" s="1098"/>
      <c r="D49" s="1393" t="s">
        <v>2462</v>
      </c>
      <c r="E49" s="1394"/>
      <c r="F49" s="1394"/>
      <c r="G49" s="1394"/>
      <c r="H49" s="1394"/>
      <c r="I49" s="1394"/>
      <c r="J49" s="1087">
        <v>105</v>
      </c>
      <c r="K49" s="1083"/>
    </row>
    <row r="50" spans="1:255" ht="13">
      <c r="A50" s="1082"/>
      <c r="B50" s="1104" t="s">
        <v>2265</v>
      </c>
      <c r="C50" s="1098"/>
      <c r="D50" s="1395" t="s">
        <v>2463</v>
      </c>
      <c r="E50" s="1089"/>
      <c r="F50" s="1089"/>
      <c r="G50" s="1089"/>
      <c r="H50" s="1089"/>
      <c r="I50" s="1089"/>
      <c r="J50" s="1087">
        <v>106</v>
      </c>
      <c r="K50" s="1083"/>
    </row>
    <row r="51" spans="1:255" ht="13">
      <c r="A51" s="1082"/>
      <c r="B51" s="1104" t="s">
        <v>2266</v>
      </c>
      <c r="C51" s="1098"/>
      <c r="D51" s="1395" t="s">
        <v>2464</v>
      </c>
      <c r="E51" s="1089"/>
      <c r="F51" s="1089"/>
      <c r="G51" s="1089"/>
      <c r="H51" s="1089"/>
      <c r="I51" s="1089"/>
      <c r="J51" s="1087">
        <v>107</v>
      </c>
      <c r="K51" s="1083"/>
    </row>
    <row r="52" spans="1:255" ht="13">
      <c r="A52" s="1082"/>
      <c r="B52" s="1104" t="s">
        <v>2267</v>
      </c>
      <c r="C52" s="1098"/>
      <c r="D52" s="1395" t="s">
        <v>2465</v>
      </c>
      <c r="E52" s="1089"/>
      <c r="F52" s="1089"/>
      <c r="G52" s="1089"/>
      <c r="H52" s="1089"/>
      <c r="I52" s="1089"/>
      <c r="J52" s="1087">
        <v>108</v>
      </c>
      <c r="K52" s="1083"/>
    </row>
    <row r="53" spans="1:255" ht="7.5" customHeight="1">
      <c r="A53" s="1082"/>
      <c r="B53" s="1085"/>
      <c r="C53" s="1098"/>
      <c r="D53" s="1089"/>
      <c r="E53" s="1089"/>
      <c r="F53" s="1089"/>
      <c r="G53" s="1089"/>
      <c r="H53" s="1089"/>
      <c r="I53" s="1089"/>
      <c r="J53" s="1087"/>
      <c r="K53" s="1083"/>
    </row>
    <row r="54" spans="1:255" ht="13">
      <c r="A54" s="1082"/>
      <c r="B54" s="1085"/>
      <c r="C54" s="1098" t="s">
        <v>1242</v>
      </c>
      <c r="D54" s="1085"/>
      <c r="E54" s="1085"/>
      <c r="F54" s="1085"/>
      <c r="G54" s="1085"/>
      <c r="H54" s="1085"/>
      <c r="I54" s="1085"/>
      <c r="J54" s="1087"/>
      <c r="K54" s="1083"/>
    </row>
    <row r="55" spans="1:255" ht="13">
      <c r="A55" s="1082"/>
      <c r="B55" s="1104" t="s">
        <v>1241</v>
      </c>
      <c r="C55" s="1098"/>
      <c r="D55" s="1085" t="s">
        <v>1199</v>
      </c>
      <c r="E55" s="1085"/>
      <c r="F55" s="1085"/>
      <c r="G55" s="1085"/>
      <c r="H55" s="1085"/>
      <c r="I55" s="1085"/>
      <c r="J55" s="1087">
        <v>109</v>
      </c>
      <c r="K55" s="1083"/>
    </row>
    <row r="56" spans="1:255" ht="13.5" customHeight="1">
      <c r="A56" s="1082"/>
      <c r="B56" s="1104" t="s">
        <v>1243</v>
      </c>
      <c r="C56" s="1098"/>
      <c r="D56" s="1089" t="s">
        <v>1245</v>
      </c>
      <c r="E56" s="1089"/>
      <c r="F56" s="1089"/>
      <c r="G56" s="1089"/>
      <c r="H56" s="1089"/>
      <c r="I56" s="1089"/>
      <c r="J56" s="1087">
        <v>111</v>
      </c>
      <c r="K56" s="1083"/>
    </row>
    <row r="57" spans="1:255" ht="12.75" customHeight="1">
      <c r="A57" s="1082"/>
      <c r="B57" s="1104" t="s">
        <v>1244</v>
      </c>
      <c r="C57" s="1098"/>
      <c r="D57" s="1089" t="s">
        <v>1200</v>
      </c>
      <c r="E57" s="1089"/>
      <c r="F57" s="1089"/>
      <c r="G57" s="1089"/>
      <c r="H57" s="1089"/>
      <c r="I57" s="1089"/>
      <c r="J57" s="1087">
        <v>113</v>
      </c>
      <c r="K57" s="1083"/>
    </row>
    <row r="58" spans="1:255" ht="12.75" customHeight="1">
      <c r="A58" s="1082"/>
      <c r="B58" s="1104" t="s">
        <v>1246</v>
      </c>
      <c r="C58" s="1098"/>
      <c r="D58" s="1089" t="s">
        <v>1201</v>
      </c>
      <c r="E58" s="1089"/>
      <c r="F58" s="1089"/>
      <c r="G58" s="1089"/>
      <c r="H58" s="1089"/>
      <c r="I58" s="1089"/>
      <c r="J58" s="1087">
        <v>114</v>
      </c>
      <c r="K58" s="1083"/>
    </row>
    <row r="59" spans="1:255" ht="14.25" customHeight="1">
      <c r="A59" s="1082"/>
      <c r="B59" s="1104" t="s">
        <v>1247</v>
      </c>
      <c r="C59" s="1098"/>
      <c r="D59" s="1093" t="s">
        <v>1249</v>
      </c>
      <c r="E59" s="1089"/>
      <c r="F59" s="1089"/>
      <c r="G59" s="1089"/>
      <c r="H59" s="1089"/>
      <c r="I59" s="1089"/>
      <c r="J59" s="1087">
        <v>115</v>
      </c>
      <c r="K59" s="1083"/>
    </row>
    <row r="60" spans="1:255" ht="13">
      <c r="A60" s="1082"/>
      <c r="B60" s="1104" t="s">
        <v>1248</v>
      </c>
      <c r="C60" s="1098"/>
      <c r="D60" s="1090" t="s">
        <v>1251</v>
      </c>
      <c r="E60" s="1091"/>
      <c r="F60" s="1091"/>
      <c r="G60" s="1091"/>
      <c r="H60" s="1091"/>
      <c r="I60" s="1091"/>
      <c r="J60" s="1087">
        <v>116</v>
      </c>
      <c r="K60" s="1083"/>
    </row>
    <row r="61" spans="1:255" ht="13">
      <c r="A61" s="1082"/>
      <c r="B61" s="1085"/>
      <c r="C61" s="1098"/>
      <c r="D61" s="1092"/>
      <c r="E61" s="1092"/>
      <c r="F61" s="1092"/>
      <c r="G61" s="1092"/>
      <c r="H61" s="1092"/>
      <c r="I61" s="1092"/>
      <c r="J61" s="1087"/>
      <c r="K61" s="1083"/>
    </row>
    <row r="62" spans="1:255" ht="13">
      <c r="A62" s="1082"/>
      <c r="B62" s="1085"/>
      <c r="C62" s="1098" t="s">
        <v>1252</v>
      </c>
      <c r="D62" s="1085"/>
      <c r="E62" s="1085"/>
      <c r="F62" s="1085"/>
      <c r="G62" s="1085"/>
      <c r="H62" s="1085"/>
      <c r="I62" s="1085"/>
      <c r="J62" s="1087"/>
      <c r="K62" s="1083"/>
    </row>
    <row r="63" spans="1:255" ht="13">
      <c r="A63" s="1082"/>
      <c r="B63" s="1104" t="s">
        <v>1250</v>
      </c>
      <c r="D63" s="1094" t="s">
        <v>2466</v>
      </c>
      <c r="E63" s="1098"/>
      <c r="F63" s="1098"/>
      <c r="G63" s="1098"/>
      <c r="H63" s="1098"/>
      <c r="I63" s="1098"/>
      <c r="J63" s="1087">
        <v>117</v>
      </c>
      <c r="K63" s="1083"/>
    </row>
    <row r="64" spans="1:255" ht="12" customHeight="1">
      <c r="A64" s="1082"/>
      <c r="B64" s="1104" t="s">
        <v>1253</v>
      </c>
      <c r="D64" s="1089" t="s">
        <v>2467</v>
      </c>
      <c r="E64" s="1102"/>
      <c r="F64" s="1102"/>
      <c r="G64" s="1102"/>
      <c r="H64" s="1102"/>
      <c r="I64" s="1102"/>
      <c r="J64" s="1087">
        <v>119</v>
      </c>
      <c r="K64" s="1083"/>
      <c r="L64" s="1085"/>
      <c r="M64" s="1085"/>
      <c r="N64" s="1085"/>
      <c r="O64" s="1085"/>
      <c r="P64" s="1085"/>
      <c r="Q64" s="1085"/>
      <c r="R64" s="1085"/>
      <c r="S64" s="1085"/>
      <c r="T64" s="1085"/>
      <c r="U64" s="1085"/>
      <c r="V64" s="1085"/>
      <c r="W64" s="1085"/>
      <c r="X64" s="1085"/>
      <c r="Y64" s="1085"/>
      <c r="Z64" s="1085"/>
      <c r="AA64" s="1085"/>
      <c r="AB64" s="1085"/>
      <c r="AC64" s="1085"/>
      <c r="AD64" s="1085"/>
      <c r="AE64" s="1085"/>
      <c r="AF64" s="1085"/>
      <c r="AG64" s="1085"/>
      <c r="AH64" s="1085"/>
      <c r="AI64" s="1085"/>
      <c r="AJ64" s="1085"/>
      <c r="AK64" s="1085"/>
      <c r="AL64" s="1085"/>
      <c r="AM64" s="1085"/>
      <c r="AN64" s="1085"/>
      <c r="AO64" s="1085"/>
      <c r="AP64" s="1085"/>
      <c r="AQ64" s="1085"/>
      <c r="AR64" s="1085"/>
      <c r="AS64" s="1085"/>
      <c r="AT64" s="1085"/>
      <c r="AU64" s="1085"/>
      <c r="AV64" s="1085"/>
      <c r="AW64" s="1085"/>
      <c r="AX64" s="1085"/>
      <c r="AY64" s="1085"/>
      <c r="AZ64" s="1085"/>
      <c r="BA64" s="1085"/>
      <c r="BB64" s="1085"/>
      <c r="BC64" s="1085"/>
      <c r="BD64" s="1085"/>
      <c r="BE64" s="1085"/>
      <c r="BF64" s="1085"/>
      <c r="BG64" s="1085"/>
      <c r="BH64" s="1085"/>
      <c r="BI64" s="1085"/>
      <c r="BJ64" s="1085"/>
      <c r="BK64" s="1085"/>
      <c r="BL64" s="1085"/>
      <c r="BM64" s="1085"/>
      <c r="BN64" s="1085"/>
      <c r="BO64" s="1085"/>
      <c r="BP64" s="1085"/>
      <c r="BQ64" s="1085"/>
      <c r="BR64" s="1085"/>
      <c r="BS64" s="1085"/>
      <c r="BT64" s="1085"/>
      <c r="BU64" s="1085"/>
      <c r="BV64" s="1085"/>
      <c r="BW64" s="1085"/>
      <c r="BX64" s="1085"/>
      <c r="BY64" s="1085"/>
      <c r="BZ64" s="1085"/>
      <c r="CA64" s="1085"/>
      <c r="CB64" s="1085"/>
      <c r="CC64" s="1085"/>
      <c r="CD64" s="1085"/>
      <c r="CE64" s="1085"/>
      <c r="CF64" s="1085"/>
      <c r="CG64" s="1085"/>
      <c r="CH64" s="1085"/>
      <c r="CI64" s="1085"/>
      <c r="CJ64" s="1085"/>
      <c r="CK64" s="1085"/>
      <c r="CL64" s="1085"/>
      <c r="CM64" s="1085"/>
      <c r="CN64" s="1085"/>
      <c r="CO64" s="1085"/>
      <c r="CP64" s="1085"/>
      <c r="CQ64" s="1085"/>
      <c r="CR64" s="1085"/>
      <c r="CS64" s="1085"/>
      <c r="CT64" s="1085"/>
      <c r="CU64" s="1085"/>
      <c r="CV64" s="1085"/>
      <c r="CW64" s="1085"/>
      <c r="CX64" s="1085"/>
      <c r="CY64" s="1085"/>
      <c r="CZ64" s="1085"/>
      <c r="DA64" s="1085"/>
      <c r="DB64" s="1085"/>
      <c r="DC64" s="1085"/>
      <c r="DD64" s="1085"/>
      <c r="DE64" s="1085"/>
      <c r="DF64" s="1085"/>
      <c r="DG64" s="1085"/>
      <c r="DH64" s="1085"/>
      <c r="DI64" s="1085"/>
      <c r="DJ64" s="1085"/>
      <c r="DK64" s="1085"/>
      <c r="DL64" s="1085"/>
      <c r="DM64" s="1085"/>
      <c r="DN64" s="1085"/>
      <c r="DO64" s="1085"/>
      <c r="DP64" s="1085"/>
      <c r="DQ64" s="1085"/>
      <c r="DR64" s="1085"/>
      <c r="DS64" s="1085"/>
      <c r="DT64" s="1085"/>
      <c r="DU64" s="1085"/>
      <c r="DV64" s="1085"/>
      <c r="DW64" s="1085"/>
      <c r="DX64" s="1085"/>
      <c r="DY64" s="1085"/>
      <c r="DZ64" s="1085"/>
      <c r="EA64" s="1085"/>
      <c r="EB64" s="1085"/>
      <c r="EC64" s="1085"/>
      <c r="ED64" s="1085"/>
      <c r="EE64" s="1085"/>
      <c r="EF64" s="1085"/>
      <c r="EG64" s="1085"/>
      <c r="EH64" s="1085"/>
      <c r="EI64" s="1085"/>
      <c r="EJ64" s="1085"/>
      <c r="EK64" s="1085"/>
      <c r="EL64" s="1085"/>
      <c r="EM64" s="1085"/>
      <c r="EN64" s="1085"/>
      <c r="EO64" s="1085"/>
      <c r="EP64" s="1085"/>
      <c r="EQ64" s="1085"/>
      <c r="ER64" s="1085"/>
      <c r="ES64" s="1085"/>
      <c r="ET64" s="1085"/>
      <c r="EU64" s="1085"/>
      <c r="EV64" s="1085"/>
      <c r="EW64" s="1085"/>
      <c r="EX64" s="1085"/>
      <c r="EY64" s="1085"/>
      <c r="EZ64" s="1085"/>
      <c r="FA64" s="1085"/>
      <c r="FB64" s="1085"/>
      <c r="FC64" s="1085"/>
      <c r="FD64" s="1085"/>
      <c r="FE64" s="1085"/>
      <c r="FF64" s="1085"/>
      <c r="FG64" s="1085"/>
      <c r="FH64" s="1085"/>
      <c r="FI64" s="1085"/>
      <c r="FJ64" s="1085"/>
      <c r="FK64" s="1085"/>
      <c r="FL64" s="1085"/>
      <c r="FM64" s="1085"/>
      <c r="FN64" s="1085"/>
      <c r="FO64" s="1085"/>
      <c r="FP64" s="1085"/>
      <c r="FQ64" s="1085"/>
      <c r="FR64" s="1085"/>
      <c r="FS64" s="1085"/>
      <c r="FT64" s="1085"/>
      <c r="FU64" s="1085"/>
      <c r="FV64" s="1085"/>
      <c r="FW64" s="1085"/>
      <c r="FX64" s="1085"/>
      <c r="FY64" s="1085"/>
      <c r="FZ64" s="1085"/>
      <c r="GA64" s="1085"/>
      <c r="GB64" s="1085"/>
      <c r="GC64" s="1085"/>
      <c r="GD64" s="1085"/>
      <c r="GE64" s="1085"/>
      <c r="GF64" s="1085"/>
      <c r="GG64" s="1085"/>
      <c r="GH64" s="1085"/>
      <c r="GI64" s="1085"/>
      <c r="GJ64" s="1085"/>
      <c r="GK64" s="1085"/>
      <c r="GL64" s="1085"/>
      <c r="GM64" s="1085"/>
      <c r="GN64" s="1085"/>
      <c r="GO64" s="1085"/>
      <c r="GP64" s="1085"/>
      <c r="GQ64" s="1085"/>
      <c r="GR64" s="1085"/>
      <c r="GS64" s="1085"/>
      <c r="GT64" s="1085"/>
      <c r="GU64" s="1085"/>
      <c r="GV64" s="1085"/>
      <c r="GW64" s="1085"/>
      <c r="GX64" s="1085"/>
      <c r="GY64" s="1085"/>
      <c r="GZ64" s="1085"/>
      <c r="HA64" s="1085"/>
      <c r="HB64" s="1085"/>
      <c r="HC64" s="1085"/>
      <c r="HD64" s="1085"/>
      <c r="HE64" s="1085"/>
      <c r="HF64" s="1085"/>
      <c r="HG64" s="1085"/>
      <c r="HH64" s="1085"/>
      <c r="HI64" s="1085"/>
      <c r="HJ64" s="1085"/>
      <c r="HK64" s="1085"/>
      <c r="HL64" s="1085"/>
      <c r="HM64" s="1085"/>
      <c r="HN64" s="1085"/>
      <c r="HO64" s="1085"/>
      <c r="HP64" s="1085"/>
      <c r="HQ64" s="1085"/>
      <c r="HR64" s="1085"/>
      <c r="HS64" s="1085"/>
      <c r="HT64" s="1085"/>
      <c r="HU64" s="1085"/>
      <c r="HV64" s="1085"/>
      <c r="HW64" s="1085"/>
      <c r="HX64" s="1085"/>
      <c r="HY64" s="1085"/>
      <c r="HZ64" s="1085"/>
      <c r="IA64" s="1085"/>
      <c r="IB64" s="1085"/>
      <c r="IC64" s="1085"/>
      <c r="ID64" s="1085"/>
      <c r="IE64" s="1085"/>
      <c r="IF64" s="1085"/>
      <c r="IG64" s="1085"/>
      <c r="IH64" s="1085"/>
      <c r="II64" s="1085"/>
      <c r="IJ64" s="1085"/>
      <c r="IK64" s="1085"/>
      <c r="IL64" s="1085"/>
      <c r="IM64" s="1085"/>
      <c r="IN64" s="1085"/>
      <c r="IO64" s="1085"/>
      <c r="IP64" s="1085"/>
      <c r="IQ64" s="1085"/>
      <c r="IR64" s="1085"/>
      <c r="IS64" s="1085"/>
      <c r="IT64" s="1085"/>
      <c r="IU64" s="1085"/>
    </row>
    <row r="65" spans="1:255" ht="12" customHeight="1">
      <c r="A65" s="1082"/>
      <c r="B65" s="1104" t="s">
        <v>1254</v>
      </c>
      <c r="D65" s="1089" t="s">
        <v>2401</v>
      </c>
      <c r="E65" s="1102"/>
      <c r="F65" s="1102"/>
      <c r="G65" s="1102"/>
      <c r="H65" s="1102"/>
      <c r="I65" s="1102"/>
      <c r="J65" s="1087">
        <v>120</v>
      </c>
      <c r="K65" s="1083"/>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085"/>
      <c r="AI65" s="1085"/>
      <c r="AJ65" s="1085"/>
      <c r="AK65" s="1085"/>
      <c r="AL65" s="1085"/>
      <c r="AM65" s="1085"/>
      <c r="AN65" s="1085"/>
      <c r="AO65" s="1085"/>
      <c r="AP65" s="1085"/>
      <c r="AQ65" s="1085"/>
      <c r="AR65" s="1085"/>
      <c r="AS65" s="1085"/>
      <c r="AT65" s="1085"/>
      <c r="AU65" s="1085"/>
      <c r="AV65" s="1085"/>
      <c r="AW65" s="1085"/>
      <c r="AX65" s="1085"/>
      <c r="AY65" s="1085"/>
      <c r="AZ65" s="1085"/>
      <c r="BA65" s="1085"/>
      <c r="BB65" s="1085"/>
      <c r="BC65" s="1085"/>
      <c r="BD65" s="1085"/>
      <c r="BE65" s="1085"/>
      <c r="BF65" s="1085"/>
      <c r="BG65" s="1085"/>
      <c r="BH65" s="1085"/>
      <c r="BI65" s="1085"/>
      <c r="BJ65" s="1085"/>
      <c r="BK65" s="1085"/>
      <c r="BL65" s="1085"/>
      <c r="BM65" s="1085"/>
      <c r="BN65" s="1085"/>
      <c r="BO65" s="1085"/>
      <c r="BP65" s="1085"/>
      <c r="BQ65" s="1085"/>
      <c r="BR65" s="1085"/>
      <c r="BS65" s="1085"/>
      <c r="BT65" s="1085"/>
      <c r="BU65" s="1085"/>
      <c r="BV65" s="1085"/>
      <c r="BW65" s="1085"/>
      <c r="BX65" s="1085"/>
      <c r="BY65" s="1085"/>
      <c r="BZ65" s="1085"/>
      <c r="CA65" s="1085"/>
      <c r="CB65" s="1085"/>
      <c r="CC65" s="1085"/>
      <c r="CD65" s="1085"/>
      <c r="CE65" s="1085"/>
      <c r="CF65" s="1085"/>
      <c r="CG65" s="1085"/>
      <c r="CH65" s="1085"/>
      <c r="CI65" s="1085"/>
      <c r="CJ65" s="1085"/>
      <c r="CK65" s="1085"/>
      <c r="CL65" s="1085"/>
      <c r="CM65" s="1085"/>
      <c r="CN65" s="1085"/>
      <c r="CO65" s="1085"/>
      <c r="CP65" s="1085"/>
      <c r="CQ65" s="1085"/>
      <c r="CR65" s="1085"/>
      <c r="CS65" s="1085"/>
      <c r="CT65" s="1085"/>
      <c r="CU65" s="1085"/>
      <c r="CV65" s="1085"/>
      <c r="CW65" s="1085"/>
      <c r="CX65" s="1085"/>
      <c r="CY65" s="1085"/>
      <c r="CZ65" s="1085"/>
      <c r="DA65" s="1085"/>
      <c r="DB65" s="1085"/>
      <c r="DC65" s="1085"/>
      <c r="DD65" s="1085"/>
      <c r="DE65" s="1085"/>
      <c r="DF65" s="1085"/>
      <c r="DG65" s="1085"/>
      <c r="DH65" s="1085"/>
      <c r="DI65" s="1085"/>
      <c r="DJ65" s="1085"/>
      <c r="DK65" s="1085"/>
      <c r="DL65" s="1085"/>
      <c r="DM65" s="1085"/>
      <c r="DN65" s="1085"/>
      <c r="DO65" s="1085"/>
      <c r="DP65" s="1085"/>
      <c r="DQ65" s="1085"/>
      <c r="DR65" s="1085"/>
      <c r="DS65" s="1085"/>
      <c r="DT65" s="1085"/>
      <c r="DU65" s="1085"/>
      <c r="DV65" s="1085"/>
      <c r="DW65" s="1085"/>
      <c r="DX65" s="1085"/>
      <c r="DY65" s="1085"/>
      <c r="DZ65" s="1085"/>
      <c r="EA65" s="1085"/>
      <c r="EB65" s="1085"/>
      <c r="EC65" s="1085"/>
      <c r="ED65" s="1085"/>
      <c r="EE65" s="1085"/>
      <c r="EF65" s="1085"/>
      <c r="EG65" s="1085"/>
      <c r="EH65" s="1085"/>
      <c r="EI65" s="1085"/>
      <c r="EJ65" s="1085"/>
      <c r="EK65" s="1085"/>
      <c r="EL65" s="1085"/>
      <c r="EM65" s="1085"/>
      <c r="EN65" s="1085"/>
      <c r="EO65" s="1085"/>
      <c r="EP65" s="1085"/>
      <c r="EQ65" s="1085"/>
      <c r="ER65" s="1085"/>
      <c r="ES65" s="1085"/>
      <c r="ET65" s="1085"/>
      <c r="EU65" s="1085"/>
      <c r="EV65" s="1085"/>
      <c r="EW65" s="1085"/>
      <c r="EX65" s="1085"/>
      <c r="EY65" s="1085"/>
      <c r="EZ65" s="1085"/>
      <c r="FA65" s="1085"/>
      <c r="FB65" s="1085"/>
      <c r="FC65" s="1085"/>
      <c r="FD65" s="1085"/>
      <c r="FE65" s="1085"/>
      <c r="FF65" s="1085"/>
      <c r="FG65" s="1085"/>
      <c r="FH65" s="1085"/>
      <c r="FI65" s="1085"/>
      <c r="FJ65" s="1085"/>
      <c r="FK65" s="1085"/>
      <c r="FL65" s="1085"/>
      <c r="FM65" s="1085"/>
      <c r="FN65" s="1085"/>
      <c r="FO65" s="1085"/>
      <c r="FP65" s="1085"/>
      <c r="FQ65" s="1085"/>
      <c r="FR65" s="1085"/>
      <c r="FS65" s="1085"/>
      <c r="FT65" s="1085"/>
      <c r="FU65" s="1085"/>
      <c r="FV65" s="1085"/>
      <c r="FW65" s="1085"/>
      <c r="FX65" s="1085"/>
      <c r="FY65" s="1085"/>
      <c r="FZ65" s="1085"/>
      <c r="GA65" s="1085"/>
      <c r="GB65" s="1085"/>
      <c r="GC65" s="1085"/>
      <c r="GD65" s="1085"/>
      <c r="GE65" s="1085"/>
      <c r="GF65" s="1085"/>
      <c r="GG65" s="1085"/>
      <c r="GH65" s="1085"/>
      <c r="GI65" s="1085"/>
      <c r="GJ65" s="1085"/>
      <c r="GK65" s="1085"/>
      <c r="GL65" s="1085"/>
      <c r="GM65" s="1085"/>
      <c r="GN65" s="1085"/>
      <c r="GO65" s="1085"/>
      <c r="GP65" s="1085"/>
      <c r="GQ65" s="1085"/>
      <c r="GR65" s="1085"/>
      <c r="GS65" s="1085"/>
      <c r="GT65" s="1085"/>
      <c r="GU65" s="1085"/>
      <c r="GV65" s="1085"/>
      <c r="GW65" s="1085"/>
      <c r="GX65" s="1085"/>
      <c r="GY65" s="1085"/>
      <c r="GZ65" s="1085"/>
      <c r="HA65" s="1085"/>
      <c r="HB65" s="1085"/>
      <c r="HC65" s="1085"/>
      <c r="HD65" s="1085"/>
      <c r="HE65" s="1085"/>
      <c r="HF65" s="1085"/>
      <c r="HG65" s="1085"/>
      <c r="HH65" s="1085"/>
      <c r="HI65" s="1085"/>
      <c r="HJ65" s="1085"/>
      <c r="HK65" s="1085"/>
      <c r="HL65" s="1085"/>
      <c r="HM65" s="1085"/>
      <c r="HN65" s="1085"/>
      <c r="HO65" s="1085"/>
      <c r="HP65" s="1085"/>
      <c r="HQ65" s="1085"/>
      <c r="HR65" s="1085"/>
      <c r="HS65" s="1085"/>
      <c r="HT65" s="1085"/>
      <c r="HU65" s="1085"/>
      <c r="HV65" s="1085"/>
      <c r="HW65" s="1085"/>
      <c r="HX65" s="1085"/>
      <c r="HY65" s="1085"/>
      <c r="HZ65" s="1085"/>
      <c r="IA65" s="1085"/>
      <c r="IB65" s="1085"/>
      <c r="IC65" s="1085"/>
      <c r="ID65" s="1085"/>
      <c r="IE65" s="1085"/>
      <c r="IF65" s="1085"/>
      <c r="IG65" s="1085"/>
      <c r="IH65" s="1085"/>
      <c r="II65" s="1085"/>
      <c r="IJ65" s="1085"/>
      <c r="IK65" s="1085"/>
      <c r="IL65" s="1085"/>
      <c r="IM65" s="1085"/>
      <c r="IN65" s="1085"/>
      <c r="IO65" s="1085"/>
      <c r="IP65" s="1085"/>
      <c r="IQ65" s="1085"/>
      <c r="IR65" s="1085"/>
      <c r="IS65" s="1085"/>
      <c r="IT65" s="1085"/>
      <c r="IU65" s="1085"/>
    </row>
    <row r="66" spans="1:255" ht="12" customHeight="1">
      <c r="A66" s="1082"/>
      <c r="B66" s="1104" t="s">
        <v>1255</v>
      </c>
      <c r="D66" s="1089" t="s">
        <v>2402</v>
      </c>
      <c r="E66" s="1102"/>
      <c r="F66" s="1102"/>
      <c r="G66" s="1102"/>
      <c r="H66" s="1102"/>
      <c r="I66" s="1102"/>
      <c r="J66" s="1087">
        <v>121</v>
      </c>
      <c r="K66" s="1083"/>
    </row>
    <row r="67" spans="1:255" ht="13">
      <c r="A67" s="1082"/>
      <c r="B67" s="1104" t="s">
        <v>1256</v>
      </c>
      <c r="D67" s="1093" t="s">
        <v>2468</v>
      </c>
      <c r="E67" s="1102"/>
      <c r="F67" s="1102"/>
      <c r="G67" s="1102"/>
      <c r="H67" s="1102"/>
      <c r="I67" s="1102"/>
      <c r="J67" s="1087">
        <v>122</v>
      </c>
    </row>
    <row r="68" spans="1:255">
      <c r="A68" s="1098"/>
      <c r="B68" s="1104" t="s">
        <v>1257</v>
      </c>
      <c r="C68" s="1085"/>
      <c r="D68" s="1091" t="s">
        <v>2469</v>
      </c>
      <c r="E68" s="1091"/>
      <c r="F68" s="1091"/>
      <c r="G68" s="1091"/>
      <c r="H68" s="1091"/>
      <c r="I68" s="1091"/>
      <c r="J68" s="1087">
        <v>123</v>
      </c>
    </row>
    <row r="69" spans="1:255">
      <c r="A69" s="1098"/>
      <c r="B69" s="1104" t="s">
        <v>1258</v>
      </c>
      <c r="C69" s="1085"/>
      <c r="D69" s="1091" t="s">
        <v>1259</v>
      </c>
      <c r="E69" s="1091"/>
      <c r="F69" s="1091"/>
      <c r="G69" s="1091"/>
      <c r="H69" s="1091"/>
      <c r="I69" s="1091"/>
      <c r="J69" s="1087">
        <v>126</v>
      </c>
    </row>
    <row r="70" spans="1:255" ht="13">
      <c r="A70" s="1082"/>
      <c r="B70" s="1104" t="s">
        <v>1260</v>
      </c>
      <c r="D70" s="1099" t="s">
        <v>1894</v>
      </c>
      <c r="E70" s="1103"/>
      <c r="F70" s="1103"/>
      <c r="G70" s="1103"/>
      <c r="H70" s="1103"/>
      <c r="I70" s="1103"/>
      <c r="J70" s="1087">
        <v>134</v>
      </c>
    </row>
  </sheetData>
  <customSheetViews>
    <customSheetView guid="{47D1D06F-CD63-4FEA-BA98-58AF0C63F775}" showPageBreaks="1" showGridLines="0" outlineSymbols="0" printArea="1">
      <selection activeCell="B68" sqref="B68"/>
      <rowBreaks count="1" manualBreakCount="1">
        <brk id="40" max="9" man="1"/>
      </rowBreaks>
      <pageMargins left="1" right="0.5" top="0.7" bottom="0.6" header="0" footer="0"/>
      <printOptions horizontalCentered="1"/>
      <pageSetup scale="85" orientation="landscape" errors="blank" r:id="rId1"/>
      <headerFooter scaleWithDoc="0"/>
    </customSheetView>
    <customSheetView guid="{018F3E41-3C34-447D-8E2C-07962AB41A6D}" showGridLines="0" outlineSymbols="0">
      <selection activeCell="B68" sqref="B68"/>
      <rowBreaks count="1" manualBreakCount="1">
        <brk id="40" max="9" man="1"/>
      </rowBreaks>
      <pageMargins left="1" right="0.5" top="0.7" bottom="0.6" header="0" footer="0"/>
      <printOptions horizontalCentered="1"/>
      <pageSetup scale="85" orientation="landscape" errors="blank" r:id="rId2"/>
      <headerFooter scaleWithDoc="0"/>
    </customSheetView>
  </customSheetViews>
  <hyperlinks>
    <hyperlink ref="B19" location="'SCH 1'!A1" display="Schedule 1"/>
    <hyperlink ref="B20" location="'SCH 2'!A1" display="Schedule 2"/>
    <hyperlink ref="B21" location="'SCH 3'!A1" display="Schedule 3"/>
    <hyperlink ref="B22" location="'SCH 4'!A1" display="Schedule 4"/>
    <hyperlink ref="B23" location="'SCH 5'!A1" display="Schedule 5"/>
    <hyperlink ref="B24" location="'Sch 6'!A1" display="Schedule 6"/>
    <hyperlink ref="B25" location="'Sch 6 Supplemental'!A1" display="Schedule 6 Supplemental"/>
    <hyperlink ref="B27" location="'SCH 7'!A1" display="Schedule 7"/>
    <hyperlink ref="B31" location="'SCH 8'!A1" display="Schedule 8"/>
    <hyperlink ref="B32" location="'SCH 9'!A1" display="Schedule 9"/>
    <hyperlink ref="B35" location="'SCH 10'!A1" display="Schedule 10"/>
    <hyperlink ref="B36" location="'SCH 11'!A1" display="Schedule 11"/>
    <hyperlink ref="B37" location="'SCH 12'!A1" display="Schedule 12"/>
    <hyperlink ref="B38" location="'SCH 13'!A1" display="Schedule 13"/>
    <hyperlink ref="B43" location="'SCH 14'!A1" display="Schedule 14"/>
    <hyperlink ref="B44" location="'SCH 15'!A1" display="Schedule 15"/>
    <hyperlink ref="B45" location="'SCH 16'!A1" display="Schedule 16"/>
    <hyperlink ref="B46" location="'SCH 17 pg1'!A1" display="Schedule 17"/>
    <hyperlink ref="B47" location="'SCH 18'!A1" display="Schedule 18"/>
    <hyperlink ref="B48" location="'SCH 19'!A1" display="Schedule 19"/>
    <hyperlink ref="B49" location="'SCH 20'!A1" display="Schedule 20"/>
    <hyperlink ref="B50" location="'SCH 20a'!A1" display="Schedule 20a"/>
    <hyperlink ref="B51" location="'SCH 20b'!A1" display="Schedule 20b"/>
    <hyperlink ref="B52" location="'SCH 20c'!A1" display="Schedule 20c"/>
    <hyperlink ref="B55" location="'SCH 21'!A1" display="Schedule 21"/>
    <hyperlink ref="B56" location="'SCH 22'!A1" display="Schedule 22"/>
    <hyperlink ref="B57" location="'SCH 23'!A1" display="Schedule 23"/>
    <hyperlink ref="B58" location="'SCH 24'!A1" display="Schedule 24"/>
    <hyperlink ref="B59" location="'SCH 25 '!A1" display="Schedule 25"/>
    <hyperlink ref="B60" location="'SCH 26'!A1" display="Schedule 26"/>
    <hyperlink ref="B63" location="'SCH 27'!A1" display="Schedule 27"/>
    <hyperlink ref="B64" location="'SCH 28'!A1" display="Schedule 28"/>
    <hyperlink ref="B65" location="'SCH 29'!A1" display="Schedule 29"/>
    <hyperlink ref="B66" location="'SCH 30'!A1" display="Schedule 30"/>
    <hyperlink ref="B67" location="'SCH 31'!A1" display="Schedule 31"/>
    <hyperlink ref="B68" location="'SCH 32'!A1" display="Schedule 32"/>
    <hyperlink ref="B69" location="'SCH 33'!A1" display="Schedule 33"/>
    <hyperlink ref="B70" location="Appendix!A1" display="Appendix"/>
  </hyperlinks>
  <printOptions horizontalCentered="1"/>
  <pageMargins left="1" right="0.5" top="0.7" bottom="0.6" header="0" footer="0"/>
  <pageSetup scale="85" orientation="landscape" errors="blank" r:id="rId3"/>
  <headerFooter scaleWithDoc="0"/>
  <rowBreaks count="1" manualBreakCount="1">
    <brk id="40" max="9" man="1"/>
  </rowBreaks>
  <customProperties>
    <customPr name="SheetOptions" r:id="rId4"/>
    <customPr name="WORKBKFUNCTIONCACHE" r:id="rId5"/>
  </customPropertie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showGridLines="0" showOutlineSymbols="0" zoomScale="80" zoomScaleNormal="80" workbookViewId="0"/>
  </sheetViews>
  <sheetFormatPr defaultColWidth="9.61328125" defaultRowHeight="17.5"/>
  <cols>
    <col min="1" max="1" width="4.4609375" style="399" customWidth="1"/>
    <col min="2" max="2" width="50.07421875" style="399" customWidth="1"/>
    <col min="3" max="3" width="0.61328125" style="399" customWidth="1"/>
    <col min="4" max="4" width="2.15234375" style="400" customWidth="1"/>
    <col min="5" max="5" width="24.921875" style="399" bestFit="1" customWidth="1"/>
    <col min="6" max="6" width="2.15234375" style="401" customWidth="1"/>
    <col min="7" max="7" width="25.921875" style="401" bestFit="1" customWidth="1"/>
    <col min="8" max="8" width="2.4609375" style="401" customWidth="1"/>
    <col min="9" max="9" width="22.07421875" style="399" bestFit="1" customWidth="1"/>
    <col min="10" max="10" width="2.15234375" style="401" customWidth="1"/>
    <col min="11" max="11" width="20.07421875" style="399" bestFit="1" customWidth="1"/>
    <col min="12" max="12" width="2.15234375" style="401" customWidth="1"/>
    <col min="13" max="13" width="22.53515625" style="399" bestFit="1" customWidth="1"/>
    <col min="14" max="14" width="2.15234375" style="401" customWidth="1"/>
    <col min="15" max="15" width="22.07421875" style="399" bestFit="1" customWidth="1"/>
    <col min="16" max="16" width="2.15234375" style="401" customWidth="1"/>
    <col min="17" max="17" width="25.61328125" style="399" bestFit="1" customWidth="1"/>
    <col min="18" max="18" width="2.921875" style="399" customWidth="1"/>
    <col min="19" max="19" width="23" style="399" customWidth="1"/>
    <col min="20" max="20" width="17.61328125" style="399" customWidth="1"/>
    <col min="21" max="16384" width="9.61328125" style="399"/>
  </cols>
  <sheetData>
    <row r="1" spans="1:19">
      <c r="A1" s="1050" t="s">
        <v>1193</v>
      </c>
    </row>
    <row r="3" spans="1:19" s="388" customFormat="1" ht="20">
      <c r="A3" s="1595" t="s">
        <v>0</v>
      </c>
      <c r="B3" s="1595"/>
      <c r="C3" s="1595"/>
      <c r="D3" s="1595"/>
      <c r="E3" s="1595"/>
      <c r="F3" s="1595"/>
      <c r="G3" s="1595"/>
      <c r="H3" s="1595"/>
      <c r="I3" s="1404"/>
      <c r="J3" s="386"/>
      <c r="K3" s="1404"/>
      <c r="L3" s="386"/>
      <c r="M3" s="1404"/>
      <c r="N3" s="1404"/>
      <c r="O3" s="1404"/>
      <c r="P3" s="386"/>
      <c r="Q3" s="387"/>
      <c r="R3" s="1405"/>
      <c r="S3" s="1435" t="s">
        <v>245</v>
      </c>
    </row>
    <row r="4" spans="1:19" s="388" customFormat="1" ht="20">
      <c r="A4" s="1596" t="s">
        <v>246</v>
      </c>
      <c r="B4" s="1596"/>
      <c r="C4" s="1596"/>
      <c r="D4" s="1596"/>
      <c r="E4" s="1596"/>
      <c r="F4" s="1596"/>
      <c r="G4" s="1596"/>
      <c r="H4" s="1596"/>
      <c r="I4" s="1404"/>
      <c r="J4" s="386"/>
      <c r="K4" s="1404"/>
      <c r="L4" s="386"/>
      <c r="M4" s="1404"/>
      <c r="N4" s="1404"/>
      <c r="O4" s="1404"/>
      <c r="P4" s="386"/>
      <c r="Q4" s="1404"/>
      <c r="R4" s="1405"/>
      <c r="S4" s="1406"/>
    </row>
    <row r="5" spans="1:19" s="388" customFormat="1" ht="20">
      <c r="A5" s="1596" t="s">
        <v>2094</v>
      </c>
      <c r="B5" s="1596"/>
      <c r="C5" s="1596"/>
      <c r="D5" s="1596"/>
      <c r="E5" s="1596"/>
      <c r="F5" s="1596"/>
      <c r="G5" s="1596"/>
      <c r="H5" s="1596"/>
      <c r="I5" s="1404"/>
      <c r="J5" s="386"/>
      <c r="K5" s="1404"/>
      <c r="L5" s="386"/>
      <c r="M5" s="1404"/>
      <c r="N5" s="1404"/>
      <c r="O5" s="1404"/>
      <c r="P5" s="386"/>
      <c r="Q5" s="387"/>
      <c r="R5" s="1405"/>
    </row>
    <row r="6" spans="1:19" s="388" customFormat="1" ht="20">
      <c r="A6" s="1887" t="s">
        <v>2497</v>
      </c>
      <c r="B6" s="1597"/>
      <c r="C6" s="1597"/>
      <c r="D6" s="1597"/>
      <c r="E6" s="1597"/>
      <c r="F6" s="1597"/>
      <c r="G6" s="1597"/>
      <c r="H6" s="1597"/>
      <c r="I6" s="1404"/>
      <c r="J6" s="1404"/>
      <c r="K6" s="1404"/>
      <c r="L6" s="1404"/>
      <c r="M6" s="1404"/>
      <c r="N6" s="1404"/>
      <c r="O6" s="1404"/>
      <c r="P6" s="1404"/>
      <c r="Q6" s="1404"/>
      <c r="R6" s="1404"/>
      <c r="S6" s="1406"/>
    </row>
    <row r="7" spans="1:19" s="388" customFormat="1" ht="20">
      <c r="A7" s="1598"/>
      <c r="B7" s="1598"/>
      <c r="C7" s="1598"/>
      <c r="D7" s="1598"/>
      <c r="E7" s="1598"/>
      <c r="F7" s="1598"/>
      <c r="G7" s="1598"/>
      <c r="H7" s="1598"/>
      <c r="I7" s="390"/>
      <c r="J7" s="390"/>
      <c r="K7" s="390"/>
      <c r="L7" s="390"/>
      <c r="M7" s="390"/>
      <c r="N7" s="390"/>
      <c r="O7" s="390"/>
      <c r="P7" s="390"/>
      <c r="Q7" s="390"/>
      <c r="R7" s="389"/>
    </row>
    <row r="8" spans="1:19" s="393" customFormat="1" ht="15.5">
      <c r="A8" s="391"/>
      <c r="B8" s="391"/>
      <c r="C8" s="391"/>
      <c r="D8" s="392"/>
      <c r="F8" s="394"/>
      <c r="G8" s="394"/>
      <c r="H8" s="394"/>
      <c r="J8" s="394"/>
      <c r="L8" s="394"/>
      <c r="N8" s="394"/>
      <c r="P8" s="394"/>
      <c r="R8" s="395"/>
    </row>
    <row r="9" spans="1:19" s="393" customFormat="1" ht="15.5">
      <c r="D9" s="392"/>
      <c r="F9" s="394"/>
      <c r="G9" s="394"/>
      <c r="H9" s="394"/>
      <c r="J9" s="394"/>
      <c r="L9" s="394"/>
      <c r="N9" s="394"/>
      <c r="P9" s="394"/>
      <c r="R9" s="395"/>
    </row>
    <row r="10" spans="1:19" s="393" customFormat="1" ht="15.5">
      <c r="D10" s="392"/>
      <c r="E10"/>
      <c r="F10"/>
      <c r="G10"/>
      <c r="H10"/>
      <c r="I10"/>
      <c r="J10"/>
      <c r="K10"/>
      <c r="L10"/>
      <c r="M10" t="s">
        <v>247</v>
      </c>
      <c r="N10"/>
      <c r="O10" s="1256"/>
      <c r="P10"/>
      <c r="Q10"/>
      <c r="R10" s="395"/>
    </row>
    <row r="11" spans="1:19" s="393" customFormat="1" ht="15.5">
      <c r="A11" s="1604"/>
      <c r="B11" s="1604"/>
      <c r="C11" s="1604"/>
      <c r="D11" s="1605"/>
      <c r="E11" s="1607" t="s">
        <v>2095</v>
      </c>
      <c r="F11" s="1605"/>
      <c r="G11" s="1606"/>
      <c r="H11" s="1605"/>
      <c r="I11" s="1607"/>
      <c r="J11" s="1605"/>
      <c r="K11" s="1604"/>
      <c r="L11" s="1605"/>
      <c r="M11" s="1604"/>
      <c r="N11" s="1607"/>
      <c r="O11" s="1606"/>
      <c r="P11" s="1605"/>
      <c r="Q11" s="1607" t="s">
        <v>2095</v>
      </c>
      <c r="R11" s="2036"/>
      <c r="S11" s="1604"/>
    </row>
    <row r="12" spans="1:19" s="393" customFormat="1" ht="15.5">
      <c r="A12" s="1609"/>
      <c r="B12" s="1609"/>
      <c r="C12" s="1609"/>
      <c r="D12" s="1605"/>
      <c r="E12" s="1607" t="s">
        <v>249</v>
      </c>
      <c r="F12" s="1605"/>
      <c r="G12" s="1607" t="s">
        <v>248</v>
      </c>
      <c r="H12" s="1605"/>
      <c r="I12" s="1607" t="s">
        <v>251</v>
      </c>
      <c r="J12" s="1605"/>
      <c r="K12" s="1607" t="s">
        <v>252</v>
      </c>
      <c r="L12" s="1610"/>
      <c r="M12" s="1611" t="s">
        <v>253</v>
      </c>
      <c r="N12" s="1607"/>
      <c r="O12" s="1607" t="s">
        <v>2096</v>
      </c>
      <c r="P12" s="1605"/>
      <c r="Q12" s="1607" t="s">
        <v>249</v>
      </c>
      <c r="R12" s="2036"/>
      <c r="S12" s="1607" t="s">
        <v>2096</v>
      </c>
    </row>
    <row r="13" spans="1:19" s="393" customFormat="1" ht="15.5">
      <c r="A13" s="1609"/>
      <c r="B13" s="1609"/>
      <c r="C13" s="1609"/>
      <c r="D13" s="1605"/>
      <c r="E13" s="1607" t="s">
        <v>254</v>
      </c>
      <c r="F13" s="1605"/>
      <c r="G13" s="1607" t="s">
        <v>250</v>
      </c>
      <c r="H13" s="1605"/>
      <c r="I13" s="1607" t="s">
        <v>249</v>
      </c>
      <c r="J13" s="1605"/>
      <c r="K13" s="1607" t="s">
        <v>255</v>
      </c>
      <c r="L13" s="1610"/>
      <c r="M13" s="1612" t="s">
        <v>2499</v>
      </c>
      <c r="N13" s="1607"/>
      <c r="O13" s="1613" t="s">
        <v>2471</v>
      </c>
      <c r="P13" s="1605"/>
      <c r="Q13" s="2035" t="s">
        <v>254</v>
      </c>
      <c r="R13" s="2036"/>
      <c r="S13" s="2037" t="s">
        <v>2471</v>
      </c>
    </row>
    <row r="14" spans="1:19" s="393" customFormat="1" ht="15.5">
      <c r="A14" s="1614"/>
      <c r="B14" s="1614"/>
      <c r="C14" s="1614"/>
      <c r="D14" s="1615"/>
      <c r="E14" s="1616" t="s">
        <v>2479</v>
      </c>
      <c r="F14" s="1615"/>
      <c r="G14" s="1616" t="s">
        <v>2498</v>
      </c>
      <c r="H14" s="1615"/>
      <c r="I14" s="1617" t="s">
        <v>256</v>
      </c>
      <c r="J14" s="1615"/>
      <c r="K14" s="1617" t="s">
        <v>2144</v>
      </c>
      <c r="L14" s="1618"/>
      <c r="M14" s="1619" t="s">
        <v>2145</v>
      </c>
      <c r="N14" s="1620"/>
      <c r="O14" s="1621" t="s">
        <v>2097</v>
      </c>
      <c r="P14" s="1605"/>
      <c r="Q14" s="1616" t="s">
        <v>2480</v>
      </c>
      <c r="R14" s="2036"/>
      <c r="S14" s="1617" t="s">
        <v>257</v>
      </c>
    </row>
    <row r="15" spans="1:19" s="393" customFormat="1" ht="15.5">
      <c r="A15" s="1491"/>
      <c r="B15" s="1491"/>
      <c r="C15" s="1491"/>
      <c r="D15" s="1492"/>
      <c r="E15" s="1493"/>
      <c r="F15" s="1492"/>
      <c r="G15" s="1492"/>
      <c r="H15" s="1492"/>
      <c r="I15" s="1493"/>
      <c r="J15" s="1492"/>
      <c r="K15" s="1493"/>
      <c r="L15" s="1494"/>
      <c r="M15" s="1493"/>
      <c r="N15" s="1495"/>
      <c r="O15" s="1495"/>
      <c r="P15" s="1492"/>
      <c r="Q15" s="1493"/>
      <c r="R15" s="1608"/>
      <c r="S15" s="1493"/>
    </row>
    <row r="16" spans="1:19" s="393" customFormat="1" ht="15.5">
      <c r="A16" s="1496" t="s">
        <v>258</v>
      </c>
      <c r="B16" s="1497"/>
      <c r="C16" s="1497"/>
      <c r="D16" s="1492"/>
      <c r="E16" s="1498"/>
      <c r="F16" s="1492"/>
      <c r="G16" s="1492"/>
      <c r="H16" s="1492"/>
      <c r="I16" s="1498"/>
      <c r="J16" s="1492"/>
      <c r="K16" s="1498"/>
      <c r="L16" s="1492"/>
      <c r="M16" s="1498"/>
      <c r="N16" s="1498"/>
      <c r="O16" s="1498"/>
      <c r="P16" s="1492"/>
      <c r="Q16" s="1498"/>
      <c r="R16" s="1608"/>
      <c r="S16" s="1498"/>
    </row>
    <row r="17" spans="1:19" s="393" customFormat="1" ht="18">
      <c r="A17" s="1499"/>
      <c r="B17" s="1497" t="s">
        <v>259</v>
      </c>
      <c r="C17" s="1497">
        <v>0</v>
      </c>
      <c r="D17" s="1622"/>
      <c r="E17" s="1623">
        <v>74720377539</v>
      </c>
      <c r="F17" s="1622"/>
      <c r="G17" s="1624">
        <v>111506154257</v>
      </c>
      <c r="H17" s="1622"/>
      <c r="I17" s="2220">
        <v>36209753206</v>
      </c>
      <c r="J17" s="1622"/>
      <c r="K17" s="1500">
        <v>-182942430</v>
      </c>
      <c r="L17" s="1622"/>
      <c r="M17" s="1500">
        <v>534495332</v>
      </c>
      <c r="N17" s="1500"/>
      <c r="O17" s="1500">
        <v>73278798878</v>
      </c>
      <c r="P17" s="1622"/>
      <c r="Q17" s="1625">
        <f t="shared" ref="Q17:Q23" si="0">ROUND(+SUM(E17)+SUM(G17)-SUM(I17)+SUM(K17) +SUM(M17)-SUM(O17),0)</f>
        <v>77089532614</v>
      </c>
      <c r="R17" s="1608"/>
      <c r="S17" s="1626">
        <v>73089283486</v>
      </c>
    </row>
    <row r="18" spans="1:19" s="393" customFormat="1" ht="18">
      <c r="A18" s="1499"/>
      <c r="B18" s="1497" t="s">
        <v>260</v>
      </c>
      <c r="C18" s="1497">
        <v>0</v>
      </c>
      <c r="D18" s="1492"/>
      <c r="E18" s="1501">
        <v>243336623183</v>
      </c>
      <c r="F18" s="1502"/>
      <c r="G18" s="1627">
        <v>116168576000</v>
      </c>
      <c r="H18" s="1502"/>
      <c r="I18" s="1501">
        <v>82783890233</v>
      </c>
      <c r="J18" s="1502"/>
      <c r="K18" s="1501">
        <v>-42174432</v>
      </c>
      <c r="L18" s="1502"/>
      <c r="M18" s="1628">
        <v>0</v>
      </c>
      <c r="N18" s="1628"/>
      <c r="O18" s="1628">
        <v>61470532977</v>
      </c>
      <c r="P18" s="1502"/>
      <c r="Q18" s="1629">
        <f t="shared" si="0"/>
        <v>215208601541</v>
      </c>
      <c r="R18" s="1608"/>
      <c r="S18" s="1895">
        <v>61470082860</v>
      </c>
    </row>
    <row r="19" spans="1:19" s="393" customFormat="1" ht="18">
      <c r="A19" s="1499"/>
      <c r="B19" s="1497" t="s">
        <v>261</v>
      </c>
      <c r="C19" s="1497">
        <v>0</v>
      </c>
      <c r="D19" s="1492"/>
      <c r="E19" s="1501">
        <v>21253198702</v>
      </c>
      <c r="F19" s="1502"/>
      <c r="G19" s="1627">
        <v>34126455448</v>
      </c>
      <c r="H19" s="1502"/>
      <c r="I19" s="1501">
        <v>9237030147</v>
      </c>
      <c r="J19" s="1502"/>
      <c r="K19" s="1501">
        <v>144182815</v>
      </c>
      <c r="L19" s="1502"/>
      <c r="M19" s="1628">
        <v>2307789</v>
      </c>
      <c r="N19" s="1628"/>
      <c r="O19" s="1628">
        <v>25835613943</v>
      </c>
      <c r="P19" s="1502"/>
      <c r="Q19" s="1629">
        <f t="shared" si="0"/>
        <v>20453500664</v>
      </c>
      <c r="R19" s="1608"/>
      <c r="S19" s="1947">
        <v>25832756538</v>
      </c>
    </row>
    <row r="20" spans="1:19" s="393" customFormat="1" ht="18">
      <c r="A20" s="1499"/>
      <c r="B20" s="1497" t="s">
        <v>262</v>
      </c>
      <c r="C20" s="1497">
        <v>0</v>
      </c>
      <c r="D20" s="1492"/>
      <c r="E20" s="1630">
        <v>1220537358</v>
      </c>
      <c r="F20" s="1502"/>
      <c r="G20" s="1631">
        <v>8322850000</v>
      </c>
      <c r="H20" s="1502"/>
      <c r="I20" s="1501">
        <v>1792053751</v>
      </c>
      <c r="J20" s="1502"/>
      <c r="K20" s="1501">
        <v>0</v>
      </c>
      <c r="L20" s="1502"/>
      <c r="M20" s="1628">
        <v>0</v>
      </c>
      <c r="N20" s="1628"/>
      <c r="O20" s="1628">
        <v>4102346979</v>
      </c>
      <c r="P20" s="1502"/>
      <c r="Q20" s="1629">
        <f t="shared" si="0"/>
        <v>3648986628</v>
      </c>
      <c r="R20" s="1608"/>
      <c r="S20" s="1947">
        <v>4673997176</v>
      </c>
    </row>
    <row r="21" spans="1:19" s="393" customFormat="1" ht="18">
      <c r="A21" s="1499"/>
      <c r="B21" s="1497" t="s">
        <v>263</v>
      </c>
      <c r="C21" s="1497">
        <v>0</v>
      </c>
      <c r="D21" s="1492"/>
      <c r="E21" s="1501">
        <v>9396097516</v>
      </c>
      <c r="F21" s="1502"/>
      <c r="G21" s="1627">
        <v>2841000000</v>
      </c>
      <c r="H21" s="1502"/>
      <c r="I21" s="1501">
        <v>15250120</v>
      </c>
      <c r="J21" s="1502"/>
      <c r="K21" s="1501">
        <v>20700000</v>
      </c>
      <c r="L21" s="1502"/>
      <c r="M21" s="1628">
        <v>0</v>
      </c>
      <c r="N21" s="1628"/>
      <c r="O21" s="1628">
        <v>2163462597</v>
      </c>
      <c r="P21" s="1502"/>
      <c r="Q21" s="1629">
        <f t="shared" si="0"/>
        <v>10079084799</v>
      </c>
      <c r="R21" s="1608"/>
      <c r="S21" s="1947">
        <v>2163462544</v>
      </c>
    </row>
    <row r="22" spans="1:19" s="393" customFormat="1" ht="18">
      <c r="A22" s="1499"/>
      <c r="B22" s="1497" t="s">
        <v>264</v>
      </c>
      <c r="C22" s="1497">
        <v>0</v>
      </c>
      <c r="D22" s="1492"/>
      <c r="E22" s="1501">
        <v>60866718108</v>
      </c>
      <c r="F22" s="1502"/>
      <c r="G22" s="1627">
        <v>12464513000</v>
      </c>
      <c r="H22" s="1502"/>
      <c r="I22" s="1501">
        <v>249464937</v>
      </c>
      <c r="J22" s="1502"/>
      <c r="K22" s="1501">
        <v>60615000</v>
      </c>
      <c r="L22" s="1502"/>
      <c r="M22" s="1628">
        <v>-44000000</v>
      </c>
      <c r="N22" s="1628"/>
      <c r="O22" s="1628">
        <v>10557804116</v>
      </c>
      <c r="P22" s="1502"/>
      <c r="Q22" s="1629">
        <f t="shared" si="0"/>
        <v>62540577055</v>
      </c>
      <c r="R22" s="1608"/>
      <c r="S22" s="1947">
        <v>10564972579</v>
      </c>
    </row>
    <row r="23" spans="1:19" s="393" customFormat="1" ht="18">
      <c r="A23" s="1499"/>
      <c r="B23" s="1497" t="s">
        <v>2146</v>
      </c>
      <c r="C23" s="1497">
        <v>0</v>
      </c>
      <c r="D23" s="1492"/>
      <c r="E23" s="1503">
        <v>1500000000</v>
      </c>
      <c r="F23" s="1502"/>
      <c r="G23" s="1631">
        <v>3000000000</v>
      </c>
      <c r="H23" s="1502"/>
      <c r="I23" s="1501">
        <v>1500000000</v>
      </c>
      <c r="J23" s="1502"/>
      <c r="K23" s="1504">
        <v>0</v>
      </c>
      <c r="L23" s="1502"/>
      <c r="M23" s="1628">
        <v>40000000</v>
      </c>
      <c r="N23" s="1628"/>
      <c r="O23" s="1628">
        <v>0</v>
      </c>
      <c r="P23" s="1502"/>
      <c r="Q23" s="1629">
        <f t="shared" si="0"/>
        <v>3040000000</v>
      </c>
      <c r="R23" s="1608"/>
      <c r="S23" s="1948">
        <v>0</v>
      </c>
    </row>
    <row r="24" spans="1:19" s="393" customFormat="1" ht="18">
      <c r="A24" s="1499"/>
      <c r="B24" s="1505" t="s">
        <v>265</v>
      </c>
      <c r="C24" s="1497">
        <v>0</v>
      </c>
      <c r="D24" s="1492"/>
      <c r="E24" s="1632">
        <f>ROUND(SUM(E17:E23), 0)</f>
        <v>412293552406</v>
      </c>
      <c r="F24" s="1502"/>
      <c r="G24" s="1632">
        <f>ROUND(SUM(G17:G23),0)</f>
        <v>288429548705</v>
      </c>
      <c r="H24" s="1502"/>
      <c r="I24" s="1632">
        <f>ROUND(SUM(I17:I23),0)</f>
        <v>131787442394</v>
      </c>
      <c r="J24" s="1502"/>
      <c r="K24" s="1632">
        <f>ROUND(SUM(K17:K23),0)</f>
        <v>380953</v>
      </c>
      <c r="L24" s="1502"/>
      <c r="M24" s="1632">
        <f>ROUND(SUM(M17:M23),0)</f>
        <v>532803121</v>
      </c>
      <c r="N24" s="1506"/>
      <c r="O24" s="1632">
        <f>ROUND(SUM(O17:O23),0)</f>
        <v>177408559490</v>
      </c>
      <c r="P24" s="1502"/>
      <c r="Q24" s="1632">
        <f>ROUND(SUM(Q17:Q23),0)</f>
        <v>392060283301</v>
      </c>
      <c r="R24" s="1608"/>
      <c r="S24" s="1632">
        <f>ROUND(SUM(S17:S23), 0)</f>
        <v>177794555183</v>
      </c>
    </row>
    <row r="25" spans="1:19" s="393" customFormat="1" ht="18">
      <c r="A25" s="1499"/>
      <c r="B25" s="1497"/>
      <c r="C25" s="1497"/>
      <c r="D25" s="1492"/>
      <c r="E25" s="1503"/>
      <c r="F25" s="1502"/>
      <c r="G25" s="1502"/>
      <c r="H25" s="1502"/>
      <c r="I25" s="1503"/>
      <c r="J25" s="1502"/>
      <c r="K25" s="1503"/>
      <c r="L25" s="1502"/>
      <c r="M25" s="1503"/>
      <c r="N25" s="1503"/>
      <c r="O25" s="1503"/>
      <c r="P25" s="1502"/>
      <c r="Q25" s="1503"/>
      <c r="R25" s="1608"/>
      <c r="S25" s="1503"/>
    </row>
    <row r="26" spans="1:19" s="393" customFormat="1" ht="15.5">
      <c r="A26" s="1496" t="s">
        <v>266</v>
      </c>
      <c r="B26" s="1497"/>
      <c r="C26" s="1497"/>
      <c r="D26" s="1492"/>
      <c r="E26" s="1503"/>
      <c r="F26" s="1502"/>
      <c r="G26" s="1502"/>
      <c r="H26" s="1502"/>
      <c r="I26" s="1503"/>
      <c r="J26" s="1502"/>
      <c r="K26" s="1503"/>
      <c r="L26" s="1502"/>
      <c r="M26" s="1503"/>
      <c r="N26" s="1503"/>
      <c r="O26" s="1503"/>
      <c r="P26" s="1502"/>
      <c r="Q26" s="1503"/>
      <c r="R26" s="1608"/>
      <c r="S26" s="1503"/>
    </row>
    <row r="27" spans="1:19" s="393" customFormat="1" ht="18">
      <c r="A27" s="1499"/>
      <c r="B27" s="1497" t="s">
        <v>267</v>
      </c>
      <c r="C27" s="1497">
        <v>0</v>
      </c>
      <c r="D27" s="1492"/>
      <c r="E27" s="1630">
        <v>4438375782</v>
      </c>
      <c r="F27" s="1502"/>
      <c r="G27" s="1630">
        <v>2908548000</v>
      </c>
      <c r="H27" s="1502"/>
      <c r="I27" s="1630">
        <v>2638184467</v>
      </c>
      <c r="J27" s="1502"/>
      <c r="K27" s="1504">
        <v>0</v>
      </c>
      <c r="L27" s="1502"/>
      <c r="M27" s="1628">
        <v>0</v>
      </c>
      <c r="N27" s="1628"/>
      <c r="O27" s="1628">
        <v>2255579070</v>
      </c>
      <c r="P27" s="1502"/>
      <c r="Q27" s="1629">
        <f t="shared" ref="Q27:Q28" si="1">ROUND(+SUM(E27)+SUM(G27)-SUM(I27)+SUM(K27) +SUM(M27)-SUM(O27),0)</f>
        <v>2453160245</v>
      </c>
      <c r="R27" s="1608"/>
      <c r="S27" s="1947">
        <v>2258956385</v>
      </c>
    </row>
    <row r="28" spans="1:19" s="393" customFormat="1" ht="18">
      <c r="A28" s="1499"/>
      <c r="B28" s="1497" t="s">
        <v>268</v>
      </c>
      <c r="C28" s="1497">
        <v>0</v>
      </c>
      <c r="D28" s="1492"/>
      <c r="E28" s="1630">
        <v>980386204</v>
      </c>
      <c r="F28" s="1502"/>
      <c r="G28" s="1630">
        <v>1357311400</v>
      </c>
      <c r="H28" s="1502"/>
      <c r="I28" s="1630">
        <v>736332584</v>
      </c>
      <c r="J28" s="1502"/>
      <c r="K28" s="1630">
        <v>-380953</v>
      </c>
      <c r="L28" s="1502"/>
      <c r="M28" s="1628">
        <v>0</v>
      </c>
      <c r="N28" s="1628"/>
      <c r="O28" s="1628">
        <v>676665108</v>
      </c>
      <c r="P28" s="1502"/>
      <c r="Q28" s="1629">
        <f t="shared" si="1"/>
        <v>924318959</v>
      </c>
      <c r="R28" s="1608"/>
      <c r="S28" s="1947">
        <v>677076413</v>
      </c>
    </row>
    <row r="29" spans="1:19" s="393" customFormat="1" ht="18">
      <c r="A29" s="1499"/>
      <c r="B29" s="1505" t="s">
        <v>269</v>
      </c>
      <c r="C29" s="1497">
        <v>0</v>
      </c>
      <c r="D29" s="1492"/>
      <c r="E29" s="1632">
        <f>ROUND(SUM(E27:E28),0)</f>
        <v>5418761986</v>
      </c>
      <c r="F29" s="1502"/>
      <c r="G29" s="1632">
        <f>ROUND(SUM(G27:G28),0)</f>
        <v>4265859400</v>
      </c>
      <c r="H29" s="1502"/>
      <c r="I29" s="1632">
        <f>ROUND(SUM(I27:I28),0)</f>
        <v>3374517051</v>
      </c>
      <c r="J29" s="1502"/>
      <c r="K29" s="1632">
        <f>ROUND(SUM(K27:K28),0)</f>
        <v>-380953</v>
      </c>
      <c r="L29" s="1502"/>
      <c r="M29" s="1632">
        <f>ROUND(SUM(M27:M28),0)</f>
        <v>0</v>
      </c>
      <c r="N29" s="1506"/>
      <c r="O29" s="1632">
        <f>ROUND(SUM(O27:O28),0)</f>
        <v>2932244178</v>
      </c>
      <c r="P29" s="1502"/>
      <c r="Q29" s="1632">
        <f>ROUND(SUM(Q27:Q28),0)</f>
        <v>3377479204</v>
      </c>
      <c r="R29" s="1608"/>
      <c r="S29" s="1632">
        <f>ROUND(SUM(S27:S28),0)</f>
        <v>2936032798</v>
      </c>
    </row>
    <row r="30" spans="1:19" s="393" customFormat="1" ht="18">
      <c r="A30" s="1499"/>
      <c r="B30" s="1497"/>
      <c r="C30" s="1497"/>
      <c r="D30" s="1492"/>
      <c r="E30" s="1503"/>
      <c r="F30" s="1502"/>
      <c r="G30" s="1502"/>
      <c r="H30" s="1502"/>
      <c r="I30" s="1503"/>
      <c r="J30" s="1502"/>
      <c r="K30" s="1503"/>
      <c r="L30" s="1502"/>
      <c r="M30" s="1503"/>
      <c r="N30" s="1503"/>
      <c r="O30" s="1503"/>
      <c r="P30" s="1502"/>
      <c r="Q30" s="1503"/>
      <c r="R30" s="1608"/>
      <c r="S30" s="1629"/>
    </row>
    <row r="31" spans="1:19" s="393" customFormat="1" ht="15.5">
      <c r="A31" s="1496" t="s">
        <v>270</v>
      </c>
      <c r="B31" s="1497"/>
      <c r="C31" s="1497"/>
      <c r="D31" s="1492"/>
      <c r="E31" s="1503"/>
      <c r="F31" s="1502"/>
      <c r="G31" s="1502"/>
      <c r="H31" s="1502"/>
      <c r="I31" s="1503"/>
      <c r="J31" s="1502"/>
      <c r="K31" s="1503"/>
      <c r="L31" s="1502"/>
      <c r="M31" s="1503"/>
      <c r="N31" s="1503"/>
      <c r="O31" s="1503"/>
      <c r="P31" s="1502"/>
      <c r="Q31" s="1503"/>
      <c r="R31" s="1608"/>
      <c r="S31" s="1503"/>
    </row>
    <row r="32" spans="1:19" s="393" customFormat="1" ht="18">
      <c r="A32" s="1499"/>
      <c r="B32" s="1497" t="s">
        <v>271</v>
      </c>
      <c r="C32" s="1497">
        <v>0</v>
      </c>
      <c r="D32" s="1492"/>
      <c r="E32" s="1501">
        <v>1606779</v>
      </c>
      <c r="F32" s="1502"/>
      <c r="G32" s="1507">
        <v>1836000</v>
      </c>
      <c r="H32" s="1502"/>
      <c r="I32" s="1501">
        <v>1602376</v>
      </c>
      <c r="J32" s="1502"/>
      <c r="K32" s="1504">
        <v>0</v>
      </c>
      <c r="L32" s="1502"/>
      <c r="M32" s="1628">
        <v>0</v>
      </c>
      <c r="N32" s="1628"/>
      <c r="O32" s="1628">
        <v>371002</v>
      </c>
      <c r="P32" s="1502"/>
      <c r="Q32" s="1629">
        <f t="shared" ref="Q32:Q34" si="2">ROUND(+SUM(E32)+SUM(G32)-SUM(I32)+SUM(K32) +SUM(M32)-SUM(O32),0)</f>
        <v>1469401</v>
      </c>
      <c r="R32" s="1608"/>
      <c r="S32" s="1947">
        <v>371002</v>
      </c>
    </row>
    <row r="33" spans="1:19" s="393" customFormat="1" ht="18">
      <c r="A33" s="1499"/>
      <c r="B33" s="1497" t="s">
        <v>272</v>
      </c>
      <c r="C33" s="1497">
        <v>0</v>
      </c>
      <c r="D33" s="1492"/>
      <c r="E33" s="1501">
        <v>12601949</v>
      </c>
      <c r="F33" s="1502"/>
      <c r="G33" s="1501">
        <v>137451000</v>
      </c>
      <c r="H33" s="1502"/>
      <c r="I33" s="1501">
        <v>8228267</v>
      </c>
      <c r="J33" s="1502"/>
      <c r="K33" s="1504">
        <v>0</v>
      </c>
      <c r="L33" s="1502"/>
      <c r="M33" s="1628">
        <v>0</v>
      </c>
      <c r="N33" s="1628"/>
      <c r="O33" s="1628">
        <v>132033339</v>
      </c>
      <c r="P33" s="1502"/>
      <c r="Q33" s="1629">
        <f t="shared" si="2"/>
        <v>9791343</v>
      </c>
      <c r="R33" s="1608"/>
      <c r="S33" s="1947">
        <v>132033339</v>
      </c>
    </row>
    <row r="34" spans="1:19" s="393" customFormat="1" ht="18">
      <c r="A34" s="1499"/>
      <c r="B34" s="1497" t="s">
        <v>273</v>
      </c>
      <c r="C34" s="1497">
        <v>0</v>
      </c>
      <c r="D34" s="1492"/>
      <c r="E34" s="1501">
        <v>2070524583</v>
      </c>
      <c r="F34" s="1502"/>
      <c r="G34" s="1501">
        <v>3366180900</v>
      </c>
      <c r="H34" s="1502"/>
      <c r="I34" s="1501">
        <v>639984303</v>
      </c>
      <c r="J34" s="1502"/>
      <c r="K34" s="1501">
        <v>0</v>
      </c>
      <c r="L34" s="1502"/>
      <c r="M34" s="1628">
        <v>0</v>
      </c>
      <c r="N34" s="1628"/>
      <c r="O34" s="1628">
        <v>2671963446</v>
      </c>
      <c r="P34" s="1502"/>
      <c r="Q34" s="1629">
        <f t="shared" si="2"/>
        <v>2124757734</v>
      </c>
      <c r="R34" s="1608"/>
      <c r="S34" s="1947">
        <v>2671959354</v>
      </c>
    </row>
    <row r="35" spans="1:19" s="393" customFormat="1" ht="18">
      <c r="A35" s="1499"/>
      <c r="B35" s="1505" t="s">
        <v>274</v>
      </c>
      <c r="C35" s="1497">
        <v>0</v>
      </c>
      <c r="D35" s="1492"/>
      <c r="E35" s="1632">
        <f>ROUND(SUM(E32:E34),0)</f>
        <v>2084733311</v>
      </c>
      <c r="F35" s="1502"/>
      <c r="G35" s="1632">
        <f>ROUND(SUM(G32:G34),0)</f>
        <v>3505467900</v>
      </c>
      <c r="H35" s="1502"/>
      <c r="I35" s="1632">
        <f>ROUND(SUM(I32:I34),0)</f>
        <v>649814946</v>
      </c>
      <c r="J35" s="1502"/>
      <c r="K35" s="1632">
        <f>ROUND(SUM(K32:K34),0)</f>
        <v>0</v>
      </c>
      <c r="L35" s="1502"/>
      <c r="M35" s="1632">
        <f>ROUND(SUM(M32:M34),0)</f>
        <v>0</v>
      </c>
      <c r="N35" s="1506"/>
      <c r="O35" s="1632">
        <f>ROUND(SUM(O32:O34),0)</f>
        <v>2804367787</v>
      </c>
      <c r="P35" s="1502"/>
      <c r="Q35" s="1632">
        <f>ROUND(SUM(Q32:Q34),0)</f>
        <v>2136018478</v>
      </c>
      <c r="R35" s="1608"/>
      <c r="S35" s="1632">
        <f>ROUND(SUM(S32:S34),0)</f>
        <v>2804363695</v>
      </c>
    </row>
    <row r="36" spans="1:19" s="393" customFormat="1" ht="18">
      <c r="A36" s="1499"/>
      <c r="B36" s="1497"/>
      <c r="C36" s="1497"/>
      <c r="D36" s="1492"/>
      <c r="E36" s="1503"/>
      <c r="F36" s="1502"/>
      <c r="G36" s="1502"/>
      <c r="H36" s="1502"/>
      <c r="I36" s="1503"/>
      <c r="J36" s="1502"/>
      <c r="K36" s="1503"/>
      <c r="L36" s="1502"/>
      <c r="M36" s="1503"/>
      <c r="N36" s="1503"/>
      <c r="O36" s="1503"/>
      <c r="P36" s="1502"/>
      <c r="Q36" s="1508"/>
      <c r="R36" s="1608"/>
      <c r="S36" s="1633"/>
    </row>
    <row r="37" spans="1:19" s="393" customFormat="1" ht="16" thickBot="1">
      <c r="A37" s="1496" t="s">
        <v>275</v>
      </c>
      <c r="B37" s="1497"/>
      <c r="C37" s="1497">
        <v>0</v>
      </c>
      <c r="D37" s="1492"/>
      <c r="E37" s="1509">
        <f>ROUND(SUM(E24+E29+E35), 0)</f>
        <v>419797047703</v>
      </c>
      <c r="F37" s="1510"/>
      <c r="G37" s="1509">
        <f>ROUND(SUM(G24+G29+G35), 0)</f>
        <v>296200876005</v>
      </c>
      <c r="H37" s="1510"/>
      <c r="I37" s="1509">
        <f>ROUND(SUM(I24+I29+I35), 0)</f>
        <v>135811774391</v>
      </c>
      <c r="J37" s="1510"/>
      <c r="K37" s="1509">
        <f>ROUND(SUM(K24+K29+K35), 0)</f>
        <v>0</v>
      </c>
      <c r="L37" s="1510"/>
      <c r="M37" s="1509">
        <f>ROUND(SUM(M24+M29+M35), 0)</f>
        <v>532803121</v>
      </c>
      <c r="N37" s="1511"/>
      <c r="O37" s="1509">
        <f>ROUND(SUM(O24+O29+O35), 0)</f>
        <v>183145171455</v>
      </c>
      <c r="P37" s="1510"/>
      <c r="Q37" s="1509">
        <f>ROUND(SUM(Q24+Q29+Q35), 0)</f>
        <v>397573780983</v>
      </c>
      <c r="R37" s="1608"/>
      <c r="S37" s="1509">
        <f>ROUND(SUM(S24+S29+S35), 0)</f>
        <v>183534951676</v>
      </c>
    </row>
    <row r="38" spans="1:19" s="393" customFormat="1" ht="18.5" thickTop="1">
      <c r="A38" s="1499"/>
      <c r="B38" s="1497"/>
      <c r="C38" s="1497"/>
      <c r="D38" s="1492"/>
      <c r="E38" s="1511"/>
      <c r="F38" s="1510"/>
      <c r="G38" s="1511"/>
      <c r="H38" s="1510"/>
      <c r="I38" s="1511"/>
      <c r="J38" s="1510"/>
      <c r="K38" s="1511"/>
      <c r="L38" s="1510"/>
      <c r="M38" s="1511"/>
      <c r="N38" s="1511"/>
      <c r="O38" s="1511"/>
      <c r="P38" s="1510"/>
      <c r="Q38" s="1634"/>
      <c r="R38" s="1510"/>
      <c r="S38" s="1634"/>
    </row>
    <row r="39" spans="1:19" s="398" customFormat="1" ht="15.5">
      <c r="A39" s="1635" t="s">
        <v>242</v>
      </c>
      <c r="B39" s="1609" t="s">
        <v>277</v>
      </c>
      <c r="C39" s="1609"/>
      <c r="D39" s="1609"/>
      <c r="E39" s="1609"/>
      <c r="F39" s="1609"/>
      <c r="G39" s="1609"/>
      <c r="H39" s="1609"/>
      <c r="I39" s="1609"/>
      <c r="J39" s="1609"/>
      <c r="K39" s="1609"/>
      <c r="L39" s="1609"/>
      <c r="M39" s="1609"/>
      <c r="N39" s="1609"/>
      <c r="O39" s="1609"/>
      <c r="P39" s="1609"/>
      <c r="Q39" s="1609"/>
      <c r="R39" s="1609"/>
      <c r="S39" s="1609"/>
    </row>
    <row r="40" spans="1:19">
      <c r="A40" s="1635" t="s">
        <v>276</v>
      </c>
      <c r="B40" s="1609" t="s">
        <v>279</v>
      </c>
      <c r="C40" s="1609"/>
      <c r="D40" s="1609"/>
      <c r="E40" s="1609"/>
      <c r="F40" s="1609"/>
      <c r="G40" s="1609"/>
      <c r="H40" s="1609"/>
      <c r="I40" s="1609"/>
      <c r="J40" s="1609"/>
      <c r="K40" s="1609"/>
      <c r="L40" s="1609"/>
      <c r="M40" s="1609"/>
      <c r="N40" s="1609"/>
      <c r="O40" s="1609"/>
      <c r="P40" s="1609"/>
      <c r="Q40" s="1609"/>
      <c r="R40" s="1609"/>
      <c r="S40" s="1609"/>
    </row>
    <row r="48" spans="1:19">
      <c r="Q48" s="402"/>
    </row>
  </sheetData>
  <customSheetViews>
    <customSheetView guid="{47D1D06F-CD63-4FEA-BA98-58AF0C63F775}" scale="80" showPageBreaks="1" showGridLines="0" outlineSymbols="0" printArea="1">
      <selection activeCell="A37" sqref="A37"/>
      <pageMargins left="0.4" right="0.5" top="0.95" bottom="0.25" header="0.3" footer="0.25"/>
      <printOptions horizontalCentered="1"/>
      <pageSetup scale="41" fitToHeight="0" orientation="landscape" r:id="rId1"/>
      <headerFooter scaleWithDoc="0">
        <oddFooter>&amp;R&amp;8 82</oddFooter>
      </headerFooter>
    </customSheetView>
    <customSheetView guid="{018F3E41-3C34-447D-8E2C-07962AB41A6D}" scale="80" showGridLines="0" outlineSymbols="0">
      <selection activeCell="A37" sqref="A37"/>
      <pageMargins left="0.4" right="0.5" top="0.95" bottom="0.25" header="0.3" footer="0.25"/>
      <printOptions horizontalCentered="1"/>
      <pageSetup scale="41" fitToHeight="0" orientation="landscape" r:id="rId2"/>
      <headerFooter scaleWithDoc="0">
        <oddFooter>&amp;R&amp;8 82</oddFooter>
      </headerFooter>
    </customSheetView>
  </customSheetViews>
  <printOptions horizontalCentered="1"/>
  <pageMargins left="0.4" right="0.5" top="0.95" bottom="0.25" header="0.3" footer="0.25"/>
  <pageSetup scale="41" fitToHeight="0" orientation="landscape" r:id="rId3"/>
  <headerFooter scaleWithDoc="0">
    <oddFooter>&amp;R&amp;8 83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6"/>
  <sheetViews>
    <sheetView showGridLines="0" showOutlineSymbols="0" zoomScale="70" zoomScaleNormal="70" zoomScaleSheetLayoutView="55" workbookViewId="0"/>
  </sheetViews>
  <sheetFormatPr defaultColWidth="8.921875" defaultRowHeight="17.5"/>
  <cols>
    <col min="1" max="1" width="4.15234375" style="459" customWidth="1"/>
    <col min="2" max="2" width="58.61328125" style="459" customWidth="1"/>
    <col min="3" max="3" width="0.61328125" style="459" customWidth="1"/>
    <col min="4" max="4" width="2.15234375" style="457" customWidth="1"/>
    <col min="5" max="5" width="20.61328125" style="459" customWidth="1"/>
    <col min="6" max="6" width="2.15234375" style="457" customWidth="1"/>
    <col min="7" max="7" width="20.61328125" style="457" customWidth="1"/>
    <col min="8" max="8" width="2.4609375" style="457" customWidth="1"/>
    <col min="9" max="9" width="20.61328125" style="459" customWidth="1"/>
    <col min="10" max="10" width="2.15234375" style="457" customWidth="1"/>
    <col min="11" max="11" width="20.61328125" style="459" customWidth="1"/>
    <col min="12" max="12" width="2.15234375" style="457" customWidth="1"/>
    <col min="13" max="13" width="20.61328125" style="459" customWidth="1"/>
    <col min="14" max="14" width="2.61328125" style="459" customWidth="1"/>
    <col min="15" max="15" width="20.61328125" style="459" customWidth="1"/>
    <col min="16" max="16" width="2.15234375" style="457" customWidth="1"/>
    <col min="17" max="17" width="20.61328125" style="459" customWidth="1"/>
    <col min="18" max="18" width="2.15234375" style="457" customWidth="1"/>
    <col min="19" max="19" width="20.61328125" style="459" customWidth="1"/>
    <col min="20" max="16384" width="8.921875" style="459"/>
  </cols>
  <sheetData>
    <row r="1" spans="1:19">
      <c r="A1" s="1050" t="s">
        <v>1193</v>
      </c>
    </row>
    <row r="3" spans="1:19" s="406" customFormat="1" ht="20">
      <c r="A3" s="2279" t="s">
        <v>0</v>
      </c>
      <c r="B3" s="2279"/>
      <c r="C3" s="2279"/>
      <c r="D3" s="2279"/>
      <c r="E3" s="2279"/>
      <c r="F3" s="2279"/>
      <c r="G3" s="2279"/>
      <c r="H3" s="2279"/>
      <c r="I3" s="1599"/>
      <c r="J3" s="403"/>
      <c r="K3" s="1599"/>
      <c r="L3" s="403"/>
      <c r="M3" s="1599"/>
      <c r="N3" s="1599"/>
      <c r="O3" s="1599"/>
      <c r="P3" s="403"/>
      <c r="Q3" s="403"/>
      <c r="R3" s="403"/>
      <c r="S3" s="405" t="s">
        <v>280</v>
      </c>
    </row>
    <row r="4" spans="1:19" s="406" customFormat="1" ht="20">
      <c r="A4" s="2280" t="s">
        <v>281</v>
      </c>
      <c r="B4" s="2280"/>
      <c r="C4" s="2280"/>
      <c r="D4" s="2280"/>
      <c r="E4" s="2280"/>
      <c r="F4" s="2280"/>
      <c r="G4" s="2280"/>
      <c r="H4" s="2280"/>
      <c r="I4" s="1599"/>
      <c r="J4" s="403"/>
      <c r="K4" s="1599"/>
      <c r="L4" s="403"/>
      <c r="M4" s="1599"/>
      <c r="N4" s="1599"/>
      <c r="O4" s="1599"/>
      <c r="P4" s="403"/>
      <c r="Q4" s="403"/>
      <c r="R4" s="403"/>
      <c r="S4" s="1599"/>
    </row>
    <row r="5" spans="1:19" s="406" customFormat="1" ht="20">
      <c r="A5" s="2280" t="s">
        <v>2094</v>
      </c>
      <c r="B5" s="2280"/>
      <c r="C5" s="2280"/>
      <c r="D5" s="2280"/>
      <c r="E5" s="2280"/>
      <c r="F5" s="2280"/>
      <c r="G5" s="2280"/>
      <c r="H5" s="2280"/>
      <c r="I5" s="1599"/>
      <c r="J5" s="403"/>
      <c r="K5" s="1599"/>
      <c r="L5" s="403"/>
      <c r="M5" s="1599"/>
      <c r="N5" s="1599"/>
      <c r="O5" s="1599"/>
      <c r="P5" s="403"/>
      <c r="Q5" s="403"/>
      <c r="R5" s="403"/>
      <c r="S5" s="404"/>
    </row>
    <row r="6" spans="1:19" s="406" customFormat="1" ht="20">
      <c r="A6" s="2279" t="s">
        <v>2497</v>
      </c>
      <c r="B6" s="2279"/>
      <c r="C6" s="2279"/>
      <c r="D6" s="2279"/>
      <c r="E6" s="2279"/>
      <c r="F6" s="2279"/>
      <c r="G6" s="2279"/>
      <c r="H6" s="2279"/>
      <c r="I6" s="1599"/>
      <c r="J6" s="1599"/>
      <c r="K6" s="1599"/>
      <c r="L6" s="1599"/>
      <c r="M6" s="1599"/>
      <c r="N6" s="1599"/>
      <c r="O6" s="1599"/>
      <c r="P6" s="1599"/>
      <c r="Q6" s="1599"/>
      <c r="R6" s="1599"/>
      <c r="S6" s="1599"/>
    </row>
    <row r="7" spans="1:19" s="409" customFormat="1" ht="15.5">
      <c r="A7" s="407"/>
      <c r="B7" s="407"/>
      <c r="C7" s="407"/>
      <c r="D7" s="408"/>
      <c r="F7" s="408"/>
      <c r="G7" s="408"/>
      <c r="H7" s="408"/>
      <c r="I7" s="407"/>
      <c r="J7" s="408"/>
      <c r="L7" s="408"/>
      <c r="P7" s="408"/>
      <c r="R7" s="408"/>
    </row>
    <row r="8" spans="1:19" s="409" customFormat="1" ht="15.5">
      <c r="D8" s="408"/>
      <c r="F8" s="408"/>
      <c r="G8" s="408"/>
      <c r="H8" s="408"/>
      <c r="I8" s="407"/>
      <c r="J8" s="408"/>
      <c r="L8" s="408"/>
      <c r="P8" s="408"/>
      <c r="R8" s="408"/>
    </row>
    <row r="9" spans="1:19" s="409" customFormat="1" ht="15.5">
      <c r="D9" s="408"/>
      <c r="F9" s="408"/>
      <c r="G9" s="408"/>
      <c r="H9" s="408"/>
      <c r="I9" s="410"/>
      <c r="J9" s="408"/>
      <c r="L9" s="408"/>
      <c r="M9" s="411" t="s">
        <v>247</v>
      </c>
      <c r="N9" s="411"/>
      <c r="O9" s="411"/>
      <c r="P9" s="411"/>
      <c r="Q9" s="412"/>
      <c r="R9" s="408"/>
    </row>
    <row r="10" spans="1:19" s="409" customFormat="1" ht="15.5">
      <c r="D10" s="408"/>
      <c r="E10" s="412" t="s">
        <v>2095</v>
      </c>
      <c r="F10" s="408"/>
      <c r="G10"/>
      <c r="H10" s="408"/>
      <c r="I10" s="412"/>
      <c r="J10" s="408"/>
      <c r="L10" s="408"/>
      <c r="N10" s="1408"/>
      <c r="O10"/>
      <c r="P10" s="408"/>
      <c r="Q10" s="412" t="s">
        <v>2095</v>
      </c>
      <c r="R10" s="1407"/>
    </row>
    <row r="11" spans="1:19" s="409" customFormat="1" ht="15.5">
      <c r="A11" s="1594"/>
      <c r="B11" s="1594"/>
      <c r="C11" s="1594"/>
      <c r="D11" s="408"/>
      <c r="E11" s="412" t="s">
        <v>249</v>
      </c>
      <c r="F11" s="408"/>
      <c r="G11" s="412" t="s">
        <v>248</v>
      </c>
      <c r="H11" s="408"/>
      <c r="I11" s="412" t="s">
        <v>251</v>
      </c>
      <c r="J11" s="408"/>
      <c r="K11" s="412" t="s">
        <v>252</v>
      </c>
      <c r="L11" s="414"/>
      <c r="M11" s="415" t="s">
        <v>253</v>
      </c>
      <c r="N11" s="1408"/>
      <c r="O11" s="1408" t="s">
        <v>2096</v>
      </c>
      <c r="P11" s="408"/>
      <c r="Q11" s="412" t="s">
        <v>249</v>
      </c>
      <c r="R11" s="1407"/>
      <c r="S11" s="412" t="s">
        <v>2096</v>
      </c>
    </row>
    <row r="12" spans="1:19" s="409" customFormat="1" ht="15.5">
      <c r="A12" s="1594"/>
      <c r="B12" s="1594"/>
      <c r="C12" s="1594"/>
      <c r="D12" s="408"/>
      <c r="E12" s="412" t="s">
        <v>254</v>
      </c>
      <c r="F12" s="408"/>
      <c r="G12" s="412" t="s">
        <v>250</v>
      </c>
      <c r="H12" s="408"/>
      <c r="I12" s="412" t="s">
        <v>249</v>
      </c>
      <c r="J12" s="408"/>
      <c r="K12" s="412" t="s">
        <v>255</v>
      </c>
      <c r="L12" s="414"/>
      <c r="M12" s="415" t="s">
        <v>2499</v>
      </c>
      <c r="N12" s="1408"/>
      <c r="O12" s="1409" t="s">
        <v>2471</v>
      </c>
      <c r="P12" s="408"/>
      <c r="Q12" s="412" t="s">
        <v>254</v>
      </c>
      <c r="R12" s="1407"/>
      <c r="S12" s="416" t="s">
        <v>2471</v>
      </c>
    </row>
    <row r="13" spans="1:19" s="409" customFormat="1" ht="15.5">
      <c r="A13" s="417"/>
      <c r="B13" s="417"/>
      <c r="C13" s="417"/>
      <c r="D13" s="418"/>
      <c r="E13" s="1253" t="s">
        <v>2479</v>
      </c>
      <c r="F13" s="418"/>
      <c r="G13" s="1253" t="s">
        <v>2498</v>
      </c>
      <c r="H13" s="418"/>
      <c r="I13" s="1410" t="s">
        <v>256</v>
      </c>
      <c r="J13" s="418"/>
      <c r="K13" s="1410" t="s">
        <v>2144</v>
      </c>
      <c r="L13" s="419"/>
      <c r="M13" s="1413" t="s">
        <v>2145</v>
      </c>
      <c r="N13" s="1513"/>
      <c r="O13" s="1411" t="s">
        <v>2097</v>
      </c>
      <c r="P13" s="408"/>
      <c r="Q13" s="1253" t="s">
        <v>2480</v>
      </c>
      <c r="R13" s="1407"/>
      <c r="S13" s="1410" t="s">
        <v>257</v>
      </c>
    </row>
    <row r="14" spans="1:19" s="409" customFormat="1" ht="15.5">
      <c r="A14" s="420"/>
      <c r="B14" s="420"/>
      <c r="C14" s="420"/>
      <c r="D14" s="408"/>
      <c r="E14" s="421"/>
      <c r="F14" s="408"/>
      <c r="G14" s="408"/>
      <c r="H14" s="408"/>
      <c r="I14" s="421"/>
      <c r="J14" s="408"/>
      <c r="K14" s="421"/>
      <c r="L14" s="418"/>
      <c r="M14" s="421"/>
      <c r="N14" s="429"/>
      <c r="O14" s="429"/>
      <c r="P14" s="408"/>
      <c r="Q14" s="421"/>
      <c r="R14" s="1407"/>
      <c r="S14" s="421"/>
    </row>
    <row r="15" spans="1:19" s="409" customFormat="1" ht="18">
      <c r="A15" s="422" t="s">
        <v>282</v>
      </c>
      <c r="B15" s="1594"/>
      <c r="C15" s="1594"/>
      <c r="D15" s="408"/>
      <c r="F15" s="423"/>
      <c r="G15" s="408"/>
      <c r="H15" s="423"/>
      <c r="J15" s="423"/>
      <c r="L15" s="423"/>
      <c r="M15" s="89"/>
      <c r="N15" s="89"/>
      <c r="O15" s="89"/>
      <c r="P15" s="423"/>
      <c r="R15" s="1407"/>
    </row>
    <row r="16" spans="1:19" s="409" customFormat="1" ht="15.5">
      <c r="A16" s="1594"/>
      <c r="B16" s="1594"/>
      <c r="C16" s="1594"/>
      <c r="D16" s="408"/>
      <c r="F16" s="423"/>
      <c r="G16" s="408"/>
      <c r="H16" s="423"/>
      <c r="J16" s="423"/>
      <c r="L16" s="423"/>
      <c r="M16" s="424"/>
      <c r="N16" s="424"/>
      <c r="O16" s="424"/>
      <c r="P16" s="423"/>
      <c r="Q16" s="425"/>
      <c r="R16" s="1407"/>
      <c r="S16" s="425"/>
    </row>
    <row r="17" spans="1:19" s="429" customFormat="1" ht="15.5">
      <c r="A17" s="426"/>
      <c r="B17" s="456" t="s">
        <v>2494</v>
      </c>
      <c r="C17" s="427">
        <v>0</v>
      </c>
      <c r="D17" s="428"/>
      <c r="E17" s="1839">
        <v>187845276</v>
      </c>
      <c r="F17" s="428"/>
      <c r="G17" s="428">
        <v>548680000</v>
      </c>
      <c r="H17" s="428"/>
      <c r="I17" s="1949">
        <v>151791166</v>
      </c>
      <c r="J17" s="437"/>
      <c r="K17" s="1949">
        <v>5172500</v>
      </c>
      <c r="L17" s="428"/>
      <c r="M17" s="1949">
        <v>0</v>
      </c>
      <c r="N17" s="1839"/>
      <c r="O17" s="1949">
        <v>447988815</v>
      </c>
      <c r="P17" s="428"/>
      <c r="Q17" s="1839">
        <f t="shared" ref="Q17:Q29" si="0">ROUND(+SUM(E17)+SUM(G17)-SUM(I17)+SUM(K17) +SUM(M17)-SUM(O17),0)</f>
        <v>141917795</v>
      </c>
      <c r="R17" s="1412"/>
      <c r="S17" s="1950">
        <v>447991421</v>
      </c>
    </row>
    <row r="18" spans="1:19" s="429" customFormat="1" ht="15.5">
      <c r="A18" s="426"/>
      <c r="B18" s="456" t="s">
        <v>283</v>
      </c>
      <c r="C18" s="427">
        <v>0</v>
      </c>
      <c r="D18" s="418"/>
      <c r="E18" s="431">
        <v>400804</v>
      </c>
      <c r="F18" s="431"/>
      <c r="G18" s="431">
        <v>4684000</v>
      </c>
      <c r="H18" s="431"/>
      <c r="I18" s="1951">
        <v>258949</v>
      </c>
      <c r="J18" s="437"/>
      <c r="K18" s="1951">
        <v>34501</v>
      </c>
      <c r="L18" s="433"/>
      <c r="M18" s="1952">
        <v>0</v>
      </c>
      <c r="N18" s="431"/>
      <c r="O18" s="1951">
        <v>4443693.6100000003</v>
      </c>
      <c r="P18" s="431"/>
      <c r="Q18" s="1953">
        <f t="shared" si="0"/>
        <v>416662</v>
      </c>
      <c r="R18" s="1414"/>
      <c r="S18" s="1954">
        <v>4443694</v>
      </c>
    </row>
    <row r="19" spans="1:19" s="429" customFormat="1" ht="15.5">
      <c r="A19" s="420"/>
      <c r="B19" s="456" t="s">
        <v>284</v>
      </c>
      <c r="C19" s="427">
        <v>0</v>
      </c>
      <c r="D19" s="418"/>
      <c r="E19" s="431">
        <v>62676084</v>
      </c>
      <c r="F19" s="435"/>
      <c r="G19" s="431">
        <v>147117500</v>
      </c>
      <c r="H19" s="431"/>
      <c r="I19" s="1951">
        <v>13733005</v>
      </c>
      <c r="J19" s="437"/>
      <c r="K19" s="1951">
        <v>30502527</v>
      </c>
      <c r="L19" s="433"/>
      <c r="M19" s="1952">
        <v>0</v>
      </c>
      <c r="N19" s="431"/>
      <c r="O19" s="1951">
        <v>165049926</v>
      </c>
      <c r="P19" s="433"/>
      <c r="Q19" s="1953">
        <f t="shared" si="0"/>
        <v>61513180</v>
      </c>
      <c r="R19" s="1415"/>
      <c r="S19" s="1954">
        <v>165049926</v>
      </c>
    </row>
    <row r="20" spans="1:19" s="429" customFormat="1" ht="15.5">
      <c r="A20" s="420"/>
      <c r="B20" s="456" t="s">
        <v>285</v>
      </c>
      <c r="C20" s="427">
        <v>0</v>
      </c>
      <c r="D20" s="434"/>
      <c r="E20" s="431">
        <v>51180900</v>
      </c>
      <c r="F20" s="431"/>
      <c r="G20" s="431">
        <v>74631000</v>
      </c>
      <c r="H20" s="431"/>
      <c r="I20" s="1951">
        <v>2373505</v>
      </c>
      <c r="J20" s="437"/>
      <c r="K20" s="1951">
        <v>6453731</v>
      </c>
      <c r="L20" s="433"/>
      <c r="M20" s="1952">
        <v>0</v>
      </c>
      <c r="N20" s="431"/>
      <c r="O20" s="1951">
        <v>70718397</v>
      </c>
      <c r="P20" s="431"/>
      <c r="Q20" s="1953">
        <f t="shared" si="0"/>
        <v>59173729</v>
      </c>
      <c r="R20" s="1414"/>
      <c r="S20" s="1954">
        <v>70721464</v>
      </c>
    </row>
    <row r="21" spans="1:19" s="429" customFormat="1" ht="15.5">
      <c r="A21" s="420"/>
      <c r="B21" s="456" t="s">
        <v>378</v>
      </c>
      <c r="C21" s="427">
        <v>0</v>
      </c>
      <c r="D21" s="436"/>
      <c r="E21" s="431">
        <v>2148389</v>
      </c>
      <c r="F21" s="431"/>
      <c r="G21" s="431">
        <v>13313000</v>
      </c>
      <c r="H21" s="431"/>
      <c r="I21" s="1951">
        <v>1744632</v>
      </c>
      <c r="J21" s="437"/>
      <c r="K21" s="1951">
        <v>0</v>
      </c>
      <c r="L21" s="433"/>
      <c r="M21" s="1952">
        <v>0</v>
      </c>
      <c r="N21" s="431"/>
      <c r="O21" s="1951">
        <v>10620327</v>
      </c>
      <c r="P21" s="431"/>
      <c r="Q21" s="1953">
        <f t="shared" si="0"/>
        <v>3096430</v>
      </c>
      <c r="R21" s="1414"/>
      <c r="S21" s="1954">
        <v>10610701</v>
      </c>
    </row>
    <row r="22" spans="1:19" s="429" customFormat="1" ht="15.5">
      <c r="A22" s="420"/>
      <c r="B22" s="456" t="s">
        <v>286</v>
      </c>
      <c r="C22" s="427">
        <v>0</v>
      </c>
      <c r="D22" s="436"/>
      <c r="E22" s="431">
        <v>17777925</v>
      </c>
      <c r="F22" s="431"/>
      <c r="G22" s="431">
        <v>45274000</v>
      </c>
      <c r="H22" s="431"/>
      <c r="I22" s="1951">
        <v>210874</v>
      </c>
      <c r="J22" s="437"/>
      <c r="K22" s="1951">
        <v>0</v>
      </c>
      <c r="L22" s="433"/>
      <c r="M22" s="1952">
        <v>0</v>
      </c>
      <c r="N22" s="431"/>
      <c r="O22" s="1951">
        <v>48267633</v>
      </c>
      <c r="P22" s="431"/>
      <c r="Q22" s="1953">
        <f t="shared" si="0"/>
        <v>14573418</v>
      </c>
      <c r="R22" s="1414"/>
      <c r="S22" s="1954">
        <v>48264233</v>
      </c>
    </row>
    <row r="23" spans="1:19" s="429" customFormat="1" ht="15.5">
      <c r="A23" s="420"/>
      <c r="B23" s="456" t="s">
        <v>287</v>
      </c>
      <c r="C23" s="427">
        <v>0</v>
      </c>
      <c r="D23" s="418"/>
      <c r="E23" s="431">
        <v>7170052</v>
      </c>
      <c r="F23" s="431"/>
      <c r="G23" s="431">
        <v>28788000</v>
      </c>
      <c r="H23" s="431"/>
      <c r="I23" s="1951">
        <v>6577744</v>
      </c>
      <c r="J23" s="437"/>
      <c r="K23" s="1951">
        <v>0</v>
      </c>
      <c r="L23" s="433"/>
      <c r="M23" s="1952">
        <v>0</v>
      </c>
      <c r="N23" s="431"/>
      <c r="O23" s="1951">
        <v>24545213</v>
      </c>
      <c r="P23" s="431"/>
      <c r="Q23" s="1953">
        <f t="shared" si="0"/>
        <v>4835095</v>
      </c>
      <c r="R23" s="1414"/>
      <c r="S23" s="1954">
        <v>24545213</v>
      </c>
    </row>
    <row r="24" spans="1:19" s="429" customFormat="1" ht="15.5">
      <c r="A24" s="417"/>
      <c r="B24" s="456" t="s">
        <v>288</v>
      </c>
      <c r="C24" s="427">
        <v>0</v>
      </c>
      <c r="D24" s="418"/>
      <c r="E24" s="431">
        <v>1174691761</v>
      </c>
      <c r="F24" s="431"/>
      <c r="G24" s="431">
        <v>2077829350</v>
      </c>
      <c r="H24" s="431"/>
      <c r="I24" s="1951">
        <v>354598341</v>
      </c>
      <c r="J24" s="437"/>
      <c r="K24" s="1951">
        <v>138760346</v>
      </c>
      <c r="L24" s="433"/>
      <c r="M24" s="1952">
        <v>0</v>
      </c>
      <c r="N24" s="431"/>
      <c r="O24" s="1951">
        <v>1321329419</v>
      </c>
      <c r="P24" s="431"/>
      <c r="Q24" s="1953">
        <f t="shared" si="0"/>
        <v>1715353697</v>
      </c>
      <c r="R24" s="1414"/>
      <c r="S24" s="1954">
        <v>1321328817</v>
      </c>
    </row>
    <row r="25" spans="1:19" s="429" customFormat="1" ht="15.5">
      <c r="B25" s="456" t="s">
        <v>289</v>
      </c>
      <c r="C25" s="427">
        <v>0</v>
      </c>
      <c r="D25" s="436"/>
      <c r="E25" s="431">
        <v>522567088</v>
      </c>
      <c r="F25" s="439"/>
      <c r="G25" s="431">
        <v>1618287800</v>
      </c>
      <c r="H25" s="431"/>
      <c r="I25" s="1951">
        <v>-1161270</v>
      </c>
      <c r="J25" s="437"/>
      <c r="K25" s="1951">
        <v>9204116</v>
      </c>
      <c r="L25" s="433"/>
      <c r="M25" s="1952">
        <v>0</v>
      </c>
      <c r="N25" s="431"/>
      <c r="O25" s="1951">
        <v>936846700</v>
      </c>
      <c r="P25" s="439"/>
      <c r="Q25" s="1953">
        <f t="shared" si="0"/>
        <v>1214373574</v>
      </c>
      <c r="R25" s="1416"/>
      <c r="S25" s="1954">
        <v>936846700</v>
      </c>
    </row>
    <row r="26" spans="1:19" s="429" customFormat="1" ht="15.5">
      <c r="B26" s="456" t="s">
        <v>290</v>
      </c>
      <c r="C26" s="427">
        <v>0</v>
      </c>
      <c r="D26" s="436"/>
      <c r="E26" s="431">
        <v>201722</v>
      </c>
      <c r="F26" s="439"/>
      <c r="G26" s="431">
        <v>17840000</v>
      </c>
      <c r="H26" s="431"/>
      <c r="I26" s="1951">
        <v>505031</v>
      </c>
      <c r="J26" s="437"/>
      <c r="K26" s="1951">
        <v>0</v>
      </c>
      <c r="L26" s="433"/>
      <c r="M26" s="1952">
        <v>0</v>
      </c>
      <c r="N26" s="431"/>
      <c r="O26" s="1951">
        <v>15181146</v>
      </c>
      <c r="P26" s="439"/>
      <c r="Q26" s="1953">
        <f t="shared" si="0"/>
        <v>2355545</v>
      </c>
      <c r="R26" s="1416"/>
      <c r="S26" s="1954">
        <v>15181146</v>
      </c>
    </row>
    <row r="27" spans="1:19" s="429" customFormat="1" ht="15.5">
      <c r="B27" s="456" t="s">
        <v>291</v>
      </c>
      <c r="C27" s="427">
        <v>0</v>
      </c>
      <c r="D27" s="436"/>
      <c r="E27" s="431">
        <v>1074485</v>
      </c>
      <c r="F27" s="431"/>
      <c r="G27" s="431">
        <v>2955000</v>
      </c>
      <c r="H27" s="431"/>
      <c r="I27" s="1951">
        <v>437972</v>
      </c>
      <c r="J27" s="437"/>
      <c r="K27" s="1951">
        <v>602800</v>
      </c>
      <c r="L27" s="433"/>
      <c r="M27" s="1952">
        <v>0</v>
      </c>
      <c r="N27" s="431"/>
      <c r="O27" s="1951">
        <v>3147412</v>
      </c>
      <c r="P27" s="431"/>
      <c r="Q27" s="1953">
        <f t="shared" si="0"/>
        <v>1046901</v>
      </c>
      <c r="R27" s="1414"/>
      <c r="S27" s="1954">
        <v>3147803</v>
      </c>
    </row>
    <row r="28" spans="1:19" s="429" customFormat="1" ht="15.5">
      <c r="A28" s="420"/>
      <c r="B28" s="456" t="s">
        <v>292</v>
      </c>
      <c r="C28" s="427">
        <v>0</v>
      </c>
      <c r="D28" s="436"/>
      <c r="E28" s="431">
        <v>180540475</v>
      </c>
      <c r="F28" s="431"/>
      <c r="G28" s="431">
        <v>2655475000</v>
      </c>
      <c r="H28" s="431"/>
      <c r="I28" s="1951">
        <v>67549048</v>
      </c>
      <c r="J28" s="437"/>
      <c r="K28" s="1951">
        <v>268196100</v>
      </c>
      <c r="L28" s="433"/>
      <c r="M28" s="1952">
        <v>0</v>
      </c>
      <c r="N28" s="431"/>
      <c r="O28" s="1951">
        <v>2872152901</v>
      </c>
      <c r="P28" s="431"/>
      <c r="Q28" s="1953">
        <f t="shared" si="0"/>
        <v>164509626</v>
      </c>
      <c r="R28" s="1414"/>
      <c r="S28" s="1954">
        <v>2873960760</v>
      </c>
    </row>
    <row r="29" spans="1:19" s="429" customFormat="1" ht="15.5">
      <c r="A29" s="420"/>
      <c r="B29" s="456" t="s">
        <v>293</v>
      </c>
      <c r="C29" s="427">
        <v>0</v>
      </c>
      <c r="D29" s="418"/>
      <c r="E29" s="431">
        <v>159288116</v>
      </c>
      <c r="F29" s="431"/>
      <c r="G29" s="431">
        <v>194163000</v>
      </c>
      <c r="H29" s="431"/>
      <c r="I29" s="1951">
        <v>12461950</v>
      </c>
      <c r="J29" s="437"/>
      <c r="K29" s="1951">
        <v>31599711</v>
      </c>
      <c r="L29" s="433"/>
      <c r="M29" s="1952">
        <v>0</v>
      </c>
      <c r="N29" s="431"/>
      <c r="O29" s="1951">
        <v>180754241</v>
      </c>
      <c r="P29" s="431"/>
      <c r="Q29" s="1953">
        <f t="shared" si="0"/>
        <v>191834636</v>
      </c>
      <c r="R29" s="1414"/>
      <c r="S29" s="1954">
        <v>180752664</v>
      </c>
    </row>
    <row r="30" spans="1:19" s="446" customFormat="1" ht="15.5">
      <c r="A30" s="442"/>
      <c r="B30" s="456" t="s">
        <v>294</v>
      </c>
      <c r="C30" s="427">
        <v>0</v>
      </c>
      <c r="D30" s="443"/>
      <c r="E30" s="431">
        <v>176253378</v>
      </c>
      <c r="F30" s="444"/>
      <c r="G30" s="431">
        <v>74546000</v>
      </c>
      <c r="H30" s="431"/>
      <c r="I30" s="1951">
        <v>2746291</v>
      </c>
      <c r="J30" s="437"/>
      <c r="K30" s="1951">
        <v>-5456000</v>
      </c>
      <c r="L30" s="433"/>
      <c r="M30" s="1952">
        <v>0</v>
      </c>
      <c r="N30" s="431"/>
      <c r="O30" s="1951">
        <v>50396836</v>
      </c>
      <c r="P30" s="444"/>
      <c r="Q30" s="1953">
        <f t="shared" ref="Q30:Q77" si="1">ROUND(+SUM(E30)+SUM(G30)-SUM(I30)+SUM(K30) +SUM(M30)-SUM(O30),0)</f>
        <v>192200251</v>
      </c>
      <c r="R30" s="1417"/>
      <c r="S30" s="1954">
        <v>50746264</v>
      </c>
    </row>
    <row r="31" spans="1:19" s="446" customFormat="1" ht="15.5">
      <c r="A31" s="442"/>
      <c r="B31" s="456" t="s">
        <v>295</v>
      </c>
      <c r="C31" s="427">
        <v>0</v>
      </c>
      <c r="D31" s="443"/>
      <c r="E31" s="431">
        <v>2045565443</v>
      </c>
      <c r="F31" s="444"/>
      <c r="G31" s="431">
        <v>26208440850</v>
      </c>
      <c r="H31" s="431"/>
      <c r="I31" s="1951">
        <f>11248936-48403904-4482</f>
        <v>-37159450</v>
      </c>
      <c r="J31" s="437"/>
      <c r="K31" s="1951">
        <v>-288511333</v>
      </c>
      <c r="L31" s="433"/>
      <c r="M31" s="1952">
        <v>0</v>
      </c>
      <c r="N31" s="431"/>
      <c r="O31" s="1951">
        <v>25667339195</v>
      </c>
      <c r="P31" s="444"/>
      <c r="Q31" s="1953">
        <f t="shared" si="1"/>
        <v>2335315215</v>
      </c>
      <c r="R31" s="1417"/>
      <c r="S31" s="1954">
        <v>25667359690</v>
      </c>
    </row>
    <row r="32" spans="1:19" s="446" customFormat="1" ht="15.5">
      <c r="A32" s="442"/>
      <c r="B32" s="456" t="s">
        <v>296</v>
      </c>
      <c r="C32" s="427">
        <v>0</v>
      </c>
      <c r="D32" s="447"/>
      <c r="E32" s="431">
        <v>8140903</v>
      </c>
      <c r="F32" s="444"/>
      <c r="G32" s="431">
        <v>18559000</v>
      </c>
      <c r="H32" s="431"/>
      <c r="I32" s="1951">
        <v>1281903</v>
      </c>
      <c r="J32" s="437"/>
      <c r="K32" s="1951">
        <v>0</v>
      </c>
      <c r="L32" s="433"/>
      <c r="M32" s="1952">
        <v>0</v>
      </c>
      <c r="N32" s="431"/>
      <c r="O32" s="1951">
        <v>9991375</v>
      </c>
      <c r="P32" s="1840"/>
      <c r="Q32" s="1953">
        <f t="shared" si="1"/>
        <v>15426625</v>
      </c>
      <c r="R32" s="1841"/>
      <c r="S32" s="1954">
        <v>9991375</v>
      </c>
    </row>
    <row r="33" spans="1:19" s="446" customFormat="1" ht="15.5">
      <c r="A33" s="450"/>
      <c r="B33" s="456" t="s">
        <v>297</v>
      </c>
      <c r="C33" s="427">
        <v>0</v>
      </c>
      <c r="D33" s="420"/>
      <c r="E33" s="431">
        <v>71948531</v>
      </c>
      <c r="F33" s="444"/>
      <c r="G33" s="431">
        <v>45152000</v>
      </c>
      <c r="H33" s="431"/>
      <c r="I33" s="1951">
        <v>1758024</v>
      </c>
      <c r="J33" s="437"/>
      <c r="K33" s="1951">
        <v>-4463499</v>
      </c>
      <c r="L33" s="433"/>
      <c r="M33" s="2221">
        <v>14297200</v>
      </c>
      <c r="N33" s="431"/>
      <c r="O33" s="1951">
        <v>39307825</v>
      </c>
      <c r="P33" s="441"/>
      <c r="Q33" s="1953">
        <f t="shared" si="1"/>
        <v>85868383</v>
      </c>
      <c r="R33" s="1418"/>
      <c r="S33" s="1954">
        <v>39309202</v>
      </c>
    </row>
    <row r="34" spans="1:19" s="446" customFormat="1" ht="15.5">
      <c r="A34" s="450"/>
      <c r="B34" s="456" t="s">
        <v>298</v>
      </c>
      <c r="C34" s="427">
        <v>0</v>
      </c>
      <c r="D34" s="451"/>
      <c r="E34" s="431">
        <v>61766590</v>
      </c>
      <c r="F34" s="444"/>
      <c r="G34" s="431">
        <v>130698000</v>
      </c>
      <c r="H34" s="431"/>
      <c r="I34" s="1951">
        <v>23725217</v>
      </c>
      <c r="J34" s="437"/>
      <c r="K34" s="1951">
        <v>396182</v>
      </c>
      <c r="L34" s="433"/>
      <c r="M34" s="1952">
        <v>0</v>
      </c>
      <c r="N34" s="431"/>
      <c r="O34" s="1951">
        <v>112488873</v>
      </c>
      <c r="P34" s="441"/>
      <c r="Q34" s="1953">
        <f t="shared" si="1"/>
        <v>56646682</v>
      </c>
      <c r="R34" s="1418"/>
      <c r="S34" s="1954">
        <v>112491288</v>
      </c>
    </row>
    <row r="35" spans="1:19" s="446" customFormat="1" ht="15.5">
      <c r="A35" s="450"/>
      <c r="B35" s="456" t="s">
        <v>299</v>
      </c>
      <c r="C35" s="427">
        <v>0</v>
      </c>
      <c r="D35" s="451"/>
      <c r="E35" s="431">
        <v>5774815</v>
      </c>
      <c r="F35" s="444"/>
      <c r="G35" s="431">
        <v>17854000</v>
      </c>
      <c r="H35" s="431"/>
      <c r="I35" s="1951">
        <v>5312906</v>
      </c>
      <c r="J35" s="437"/>
      <c r="K35" s="1951">
        <v>0</v>
      </c>
      <c r="L35" s="433"/>
      <c r="M35" s="1952">
        <v>0</v>
      </c>
      <c r="N35" s="431"/>
      <c r="O35" s="1951">
        <v>13237817</v>
      </c>
      <c r="P35" s="441"/>
      <c r="Q35" s="1953">
        <f t="shared" si="1"/>
        <v>5078092</v>
      </c>
      <c r="R35" s="1418"/>
      <c r="S35" s="1954">
        <v>13238714</v>
      </c>
    </row>
    <row r="36" spans="1:19" s="446" customFormat="1" ht="15.5">
      <c r="A36" s="450"/>
      <c r="B36" s="456" t="s">
        <v>300</v>
      </c>
      <c r="C36" s="427">
        <v>0</v>
      </c>
      <c r="D36" s="451"/>
      <c r="E36" s="431">
        <v>82000</v>
      </c>
      <c r="F36" s="444"/>
      <c r="G36" s="431">
        <v>0</v>
      </c>
      <c r="H36" s="431"/>
      <c r="I36" s="1951">
        <v>0</v>
      </c>
      <c r="J36" s="437"/>
      <c r="K36" s="1951">
        <v>0</v>
      </c>
      <c r="L36" s="433"/>
      <c r="M36" s="1952">
        <v>0</v>
      </c>
      <c r="N36" s="431"/>
      <c r="O36" s="1951">
        <v>0</v>
      </c>
      <c r="P36" s="441"/>
      <c r="Q36" s="1953">
        <f t="shared" si="1"/>
        <v>82000</v>
      </c>
      <c r="R36" s="1418"/>
      <c r="S36" s="1954">
        <v>0</v>
      </c>
    </row>
    <row r="37" spans="1:19" s="409" customFormat="1" ht="15.5">
      <c r="B37" s="456" t="s">
        <v>2147</v>
      </c>
      <c r="C37" s="427">
        <v>0</v>
      </c>
      <c r="D37" s="408"/>
      <c r="E37" s="431">
        <v>1639964</v>
      </c>
      <c r="F37" s="454"/>
      <c r="G37" s="431">
        <v>0</v>
      </c>
      <c r="H37" s="431"/>
      <c r="I37" s="1951">
        <v>0</v>
      </c>
      <c r="J37" s="437"/>
      <c r="K37" s="1951">
        <v>0</v>
      </c>
      <c r="L37" s="433"/>
      <c r="M37" s="1952">
        <v>0</v>
      </c>
      <c r="N37" s="431"/>
      <c r="O37" s="1951">
        <v>0</v>
      </c>
      <c r="P37" s="454"/>
      <c r="Q37" s="1953">
        <f t="shared" si="1"/>
        <v>1639964</v>
      </c>
      <c r="R37" s="1419"/>
      <c r="S37" s="1954">
        <v>0</v>
      </c>
    </row>
    <row r="38" spans="1:19" s="446" customFormat="1" ht="15.5">
      <c r="A38" s="450"/>
      <c r="B38" s="456" t="s">
        <v>301</v>
      </c>
      <c r="C38" s="427">
        <v>0</v>
      </c>
      <c r="D38" s="451"/>
      <c r="E38" s="431">
        <v>17841287</v>
      </c>
      <c r="F38" s="444"/>
      <c r="G38" s="431">
        <v>125086000</v>
      </c>
      <c r="H38" s="431"/>
      <c r="I38" s="1951">
        <v>16516969</v>
      </c>
      <c r="J38" s="437"/>
      <c r="K38" s="1951">
        <v>349345</v>
      </c>
      <c r="L38" s="433"/>
      <c r="M38" s="1952">
        <v>0</v>
      </c>
      <c r="N38" s="431"/>
      <c r="O38" s="1951">
        <v>102016378</v>
      </c>
      <c r="P38" s="441"/>
      <c r="Q38" s="1953">
        <f t="shared" si="1"/>
        <v>24743285</v>
      </c>
      <c r="R38" s="1418"/>
      <c r="S38" s="1951">
        <v>101989623</v>
      </c>
    </row>
    <row r="39" spans="1:19" s="446" customFormat="1" ht="15.5">
      <c r="A39" s="450"/>
      <c r="B39" s="456" t="s">
        <v>302</v>
      </c>
      <c r="C39" s="427">
        <v>0</v>
      </c>
      <c r="D39" s="451"/>
      <c r="E39" s="431">
        <v>30908</v>
      </c>
      <c r="F39" s="444"/>
      <c r="G39" s="431">
        <v>38000</v>
      </c>
      <c r="H39" s="431"/>
      <c r="I39" s="1951">
        <v>29964</v>
      </c>
      <c r="J39" s="437"/>
      <c r="K39" s="1951">
        <v>0</v>
      </c>
      <c r="L39" s="433"/>
      <c r="M39" s="1952">
        <v>0</v>
      </c>
      <c r="N39" s="431"/>
      <c r="O39" s="1951">
        <v>5668</v>
      </c>
      <c r="P39" s="441"/>
      <c r="Q39" s="1953">
        <f t="shared" si="1"/>
        <v>33276</v>
      </c>
      <c r="R39" s="1418"/>
      <c r="S39" s="1951">
        <v>5668</v>
      </c>
    </row>
    <row r="40" spans="1:19" s="446" customFormat="1" ht="15.5">
      <c r="A40" s="450"/>
      <c r="B40" s="456" t="s">
        <v>303</v>
      </c>
      <c r="C40" s="427">
        <v>0</v>
      </c>
      <c r="D40" s="451"/>
      <c r="E40" s="431">
        <v>0</v>
      </c>
      <c r="F40" s="444"/>
      <c r="G40" s="431">
        <v>166000</v>
      </c>
      <c r="H40" s="431"/>
      <c r="I40" s="1951">
        <v>0</v>
      </c>
      <c r="J40" s="437"/>
      <c r="K40" s="1951">
        <v>0</v>
      </c>
      <c r="L40" s="433"/>
      <c r="M40" s="1952">
        <v>0</v>
      </c>
      <c r="N40" s="431"/>
      <c r="O40" s="1951">
        <v>166000</v>
      </c>
      <c r="P40" s="441"/>
      <c r="Q40" s="1953">
        <f t="shared" si="1"/>
        <v>0</v>
      </c>
      <c r="R40" s="1418"/>
      <c r="S40" s="1951">
        <v>166000</v>
      </c>
    </row>
    <row r="41" spans="1:19" s="429" customFormat="1" ht="15.5">
      <c r="B41" s="456" t="s">
        <v>304</v>
      </c>
      <c r="C41" s="427">
        <v>0</v>
      </c>
      <c r="D41" s="418"/>
      <c r="E41" s="431">
        <v>51940602321</v>
      </c>
      <c r="F41" s="431"/>
      <c r="G41" s="431">
        <v>45628499571</v>
      </c>
      <c r="H41" s="431"/>
      <c r="I41" s="1951">
        <v>23676495690</v>
      </c>
      <c r="J41" s="437"/>
      <c r="K41" s="1951">
        <v>-364340926</v>
      </c>
      <c r="L41" s="433"/>
      <c r="M41" s="1952">
        <v>0</v>
      </c>
      <c r="N41" s="431"/>
      <c r="O41" s="1951">
        <v>18726679946</v>
      </c>
      <c r="P41" s="431"/>
      <c r="Q41" s="1953">
        <f t="shared" si="1"/>
        <v>54801585330</v>
      </c>
      <c r="R41" s="1414"/>
      <c r="S41" s="1951">
        <v>18561004758</v>
      </c>
    </row>
    <row r="42" spans="1:19" s="429" customFormat="1" ht="15.5">
      <c r="B42" s="456" t="s">
        <v>305</v>
      </c>
      <c r="C42" s="427">
        <v>0</v>
      </c>
      <c r="D42" s="418"/>
      <c r="E42" s="431">
        <v>812708724</v>
      </c>
      <c r="F42" s="431"/>
      <c r="G42" s="431">
        <v>1158073000</v>
      </c>
      <c r="H42" s="431"/>
      <c r="I42" s="1951">
        <v>305585135</v>
      </c>
      <c r="J42" s="437"/>
      <c r="K42" s="1951">
        <v>1500000</v>
      </c>
      <c r="L42" s="433"/>
      <c r="M42" s="1952">
        <v>0</v>
      </c>
      <c r="N42" s="431"/>
      <c r="O42" s="1951">
        <v>1109560120</v>
      </c>
      <c r="P42" s="431"/>
      <c r="Q42" s="1953">
        <f t="shared" si="1"/>
        <v>557136469</v>
      </c>
      <c r="R42" s="1414"/>
      <c r="S42" s="1951">
        <v>1109560120</v>
      </c>
    </row>
    <row r="43" spans="1:19" s="429" customFormat="1" ht="15.5">
      <c r="B43" s="456" t="s">
        <v>306</v>
      </c>
      <c r="C43" s="427">
        <v>0</v>
      </c>
      <c r="D43" s="418"/>
      <c r="E43" s="431">
        <v>1234537731</v>
      </c>
      <c r="F43" s="431"/>
      <c r="G43" s="431">
        <v>154900000</v>
      </c>
      <c r="H43" s="431"/>
      <c r="I43" s="1951">
        <v>25316706</v>
      </c>
      <c r="J43" s="437"/>
      <c r="K43" s="1951">
        <v>179000</v>
      </c>
      <c r="L43" s="433"/>
      <c r="M43" s="1952">
        <v>0</v>
      </c>
      <c r="N43" s="431"/>
      <c r="O43" s="1951">
        <v>6551832</v>
      </c>
      <c r="P43" s="431"/>
      <c r="Q43" s="1953">
        <f t="shared" si="1"/>
        <v>1357748193</v>
      </c>
      <c r="R43" s="1414"/>
      <c r="S43" s="1951">
        <v>6551832</v>
      </c>
    </row>
    <row r="44" spans="1:19" s="429" customFormat="1" ht="15.5">
      <c r="B44" s="456" t="s">
        <v>307</v>
      </c>
      <c r="C44" s="427">
        <v>0</v>
      </c>
      <c r="D44" s="418"/>
      <c r="E44" s="431">
        <v>70485405</v>
      </c>
      <c r="F44" s="431"/>
      <c r="G44" s="431">
        <v>43483000</v>
      </c>
      <c r="H44" s="431"/>
      <c r="I44" s="1951">
        <v>6822103</v>
      </c>
      <c r="J44" s="437"/>
      <c r="K44" s="1951">
        <v>615143</v>
      </c>
      <c r="L44" s="433"/>
      <c r="M44" s="1952">
        <v>0</v>
      </c>
      <c r="N44" s="431"/>
      <c r="O44" s="1951">
        <v>36639433</v>
      </c>
      <c r="P44" s="431"/>
      <c r="Q44" s="1953">
        <f t="shared" si="1"/>
        <v>71122012</v>
      </c>
      <c r="R44" s="1414"/>
      <c r="S44" s="1951">
        <v>36639433</v>
      </c>
    </row>
    <row r="45" spans="1:19" s="429" customFormat="1" ht="15.5">
      <c r="B45" s="456" t="s">
        <v>308</v>
      </c>
      <c r="C45" s="427">
        <v>0</v>
      </c>
      <c r="D45" s="418"/>
      <c r="E45" s="431">
        <v>948087</v>
      </c>
      <c r="F45" s="431"/>
      <c r="G45" s="431">
        <v>321000</v>
      </c>
      <c r="H45" s="431"/>
      <c r="I45" s="1951">
        <v>81936</v>
      </c>
      <c r="J45" s="437"/>
      <c r="K45" s="1951">
        <v>0</v>
      </c>
      <c r="L45" s="433"/>
      <c r="M45" s="1952">
        <v>0</v>
      </c>
      <c r="N45" s="431"/>
      <c r="O45" s="1951">
        <v>240433</v>
      </c>
      <c r="P45" s="431"/>
      <c r="Q45" s="1953">
        <f t="shared" si="1"/>
        <v>946718</v>
      </c>
      <c r="R45" s="1414"/>
      <c r="S45" s="1951">
        <v>240433</v>
      </c>
    </row>
    <row r="46" spans="1:19" s="429" customFormat="1" ht="15.5">
      <c r="B46" s="456" t="s">
        <v>309</v>
      </c>
      <c r="C46" s="427">
        <v>0</v>
      </c>
      <c r="D46" s="418"/>
      <c r="E46" s="431">
        <v>2408322</v>
      </c>
      <c r="F46" s="431"/>
      <c r="G46" s="431">
        <v>12135000</v>
      </c>
      <c r="H46" s="431"/>
      <c r="I46" s="1951">
        <v>1901749</v>
      </c>
      <c r="J46" s="437"/>
      <c r="K46" s="1951">
        <v>0</v>
      </c>
      <c r="L46" s="433"/>
      <c r="M46" s="1952">
        <v>0</v>
      </c>
      <c r="N46" s="431"/>
      <c r="O46" s="1951">
        <v>11048252</v>
      </c>
      <c r="P46" s="431"/>
      <c r="Q46" s="1953">
        <f t="shared" si="1"/>
        <v>1593321</v>
      </c>
      <c r="R46" s="1414"/>
      <c r="S46" s="1951">
        <v>11048252</v>
      </c>
    </row>
    <row r="47" spans="1:19" s="409" customFormat="1" ht="15.5">
      <c r="B47" s="456" t="s">
        <v>310</v>
      </c>
      <c r="C47" s="427">
        <v>0</v>
      </c>
      <c r="D47" s="428"/>
      <c r="E47" s="431">
        <v>124791765</v>
      </c>
      <c r="F47" s="454"/>
      <c r="G47" s="431">
        <v>582707000</v>
      </c>
      <c r="H47" s="431"/>
      <c r="I47" s="1951">
        <v>40300994</v>
      </c>
      <c r="J47" s="437"/>
      <c r="K47" s="1951">
        <v>0</v>
      </c>
      <c r="L47" s="433"/>
      <c r="M47" s="1952">
        <v>0</v>
      </c>
      <c r="N47" s="431"/>
      <c r="O47" s="1951">
        <v>538580981</v>
      </c>
      <c r="P47" s="432"/>
      <c r="Q47" s="1953">
        <f t="shared" si="1"/>
        <v>128616790</v>
      </c>
      <c r="R47" s="1420"/>
      <c r="S47" s="1951">
        <v>538626171</v>
      </c>
    </row>
    <row r="48" spans="1:19" s="429" customFormat="1" ht="15.5">
      <c r="B48" s="456" t="s">
        <v>311</v>
      </c>
      <c r="C48" s="427">
        <v>0</v>
      </c>
      <c r="D48" s="418"/>
      <c r="E48" s="431">
        <v>470742</v>
      </c>
      <c r="F48" s="431"/>
      <c r="G48" s="431">
        <v>6944000</v>
      </c>
      <c r="H48" s="431"/>
      <c r="I48" s="1951">
        <v>363215</v>
      </c>
      <c r="J48" s="437"/>
      <c r="K48" s="1951">
        <v>464000</v>
      </c>
      <c r="L48" s="433"/>
      <c r="M48" s="1952">
        <v>0</v>
      </c>
      <c r="N48" s="431"/>
      <c r="O48" s="1951">
        <v>6380675</v>
      </c>
      <c r="P48" s="431"/>
      <c r="Q48" s="1953">
        <f t="shared" si="1"/>
        <v>1134852</v>
      </c>
      <c r="R48" s="1414"/>
      <c r="S48" s="1951">
        <v>6380675</v>
      </c>
    </row>
    <row r="49" spans="2:19" s="429" customFormat="1" ht="15.5">
      <c r="B49" s="456" t="s">
        <v>312</v>
      </c>
      <c r="C49" s="427">
        <v>0</v>
      </c>
      <c r="D49" s="418"/>
      <c r="E49" s="431">
        <v>3463001</v>
      </c>
      <c r="F49" s="431"/>
      <c r="G49" s="431">
        <v>15000000</v>
      </c>
      <c r="H49" s="431"/>
      <c r="I49" s="1951">
        <v>326126</v>
      </c>
      <c r="J49" s="437"/>
      <c r="K49" s="1951">
        <v>0</v>
      </c>
      <c r="L49" s="433"/>
      <c r="M49" s="1952">
        <v>0</v>
      </c>
      <c r="N49" s="431"/>
      <c r="O49" s="1951">
        <v>14349375</v>
      </c>
      <c r="P49" s="431"/>
      <c r="Q49" s="1953">
        <f t="shared" si="1"/>
        <v>3787500</v>
      </c>
      <c r="R49" s="1414"/>
      <c r="S49" s="1951">
        <v>14349375</v>
      </c>
    </row>
    <row r="50" spans="2:19" s="409" customFormat="1" ht="15.5">
      <c r="B50" s="456" t="s">
        <v>313</v>
      </c>
      <c r="C50" s="427">
        <v>0</v>
      </c>
      <c r="D50" s="408"/>
      <c r="E50" s="431">
        <v>492415</v>
      </c>
      <c r="F50" s="454"/>
      <c r="G50" s="431">
        <v>5582000</v>
      </c>
      <c r="H50" s="431"/>
      <c r="I50" s="1951">
        <v>318625</v>
      </c>
      <c r="J50" s="437"/>
      <c r="K50" s="1951">
        <v>0</v>
      </c>
      <c r="L50" s="433"/>
      <c r="M50" s="1952">
        <v>0</v>
      </c>
      <c r="N50" s="431"/>
      <c r="O50" s="1951">
        <v>5217389</v>
      </c>
      <c r="P50" s="454"/>
      <c r="Q50" s="1953">
        <f t="shared" si="1"/>
        <v>538401</v>
      </c>
      <c r="R50" s="1419"/>
      <c r="S50" s="1951">
        <v>5217389</v>
      </c>
    </row>
    <row r="51" spans="2:19" s="409" customFormat="1" ht="15.5">
      <c r="B51" s="456" t="s">
        <v>314</v>
      </c>
      <c r="C51" s="427">
        <v>0</v>
      </c>
      <c r="D51" s="408"/>
      <c r="E51" s="431">
        <v>414583</v>
      </c>
      <c r="F51" s="454"/>
      <c r="G51" s="431">
        <v>6026000</v>
      </c>
      <c r="H51" s="431"/>
      <c r="I51" s="1951">
        <v>201782</v>
      </c>
      <c r="J51" s="437"/>
      <c r="K51" s="1951">
        <v>0</v>
      </c>
      <c r="L51" s="433"/>
      <c r="M51" s="1952">
        <v>0</v>
      </c>
      <c r="N51" s="431"/>
      <c r="O51" s="1951">
        <v>5744231</v>
      </c>
      <c r="P51" s="454"/>
      <c r="Q51" s="1953">
        <f t="shared" si="1"/>
        <v>494570</v>
      </c>
      <c r="R51" s="1419"/>
      <c r="S51" s="1951">
        <v>5743640</v>
      </c>
    </row>
    <row r="52" spans="2:19" s="429" customFormat="1" ht="15.5">
      <c r="B52" s="456" t="s">
        <v>315</v>
      </c>
      <c r="C52" s="427">
        <v>0</v>
      </c>
      <c r="D52" s="418"/>
      <c r="E52" s="431">
        <v>30000</v>
      </c>
      <c r="F52" s="431"/>
      <c r="G52" s="431">
        <v>30000</v>
      </c>
      <c r="H52" s="431"/>
      <c r="I52" s="1951">
        <v>30000</v>
      </c>
      <c r="J52" s="437"/>
      <c r="K52" s="1951">
        <v>0</v>
      </c>
      <c r="L52" s="433"/>
      <c r="M52" s="1952">
        <v>0</v>
      </c>
      <c r="N52" s="431"/>
      <c r="O52" s="1951">
        <v>0</v>
      </c>
      <c r="P52" s="431"/>
      <c r="Q52" s="1953">
        <f t="shared" si="1"/>
        <v>30000</v>
      </c>
      <c r="R52" s="1414"/>
      <c r="S52" s="1951">
        <v>0</v>
      </c>
    </row>
    <row r="53" spans="2:19" s="429" customFormat="1" ht="15.5">
      <c r="B53" s="456" t="s">
        <v>2148</v>
      </c>
      <c r="C53" s="427">
        <v>0</v>
      </c>
      <c r="D53" s="418"/>
      <c r="E53" s="431">
        <v>5057165</v>
      </c>
      <c r="F53" s="431"/>
      <c r="G53" s="431">
        <v>45116000</v>
      </c>
      <c r="H53" s="431"/>
      <c r="I53" s="1951">
        <v>3628080</v>
      </c>
      <c r="J53" s="437"/>
      <c r="K53" s="1951">
        <v>1504300</v>
      </c>
      <c r="L53" s="433"/>
      <c r="M53" s="1952">
        <v>0</v>
      </c>
      <c r="N53" s="431"/>
      <c r="O53" s="1951">
        <v>41571200</v>
      </c>
      <c r="P53" s="431"/>
      <c r="Q53" s="1953">
        <f t="shared" si="1"/>
        <v>6478185</v>
      </c>
      <c r="R53" s="1414"/>
      <c r="S53" s="1951">
        <v>41577059</v>
      </c>
    </row>
    <row r="54" spans="2:19" s="409" customFormat="1" ht="15.5">
      <c r="B54" s="456" t="s">
        <v>317</v>
      </c>
      <c r="C54" s="427">
        <v>0</v>
      </c>
      <c r="D54" s="408"/>
      <c r="E54" s="431">
        <v>35831060</v>
      </c>
      <c r="F54" s="454"/>
      <c r="G54" s="431">
        <v>13302000</v>
      </c>
      <c r="H54" s="431"/>
      <c r="I54" s="1951">
        <v>456827</v>
      </c>
      <c r="J54" s="437"/>
      <c r="K54" s="1951">
        <v>50000</v>
      </c>
      <c r="L54" s="433"/>
      <c r="M54" s="1952">
        <v>0</v>
      </c>
      <c r="N54" s="431"/>
      <c r="O54" s="1951">
        <v>25729650</v>
      </c>
      <c r="P54" s="454"/>
      <c r="Q54" s="1953">
        <f t="shared" si="1"/>
        <v>22996583</v>
      </c>
      <c r="R54" s="1419"/>
      <c r="S54" s="1951">
        <v>25757351</v>
      </c>
    </row>
    <row r="55" spans="2:19" s="409" customFormat="1" ht="15.5">
      <c r="B55" s="456" t="s">
        <v>318</v>
      </c>
      <c r="C55" s="427">
        <v>0</v>
      </c>
      <c r="D55" s="408"/>
      <c r="E55" s="431">
        <v>1520625</v>
      </c>
      <c r="F55" s="454"/>
      <c r="G55" s="431">
        <v>109689000</v>
      </c>
      <c r="H55" s="431"/>
      <c r="I55" s="1951">
        <v>898524</v>
      </c>
      <c r="J55" s="437"/>
      <c r="K55" s="1951">
        <v>1398021</v>
      </c>
      <c r="L55" s="433"/>
      <c r="M55" s="1952">
        <v>0</v>
      </c>
      <c r="N55" s="431"/>
      <c r="O55" s="1951">
        <v>110144983</v>
      </c>
      <c r="P55" s="454"/>
      <c r="Q55" s="1953">
        <f t="shared" si="1"/>
        <v>1564139</v>
      </c>
      <c r="R55" s="1419"/>
      <c r="S55" s="1951">
        <v>110037899</v>
      </c>
    </row>
    <row r="56" spans="2:19" s="409" customFormat="1" ht="15.5">
      <c r="B56" s="456" t="s">
        <v>399</v>
      </c>
      <c r="C56" s="427">
        <v>0</v>
      </c>
      <c r="D56" s="408"/>
      <c r="E56" s="431">
        <v>12045894</v>
      </c>
      <c r="F56" s="454"/>
      <c r="G56" s="431">
        <v>13941116</v>
      </c>
      <c r="H56" s="431"/>
      <c r="I56" s="1951">
        <v>0</v>
      </c>
      <c r="J56" s="437"/>
      <c r="K56" s="1951">
        <v>0</v>
      </c>
      <c r="L56" s="433"/>
      <c r="M56" s="1952">
        <v>0</v>
      </c>
      <c r="N56" s="431"/>
      <c r="O56" s="1951">
        <v>14657853</v>
      </c>
      <c r="P56" s="454"/>
      <c r="Q56" s="1953">
        <f t="shared" si="1"/>
        <v>11329157</v>
      </c>
      <c r="R56" s="1419"/>
      <c r="S56" s="1951">
        <v>14657853</v>
      </c>
    </row>
    <row r="57" spans="2:19" s="409" customFormat="1" ht="15.5">
      <c r="B57" s="456" t="s">
        <v>319</v>
      </c>
      <c r="C57" s="427">
        <v>0</v>
      </c>
      <c r="D57" s="408"/>
      <c r="E57" s="431">
        <v>55159795</v>
      </c>
      <c r="F57" s="454"/>
      <c r="G57" s="431">
        <v>122399172</v>
      </c>
      <c r="H57" s="431"/>
      <c r="I57" s="1951">
        <v>0</v>
      </c>
      <c r="J57" s="437"/>
      <c r="K57" s="1951">
        <v>0</v>
      </c>
      <c r="L57" s="433"/>
      <c r="M57" s="1952">
        <v>0</v>
      </c>
      <c r="N57" s="431"/>
      <c r="O57" s="1951">
        <v>118501646</v>
      </c>
      <c r="P57" s="454"/>
      <c r="Q57" s="1953">
        <f t="shared" si="1"/>
        <v>59057321</v>
      </c>
      <c r="R57" s="1419"/>
      <c r="S57" s="1951">
        <v>118513464</v>
      </c>
    </row>
    <row r="58" spans="2:19" s="409" customFormat="1" ht="15.5">
      <c r="B58" s="456" t="s">
        <v>320</v>
      </c>
      <c r="C58" s="427">
        <v>0</v>
      </c>
      <c r="D58" s="408"/>
      <c r="E58" s="431">
        <v>61185251</v>
      </c>
      <c r="F58" s="454"/>
      <c r="G58" s="431">
        <v>103798552</v>
      </c>
      <c r="H58" s="431"/>
      <c r="I58" s="1951">
        <v>0</v>
      </c>
      <c r="J58" s="437"/>
      <c r="K58" s="1951">
        <v>0</v>
      </c>
      <c r="L58" s="433"/>
      <c r="M58" s="1952">
        <v>0</v>
      </c>
      <c r="N58" s="431"/>
      <c r="O58" s="1951">
        <v>94045963</v>
      </c>
      <c r="P58" s="454"/>
      <c r="Q58" s="1953">
        <f t="shared" si="1"/>
        <v>70937840</v>
      </c>
      <c r="R58" s="1419"/>
      <c r="S58" s="1951">
        <v>94045963</v>
      </c>
    </row>
    <row r="59" spans="2:19" s="409" customFormat="1" ht="15.5">
      <c r="B59" s="456" t="s">
        <v>321</v>
      </c>
      <c r="C59" s="427">
        <v>0</v>
      </c>
      <c r="D59" s="408"/>
      <c r="E59" s="431">
        <v>111636</v>
      </c>
      <c r="F59" s="454"/>
      <c r="G59" s="431">
        <v>924303</v>
      </c>
      <c r="H59" s="431"/>
      <c r="I59" s="1951">
        <v>162296</v>
      </c>
      <c r="J59" s="437"/>
      <c r="K59" s="1951">
        <v>0</v>
      </c>
      <c r="L59" s="433"/>
      <c r="M59" s="1952">
        <v>0</v>
      </c>
      <c r="N59" s="431"/>
      <c r="O59" s="1951">
        <v>813084</v>
      </c>
      <c r="P59" s="454"/>
      <c r="Q59" s="1953">
        <f t="shared" si="1"/>
        <v>60559</v>
      </c>
      <c r="R59" s="1419"/>
      <c r="S59" s="1951">
        <v>813084</v>
      </c>
    </row>
    <row r="60" spans="2:19" s="409" customFormat="1" ht="15.5">
      <c r="B60" s="456" t="s">
        <v>322</v>
      </c>
      <c r="C60" s="427">
        <v>0</v>
      </c>
      <c r="D60" s="428"/>
      <c r="E60" s="431">
        <v>2347463</v>
      </c>
      <c r="F60" s="432"/>
      <c r="G60" s="431">
        <v>19426000</v>
      </c>
      <c r="H60" s="431"/>
      <c r="I60" s="1951">
        <v>1749278</v>
      </c>
      <c r="J60" s="437"/>
      <c r="K60" s="1951">
        <v>0</v>
      </c>
      <c r="L60" s="433"/>
      <c r="M60" s="1952">
        <v>0</v>
      </c>
      <c r="N60" s="431"/>
      <c r="O60" s="1951">
        <v>17983665</v>
      </c>
      <c r="P60" s="432"/>
      <c r="Q60" s="1953">
        <f t="shared" si="1"/>
        <v>2040520</v>
      </c>
      <c r="R60" s="1420"/>
      <c r="S60" s="1951">
        <v>17983665</v>
      </c>
    </row>
    <row r="61" spans="2:19" s="409" customFormat="1" ht="15.5">
      <c r="B61" s="456" t="s">
        <v>323</v>
      </c>
      <c r="C61" s="427">
        <v>0</v>
      </c>
      <c r="D61" s="408"/>
      <c r="E61" s="431">
        <v>1787403895</v>
      </c>
      <c r="F61" s="454"/>
      <c r="G61" s="431">
        <v>3773905500</v>
      </c>
      <c r="H61" s="431"/>
      <c r="I61" s="1951">
        <v>1698384540</v>
      </c>
      <c r="J61" s="437"/>
      <c r="K61" s="1951">
        <v>25991132</v>
      </c>
      <c r="L61" s="433"/>
      <c r="M61" s="1952">
        <v>0</v>
      </c>
      <c r="N61" s="431"/>
      <c r="O61" s="1951">
        <v>2732135803</v>
      </c>
      <c r="P61" s="454"/>
      <c r="Q61" s="1953">
        <f t="shared" si="1"/>
        <v>1156780184</v>
      </c>
      <c r="R61" s="1419"/>
      <c r="S61" s="1951">
        <v>2733035444</v>
      </c>
    </row>
    <row r="62" spans="2:19" s="409" customFormat="1" ht="15.5">
      <c r="B62" s="456" t="s">
        <v>324</v>
      </c>
      <c r="C62" s="427">
        <v>0</v>
      </c>
      <c r="D62" s="408"/>
      <c r="E62" s="431">
        <v>11861458</v>
      </c>
      <c r="F62" s="454"/>
      <c r="G62" s="431">
        <v>26354000</v>
      </c>
      <c r="H62" s="431"/>
      <c r="I62" s="2222">
        <v>3346104</v>
      </c>
      <c r="J62" s="437"/>
      <c r="K62" s="1951">
        <v>0</v>
      </c>
      <c r="L62" s="433"/>
      <c r="M62" s="1952">
        <v>0</v>
      </c>
      <c r="N62" s="431"/>
      <c r="O62" s="1951">
        <f>20950373</f>
        <v>20950373</v>
      </c>
      <c r="P62" s="454"/>
      <c r="Q62" s="1953">
        <f t="shared" si="1"/>
        <v>13918981</v>
      </c>
      <c r="R62" s="1419"/>
      <c r="S62" s="1951">
        <v>20950373</v>
      </c>
    </row>
    <row r="63" spans="2:19" s="409" customFormat="1" ht="15.5">
      <c r="B63" s="456" t="s">
        <v>325</v>
      </c>
      <c r="C63" s="427">
        <v>0</v>
      </c>
      <c r="D63" s="436"/>
      <c r="E63" s="431">
        <v>7515796873</v>
      </c>
      <c r="F63" s="439"/>
      <c r="G63" s="431">
        <v>11832433613</v>
      </c>
      <c r="H63" s="431"/>
      <c r="I63" s="1951">
        <v>6458897981</v>
      </c>
      <c r="J63" s="437"/>
      <c r="K63" s="1951">
        <v>1065288875</v>
      </c>
      <c r="L63" s="433"/>
      <c r="M63" s="1952">
        <v>522505921</v>
      </c>
      <c r="N63" s="431"/>
      <c r="O63" s="1951">
        <v>7394292149</v>
      </c>
      <c r="P63" s="439"/>
      <c r="Q63" s="1953">
        <f t="shared" si="1"/>
        <v>7082835152</v>
      </c>
      <c r="R63" s="1416"/>
      <c r="S63" s="1951">
        <v>7371331549</v>
      </c>
    </row>
    <row r="64" spans="2:19" s="429" customFormat="1" ht="15.5">
      <c r="B64" s="456" t="s">
        <v>369</v>
      </c>
      <c r="C64" s="427">
        <v>0</v>
      </c>
      <c r="D64" s="408"/>
      <c r="E64" s="1958">
        <v>1946109</v>
      </c>
      <c r="F64" s="454"/>
      <c r="G64" s="431">
        <v>12617000</v>
      </c>
      <c r="H64" s="431"/>
      <c r="I64" s="1951">
        <v>1616717</v>
      </c>
      <c r="J64" s="437"/>
      <c r="K64" s="1951">
        <v>0</v>
      </c>
      <c r="L64" s="433"/>
      <c r="M64" s="1952">
        <v>0</v>
      </c>
      <c r="N64" s="431"/>
      <c r="O64" s="1951">
        <v>10561571</v>
      </c>
      <c r="P64" s="454"/>
      <c r="Q64" s="1953">
        <f t="shared" si="1"/>
        <v>2384821</v>
      </c>
      <c r="R64" s="1419"/>
      <c r="S64" s="1951">
        <v>10561571</v>
      </c>
    </row>
    <row r="65" spans="1:19" s="429" customFormat="1" ht="15.5">
      <c r="B65" s="456" t="s">
        <v>326</v>
      </c>
      <c r="C65" s="427">
        <v>0</v>
      </c>
      <c r="D65" s="428"/>
      <c r="E65" s="431">
        <v>1084508</v>
      </c>
      <c r="F65" s="432"/>
      <c r="G65" s="431">
        <v>768300</v>
      </c>
      <c r="H65" s="431"/>
      <c r="I65" s="1951">
        <v>49648</v>
      </c>
      <c r="J65" s="437"/>
      <c r="K65" s="1951">
        <v>81087</v>
      </c>
      <c r="L65" s="433"/>
      <c r="M65" s="1952">
        <v>0</v>
      </c>
      <c r="N65" s="431"/>
      <c r="O65" s="1951">
        <v>654381</v>
      </c>
      <c r="P65" s="432"/>
      <c r="Q65" s="1953">
        <f t="shared" si="1"/>
        <v>1229866</v>
      </c>
      <c r="R65" s="1420"/>
      <c r="S65" s="1951">
        <v>654381</v>
      </c>
    </row>
    <row r="66" spans="1:19" s="409" customFormat="1" ht="15.5">
      <c r="B66" s="456" t="s">
        <v>2409</v>
      </c>
      <c r="C66" s="427">
        <v>0</v>
      </c>
      <c r="D66" s="451"/>
      <c r="E66" s="431">
        <v>2145391</v>
      </c>
      <c r="F66" s="444"/>
      <c r="G66" s="431">
        <v>6431000</v>
      </c>
      <c r="H66" s="431"/>
      <c r="I66" s="1951">
        <v>1973583</v>
      </c>
      <c r="J66" s="437"/>
      <c r="K66" s="1951">
        <v>0</v>
      </c>
      <c r="L66" s="433"/>
      <c r="M66" s="1952">
        <v>0</v>
      </c>
      <c r="N66" s="431"/>
      <c r="O66" s="1951">
        <v>4522233</v>
      </c>
      <c r="P66" s="441"/>
      <c r="Q66" s="1953">
        <f>ROUND(+SUM(E66)+SUM(G66)-SUM(I66)+SUM(K66) +SUM(M66)-SUM(O66),0)</f>
        <v>2080575</v>
      </c>
      <c r="R66" s="1418"/>
      <c r="S66" s="1951">
        <v>4522233</v>
      </c>
    </row>
    <row r="67" spans="1:19" ht="18">
      <c r="A67" s="422"/>
      <c r="B67" s="1822" t="s">
        <v>327</v>
      </c>
      <c r="C67" s="456">
        <v>0</v>
      </c>
      <c r="E67" s="431">
        <v>48924053</v>
      </c>
      <c r="F67" s="458"/>
      <c r="G67" s="431">
        <v>131061000</v>
      </c>
      <c r="H67" s="431"/>
      <c r="I67" s="1951">
        <v>25393159</v>
      </c>
      <c r="J67" s="437"/>
      <c r="K67" s="1951">
        <v>85000</v>
      </c>
      <c r="L67" s="433"/>
      <c r="M67" s="1952">
        <v>0</v>
      </c>
      <c r="N67" s="431"/>
      <c r="O67" s="1951">
        <v>107737819</v>
      </c>
      <c r="P67" s="458"/>
      <c r="Q67" s="1953">
        <f t="shared" si="1"/>
        <v>46939075</v>
      </c>
      <c r="R67" s="1421"/>
      <c r="S67" s="1951">
        <v>107737818</v>
      </c>
    </row>
    <row r="68" spans="1:19" s="409" customFormat="1" ht="15.5">
      <c r="B68" s="456" t="s">
        <v>328</v>
      </c>
      <c r="C68" s="427">
        <v>0</v>
      </c>
      <c r="D68" s="408"/>
      <c r="E68" s="431">
        <v>4665566954</v>
      </c>
      <c r="F68" s="454"/>
      <c r="G68" s="431">
        <v>4726877000</v>
      </c>
      <c r="H68" s="431"/>
      <c r="I68" s="1951">
        <v>2724494153</v>
      </c>
      <c r="J68" s="437"/>
      <c r="K68" s="1951">
        <v>133000</v>
      </c>
      <c r="L68" s="433"/>
      <c r="M68" s="1952">
        <v>0</v>
      </c>
      <c r="N68" s="431"/>
      <c r="O68" s="1951">
        <v>3085682041</v>
      </c>
      <c r="P68" s="454"/>
      <c r="Q68" s="1953">
        <f t="shared" si="1"/>
        <v>3582400760</v>
      </c>
      <c r="R68" s="1419"/>
      <c r="S68" s="1951">
        <v>3085633136</v>
      </c>
    </row>
    <row r="69" spans="1:19" s="409" customFormat="1" ht="15.5">
      <c r="B69" s="456" t="s">
        <v>329</v>
      </c>
      <c r="C69" s="427">
        <v>0</v>
      </c>
      <c r="D69" s="408"/>
      <c r="E69" s="431">
        <v>2243658</v>
      </c>
      <c r="F69" s="454"/>
      <c r="G69" s="431">
        <v>3102000</v>
      </c>
      <c r="H69" s="431"/>
      <c r="I69" s="1951">
        <v>201146</v>
      </c>
      <c r="J69" s="437"/>
      <c r="K69" s="1951">
        <v>-9</v>
      </c>
      <c r="L69" s="433"/>
      <c r="M69" s="1952">
        <v>0</v>
      </c>
      <c r="N69" s="431"/>
      <c r="O69" s="1951">
        <v>2984119</v>
      </c>
      <c r="P69" s="454"/>
      <c r="Q69" s="1953">
        <f t="shared" si="1"/>
        <v>2160384</v>
      </c>
      <c r="R69" s="1419"/>
      <c r="S69" s="1951">
        <v>2984119</v>
      </c>
    </row>
    <row r="70" spans="1:19" s="409" customFormat="1" ht="15.5">
      <c r="B70" s="456" t="s">
        <v>2149</v>
      </c>
      <c r="C70" s="427">
        <v>0</v>
      </c>
      <c r="D70" s="408"/>
      <c r="E70" s="431">
        <v>681666065</v>
      </c>
      <c r="F70" s="454"/>
      <c r="G70" s="431">
        <v>528392849</v>
      </c>
      <c r="H70" s="431"/>
      <c r="I70" s="1951">
        <v>394665408</v>
      </c>
      <c r="J70" s="437"/>
      <c r="K70" s="1951">
        <v>1405000</v>
      </c>
      <c r="L70" s="433"/>
      <c r="M70" s="1952">
        <v>0</v>
      </c>
      <c r="N70" s="431"/>
      <c r="O70" s="1951">
        <v>162224441</v>
      </c>
      <c r="P70" s="454"/>
      <c r="Q70" s="1953">
        <f t="shared" si="1"/>
        <v>654574065</v>
      </c>
      <c r="R70" s="1419"/>
      <c r="S70" s="1951">
        <v>162224441</v>
      </c>
    </row>
    <row r="71" spans="1:19" s="409" customFormat="1" ht="15.5">
      <c r="B71" s="456" t="s">
        <v>331</v>
      </c>
      <c r="C71" s="427">
        <v>0</v>
      </c>
      <c r="D71" s="408"/>
      <c r="E71" s="431">
        <v>318576</v>
      </c>
      <c r="F71" s="454"/>
      <c r="G71" s="431">
        <v>3672000</v>
      </c>
      <c r="H71" s="431"/>
      <c r="I71" s="1951">
        <v>214128</v>
      </c>
      <c r="J71" s="437"/>
      <c r="K71" s="1951">
        <v>0</v>
      </c>
      <c r="L71" s="433"/>
      <c r="M71" s="1952">
        <v>0</v>
      </c>
      <c r="N71" s="431"/>
      <c r="O71" s="1951">
        <v>3380313</v>
      </c>
      <c r="P71" s="454"/>
      <c r="Q71" s="1953">
        <f t="shared" si="1"/>
        <v>396135</v>
      </c>
      <c r="R71" s="1419"/>
      <c r="S71" s="1951">
        <v>3380313</v>
      </c>
    </row>
    <row r="72" spans="1:19" s="409" customFormat="1" ht="15.5">
      <c r="B72" s="427" t="s">
        <v>333</v>
      </c>
      <c r="C72" s="427">
        <v>0</v>
      </c>
      <c r="D72" s="436"/>
      <c r="E72" s="431">
        <v>4769497</v>
      </c>
      <c r="F72" s="439"/>
      <c r="G72" s="431">
        <v>169442000</v>
      </c>
      <c r="H72" s="431"/>
      <c r="I72" s="1951">
        <v>33396</v>
      </c>
      <c r="J72" s="437"/>
      <c r="K72" s="1951">
        <v>857000</v>
      </c>
      <c r="L72" s="433"/>
      <c r="M72" s="1952">
        <v>0</v>
      </c>
      <c r="N72" s="431"/>
      <c r="O72" s="1951">
        <v>169421529</v>
      </c>
      <c r="P72" s="431"/>
      <c r="Q72" s="1953">
        <f t="shared" si="1"/>
        <v>5613572</v>
      </c>
      <c r="R72" s="1414"/>
      <c r="S72" s="1951">
        <v>169420822</v>
      </c>
    </row>
    <row r="73" spans="1:19" s="429" customFormat="1" ht="15.5">
      <c r="B73" s="427" t="s">
        <v>334</v>
      </c>
      <c r="C73" s="427">
        <v>0</v>
      </c>
      <c r="D73" s="408"/>
      <c r="E73" s="431">
        <v>76476307</v>
      </c>
      <c r="F73" s="454"/>
      <c r="G73" s="431">
        <v>679655000</v>
      </c>
      <c r="H73" s="431"/>
      <c r="I73" s="1951">
        <v>40595431</v>
      </c>
      <c r="J73" s="437"/>
      <c r="K73" s="1951">
        <v>62035000</v>
      </c>
      <c r="L73" s="433"/>
      <c r="M73" s="1952">
        <v>0</v>
      </c>
      <c r="N73" s="431"/>
      <c r="O73" s="1951">
        <v>696256505</v>
      </c>
      <c r="P73" s="454"/>
      <c r="Q73" s="1953">
        <f t="shared" si="1"/>
        <v>81314371</v>
      </c>
      <c r="R73" s="1419"/>
      <c r="S73" s="1951">
        <v>696257527</v>
      </c>
    </row>
    <row r="74" spans="1:19" s="409" customFormat="1" ht="15.5">
      <c r="B74" s="427" t="s">
        <v>2150</v>
      </c>
      <c r="C74" s="427">
        <v>0</v>
      </c>
      <c r="D74" s="408"/>
      <c r="E74" s="431">
        <v>46245978</v>
      </c>
      <c r="F74" s="454"/>
      <c r="G74" s="431">
        <f>2247230000</f>
        <v>2247230000</v>
      </c>
      <c r="H74" s="431"/>
      <c r="I74" s="1951">
        <v>-2953214</v>
      </c>
      <c r="J74" s="437"/>
      <c r="K74" s="1951">
        <v>-1734383247</v>
      </c>
      <c r="L74" s="433"/>
      <c r="M74" s="1952">
        <v>0</v>
      </c>
      <c r="N74" s="431"/>
      <c r="O74" s="1951">
        <v>503508734</v>
      </c>
      <c r="P74" s="454"/>
      <c r="Q74" s="1953">
        <f t="shared" si="1"/>
        <v>58537211</v>
      </c>
      <c r="R74" s="1419"/>
      <c r="S74" s="1951">
        <v>503508734</v>
      </c>
    </row>
    <row r="75" spans="1:19" s="409" customFormat="1" ht="15.5">
      <c r="B75" s="427" t="s">
        <v>335</v>
      </c>
      <c r="C75" s="427">
        <v>0</v>
      </c>
      <c r="D75" s="428"/>
      <c r="E75" s="431">
        <v>38067700</v>
      </c>
      <c r="F75" s="432"/>
      <c r="G75" s="431">
        <v>29986000</v>
      </c>
      <c r="H75" s="431"/>
      <c r="I75" s="1951">
        <v>1585234</v>
      </c>
      <c r="J75" s="437"/>
      <c r="K75" s="1951">
        <v>5452335</v>
      </c>
      <c r="L75" s="433"/>
      <c r="M75" s="1952">
        <v>0</v>
      </c>
      <c r="N75" s="431"/>
      <c r="O75" s="1951">
        <v>25118114</v>
      </c>
      <c r="P75" s="432"/>
      <c r="Q75" s="1953">
        <f t="shared" si="1"/>
        <v>46802687</v>
      </c>
      <c r="R75" s="1420"/>
      <c r="S75" s="1951">
        <v>25118114</v>
      </c>
    </row>
    <row r="76" spans="1:19" s="409" customFormat="1" ht="15.5">
      <c r="B76" s="427" t="s">
        <v>410</v>
      </c>
      <c r="C76" s="427">
        <v>0</v>
      </c>
      <c r="D76" s="432"/>
      <c r="E76" s="455">
        <v>1036257</v>
      </c>
      <c r="F76" s="432"/>
      <c r="G76" s="431">
        <v>30506000</v>
      </c>
      <c r="H76" s="431"/>
      <c r="I76" s="1951">
        <v>0</v>
      </c>
      <c r="J76" s="437"/>
      <c r="K76" s="1951">
        <v>0</v>
      </c>
      <c r="L76" s="433"/>
      <c r="M76" s="1952">
        <v>0</v>
      </c>
      <c r="N76" s="431"/>
      <c r="O76" s="1951">
        <v>30506000</v>
      </c>
      <c r="P76" s="432"/>
      <c r="Q76" s="1953">
        <f t="shared" si="1"/>
        <v>1036257</v>
      </c>
      <c r="R76" s="1420"/>
      <c r="S76" s="1951">
        <v>30506000</v>
      </c>
    </row>
    <row r="77" spans="1:19" s="409" customFormat="1" ht="15.5">
      <c r="B77" s="427" t="s">
        <v>336</v>
      </c>
      <c r="C77" s="427">
        <v>0</v>
      </c>
      <c r="D77" s="408"/>
      <c r="E77" s="431">
        <v>302791</v>
      </c>
      <c r="F77" s="454"/>
      <c r="G77" s="431">
        <v>3040000</v>
      </c>
      <c r="H77" s="431"/>
      <c r="I77" s="1951">
        <v>171993</v>
      </c>
      <c r="J77" s="437"/>
      <c r="K77" s="1951">
        <v>0</v>
      </c>
      <c r="L77" s="433"/>
      <c r="M77" s="1952">
        <v>0</v>
      </c>
      <c r="N77" s="431"/>
      <c r="O77" s="1951">
        <v>2870188</v>
      </c>
      <c r="P77" s="454"/>
      <c r="Q77" s="1953">
        <f t="shared" si="1"/>
        <v>300610</v>
      </c>
      <c r="R77" s="1419"/>
      <c r="S77" s="1951">
        <v>2870188</v>
      </c>
    </row>
    <row r="78" spans="1:19" s="409" customFormat="1" ht="15.5">
      <c r="B78" s="427"/>
      <c r="C78" s="427" t="s">
        <v>5</v>
      </c>
      <c r="D78" s="408"/>
      <c r="E78" s="453"/>
      <c r="F78" s="454"/>
      <c r="G78" s="454"/>
      <c r="H78" s="454"/>
      <c r="I78" s="1603"/>
      <c r="J78" s="454"/>
      <c r="K78" s="430"/>
      <c r="L78" s="454"/>
      <c r="M78" s="396"/>
      <c r="N78" s="396"/>
      <c r="O78" s="396"/>
      <c r="P78" s="454"/>
      <c r="Q78" s="431"/>
      <c r="R78" s="454"/>
      <c r="S78" s="1603"/>
    </row>
    <row r="79" spans="1:19" s="409" customFormat="1" ht="15.5">
      <c r="B79" s="427"/>
      <c r="C79" s="427"/>
      <c r="D79" s="408"/>
      <c r="E79" s="453"/>
      <c r="F79" s="454"/>
      <c r="G79" s="454"/>
      <c r="H79" s="454"/>
      <c r="I79" s="1825"/>
      <c r="J79" s="454"/>
      <c r="K79" s="430"/>
      <c r="L79" s="454"/>
      <c r="M79" s="396"/>
      <c r="N79" s="396"/>
      <c r="O79" s="396"/>
      <c r="P79" s="454"/>
      <c r="Q79" s="431"/>
      <c r="R79" s="454"/>
      <c r="S79" s="1825"/>
    </row>
    <row r="80" spans="1:19" s="409" customFormat="1" ht="15.5">
      <c r="B80" s="427"/>
      <c r="C80" s="427" t="s">
        <v>5</v>
      </c>
      <c r="D80" s="408"/>
      <c r="E80" s="453"/>
      <c r="F80" s="454"/>
      <c r="G80" s="454"/>
      <c r="H80" s="454"/>
      <c r="I80" s="1603"/>
      <c r="J80" s="454"/>
      <c r="K80" s="430"/>
      <c r="L80" s="454"/>
      <c r="M80" s="396"/>
      <c r="N80" s="396"/>
      <c r="O80" s="396"/>
      <c r="P80" s="454"/>
      <c r="Q80" s="431"/>
      <c r="R80" s="454"/>
      <c r="S80" s="1603"/>
    </row>
    <row r="81" spans="1:23" s="409" customFormat="1" ht="15.5">
      <c r="B81" s="427"/>
      <c r="C81" s="427" t="s">
        <v>5</v>
      </c>
      <c r="D81" s="408"/>
      <c r="E81" s="461"/>
      <c r="F81" s="462"/>
      <c r="G81" s="463"/>
      <c r="H81" s="462"/>
      <c r="I81" s="408"/>
      <c r="J81" s="462"/>
      <c r="K81" s="463"/>
      <c r="L81" s="462"/>
      <c r="M81" s="464"/>
      <c r="N81" s="464"/>
      <c r="O81" s="464"/>
      <c r="P81" s="462"/>
      <c r="Q81" s="418"/>
      <c r="R81" s="462"/>
      <c r="S81" s="408"/>
    </row>
    <row r="82" spans="1:23" s="409" customFormat="1" ht="15.5">
      <c r="A82" s="1512" t="s">
        <v>5</v>
      </c>
      <c r="B82" s="2281" t="s">
        <v>5</v>
      </c>
      <c r="C82" s="2281"/>
      <c r="D82" s="2281"/>
      <c r="E82" s="2281"/>
      <c r="F82" s="2281"/>
      <c r="G82" s="2281"/>
      <c r="H82" s="2281"/>
      <c r="I82" s="2281"/>
      <c r="J82" s="2281"/>
      <c r="K82" s="2281"/>
      <c r="L82" s="2281"/>
      <c r="M82" s="2281"/>
      <c r="N82" s="2281"/>
      <c r="O82" s="2281"/>
      <c r="P82" s="2281"/>
      <c r="Q82" s="2281"/>
      <c r="R82" s="2281"/>
      <c r="S82" s="2281"/>
      <c r="T82" s="2281"/>
      <c r="U82" s="2281"/>
      <c r="V82" s="2281"/>
      <c r="W82" s="2281"/>
    </row>
    <row r="83" spans="1:23" s="409" customFormat="1">
      <c r="A83" s="1512" t="s">
        <v>242</v>
      </c>
      <c r="B83" s="2278" t="s">
        <v>277</v>
      </c>
      <c r="C83" s="2278"/>
      <c r="D83" s="2278"/>
      <c r="E83" s="2278"/>
      <c r="F83" s="2278"/>
      <c r="G83" s="2278"/>
      <c r="H83" s="2278"/>
      <c r="I83" s="2278"/>
      <c r="J83" s="2278"/>
      <c r="K83" s="2278"/>
      <c r="L83" s="2278"/>
      <c r="M83" s="2278"/>
      <c r="N83" s="2278"/>
      <c r="O83" s="2278"/>
      <c r="P83" s="2278"/>
      <c r="Q83" s="2278"/>
      <c r="R83" s="2278"/>
      <c r="S83" s="2278"/>
      <c r="T83" s="459"/>
      <c r="U83" s="459"/>
      <c r="V83" s="459"/>
      <c r="W83" s="459"/>
    </row>
    <row r="84" spans="1:23" s="409" customFormat="1">
      <c r="A84" s="1512" t="s">
        <v>276</v>
      </c>
      <c r="B84" s="2278" t="s">
        <v>279</v>
      </c>
      <c r="C84" s="2278"/>
      <c r="D84" s="2278"/>
      <c r="E84" s="2278"/>
      <c r="F84" s="2278"/>
      <c r="G84" s="2278"/>
      <c r="H84" s="2278"/>
      <c r="I84" s="2278"/>
      <c r="J84" s="2278"/>
      <c r="K84" s="2278"/>
      <c r="L84" s="2278"/>
      <c r="M84" s="2278"/>
      <c r="N84" s="2278"/>
      <c r="O84" s="2278"/>
      <c r="P84" s="2278"/>
      <c r="Q84" s="2278"/>
      <c r="R84" s="2278"/>
      <c r="S84" s="2278"/>
      <c r="T84" s="459"/>
      <c r="U84" s="459"/>
      <c r="V84" s="459"/>
      <c r="W84" s="459"/>
    </row>
    <row r="85" spans="1:23" ht="20">
      <c r="A85" s="2279" t="s">
        <v>0</v>
      </c>
      <c r="B85" s="2279"/>
      <c r="C85" s="2279"/>
      <c r="D85" s="2279"/>
      <c r="E85" s="2279"/>
      <c r="F85" s="2279"/>
      <c r="G85" s="2279"/>
      <c r="H85" s="2279"/>
      <c r="I85" s="1599"/>
      <c r="J85" s="403"/>
      <c r="K85" s="1599"/>
      <c r="L85" s="403"/>
      <c r="M85" s="1599"/>
      <c r="N85" s="1599"/>
      <c r="O85" s="1599"/>
      <c r="P85" s="403"/>
      <c r="Q85" s="403"/>
      <c r="R85" s="403"/>
      <c r="S85" s="405" t="s">
        <v>280</v>
      </c>
    </row>
    <row r="86" spans="1:23" ht="20">
      <c r="A86" s="2280" t="s">
        <v>281</v>
      </c>
      <c r="B86" s="2280"/>
      <c r="C86" s="2280"/>
      <c r="D86" s="2280"/>
      <c r="E86" s="2280"/>
      <c r="F86" s="2280"/>
      <c r="G86" s="2280"/>
      <c r="H86" s="2280"/>
      <c r="I86" s="1599"/>
      <c r="J86" s="403"/>
      <c r="K86" s="1599"/>
      <c r="L86" s="403"/>
      <c r="M86" s="1599"/>
      <c r="N86" s="1599"/>
      <c r="O86" s="1599"/>
      <c r="P86" s="403"/>
      <c r="Q86" s="403"/>
      <c r="R86" s="403"/>
      <c r="S86" s="403" t="s">
        <v>115</v>
      </c>
    </row>
    <row r="87" spans="1:23" ht="20">
      <c r="A87" s="2280" t="s">
        <v>2094</v>
      </c>
      <c r="B87" s="2280"/>
      <c r="C87" s="2280"/>
      <c r="D87" s="2280"/>
      <c r="E87" s="2280"/>
      <c r="F87" s="2280"/>
      <c r="G87" s="2280"/>
      <c r="H87" s="2280"/>
      <c r="I87" s="1599"/>
      <c r="J87" s="403"/>
      <c r="K87" s="1599"/>
      <c r="L87" s="403"/>
      <c r="M87" s="1599"/>
      <c r="N87" s="1599"/>
      <c r="O87" s="1599"/>
      <c r="P87" s="403"/>
      <c r="Q87" s="403"/>
      <c r="R87" s="403"/>
      <c r="S87" s="404"/>
    </row>
    <row r="88" spans="1:23" ht="20">
      <c r="A88" s="2279" t="s">
        <v>2497</v>
      </c>
      <c r="B88" s="2279"/>
      <c r="C88" s="2279"/>
      <c r="D88" s="2279"/>
      <c r="E88" s="2279"/>
      <c r="F88" s="2279"/>
      <c r="G88" s="2279"/>
      <c r="H88" s="2279"/>
      <c r="I88" s="1599"/>
      <c r="J88" s="1599"/>
      <c r="K88" s="1599"/>
      <c r="L88" s="1599"/>
      <c r="M88" s="1599"/>
      <c r="N88" s="1599"/>
      <c r="O88" s="1599"/>
      <c r="P88" s="1599"/>
      <c r="Q88" s="1599"/>
      <c r="R88" s="1599"/>
      <c r="S88" s="1599"/>
    </row>
    <row r="89" spans="1:23">
      <c r="A89" s="407"/>
      <c r="B89" s="407"/>
      <c r="C89" s="407"/>
      <c r="D89" s="408"/>
      <c r="E89" s="409"/>
      <c r="F89" s="408"/>
      <c r="G89" s="408"/>
      <c r="H89" s="408"/>
      <c r="I89" s="409"/>
      <c r="J89" s="408"/>
      <c r="K89" s="409"/>
      <c r="L89" s="408"/>
      <c r="M89" s="409"/>
      <c r="N89" s="409"/>
      <c r="O89" s="409"/>
      <c r="P89" s="408"/>
      <c r="Q89" s="409"/>
      <c r="R89" s="408"/>
      <c r="S89" s="409"/>
    </row>
    <row r="90" spans="1:23">
      <c r="A90" s="409"/>
      <c r="B90" s="409"/>
      <c r="C90" s="409"/>
      <c r="D90" s="408"/>
      <c r="E90" s="409"/>
      <c r="F90" s="408"/>
      <c r="G90" s="408"/>
      <c r="H90" s="408"/>
      <c r="I90" s="409"/>
      <c r="J90" s="408"/>
      <c r="K90" s="409"/>
      <c r="L90" s="408"/>
      <c r="M90" s="409"/>
      <c r="N90" s="409"/>
      <c r="O90" s="409"/>
      <c r="P90" s="408"/>
      <c r="Q90" s="409"/>
      <c r="R90" s="408"/>
      <c r="S90" s="409"/>
    </row>
    <row r="91" spans="1:23">
      <c r="A91" s="409"/>
      <c r="B91" s="409"/>
      <c r="C91" s="409"/>
      <c r="D91" s="408"/>
      <c r="E91" s="409"/>
      <c r="F91" s="408"/>
      <c r="G91" s="408"/>
      <c r="H91" s="408"/>
      <c r="I91" s="410"/>
      <c r="J91" s="408"/>
      <c r="K91" s="409"/>
      <c r="L91" s="408"/>
      <c r="M91" s="411" t="s">
        <v>247</v>
      </c>
      <c r="N91" s="411"/>
      <c r="O91" s="411"/>
      <c r="P91" s="411"/>
      <c r="Q91" s="412"/>
      <c r="R91" s="408"/>
      <c r="S91" s="409"/>
    </row>
    <row r="92" spans="1:23">
      <c r="A92" s="409"/>
      <c r="B92" s="409"/>
      <c r="C92" s="409"/>
      <c r="D92" s="408"/>
      <c r="E92" s="412" t="s">
        <v>2095</v>
      </c>
      <c r="F92" s="408"/>
      <c r="G92"/>
      <c r="H92" s="408"/>
      <c r="I92" s="412"/>
      <c r="J92" s="408"/>
      <c r="K92" s="409"/>
      <c r="L92" s="408"/>
      <c r="M92" s="409"/>
      <c r="N92" s="1408"/>
      <c r="O92"/>
      <c r="P92" s="408"/>
      <c r="Q92" s="412" t="s">
        <v>2095</v>
      </c>
      <c r="R92" s="1407"/>
      <c r="S92" s="409"/>
    </row>
    <row r="93" spans="1:23">
      <c r="A93" s="1594"/>
      <c r="B93" s="1594"/>
      <c r="C93" s="1594"/>
      <c r="D93" s="408"/>
      <c r="E93" s="412" t="s">
        <v>249</v>
      </c>
      <c r="F93" s="408"/>
      <c r="G93" s="412" t="s">
        <v>248</v>
      </c>
      <c r="H93" s="408"/>
      <c r="I93" s="412" t="s">
        <v>251</v>
      </c>
      <c r="J93" s="408"/>
      <c r="K93" s="412" t="s">
        <v>252</v>
      </c>
      <c r="L93" s="414"/>
      <c r="M93" s="415" t="s">
        <v>253</v>
      </c>
      <c r="N93" s="1408"/>
      <c r="O93" s="1408" t="s">
        <v>2096</v>
      </c>
      <c r="P93" s="408"/>
      <c r="Q93" s="412" t="s">
        <v>249</v>
      </c>
      <c r="R93" s="1407"/>
      <c r="S93" s="412" t="s">
        <v>2096</v>
      </c>
    </row>
    <row r="94" spans="1:23">
      <c r="A94" s="1594"/>
      <c r="B94" s="1594"/>
      <c r="C94" s="1594"/>
      <c r="D94" s="408"/>
      <c r="E94" s="412" t="s">
        <v>254</v>
      </c>
      <c r="F94" s="408"/>
      <c r="G94" s="412" t="s">
        <v>250</v>
      </c>
      <c r="H94" s="408"/>
      <c r="I94" s="412" t="s">
        <v>249</v>
      </c>
      <c r="J94" s="408"/>
      <c r="K94" s="412" t="s">
        <v>255</v>
      </c>
      <c r="L94" s="414"/>
      <c r="M94" s="415" t="s">
        <v>2499</v>
      </c>
      <c r="N94" s="1408"/>
      <c r="O94" s="1409" t="s">
        <v>2471</v>
      </c>
      <c r="P94" s="408"/>
      <c r="Q94" s="412" t="s">
        <v>254</v>
      </c>
      <c r="R94" s="1407"/>
      <c r="S94" s="416" t="s">
        <v>2471</v>
      </c>
    </row>
    <row r="95" spans="1:23">
      <c r="A95" s="417"/>
      <c r="B95" s="417"/>
      <c r="C95" s="417"/>
      <c r="D95" s="418"/>
      <c r="E95" s="1253" t="s">
        <v>2479</v>
      </c>
      <c r="F95" s="418"/>
      <c r="G95" s="1253" t="s">
        <v>2498</v>
      </c>
      <c r="H95" s="418"/>
      <c r="I95" s="1410" t="s">
        <v>256</v>
      </c>
      <c r="J95" s="418"/>
      <c r="K95" s="1410" t="s">
        <v>2144</v>
      </c>
      <c r="L95" s="419"/>
      <c r="M95" s="1413" t="s">
        <v>2145</v>
      </c>
      <c r="N95" s="1513"/>
      <c r="O95" s="1411" t="s">
        <v>2097</v>
      </c>
      <c r="P95" s="408"/>
      <c r="Q95" s="1253" t="s">
        <v>2480</v>
      </c>
      <c r="R95" s="1407"/>
      <c r="S95" s="1410" t="s">
        <v>257</v>
      </c>
    </row>
    <row r="96" spans="1:23">
      <c r="A96" s="420"/>
      <c r="B96" s="420"/>
      <c r="C96" s="420"/>
      <c r="D96" s="408"/>
      <c r="E96" s="421"/>
      <c r="F96" s="408"/>
      <c r="G96" s="408"/>
      <c r="H96" s="408"/>
      <c r="I96" s="421"/>
      <c r="J96" s="408"/>
      <c r="K96" s="421"/>
      <c r="L96" s="418"/>
      <c r="M96" s="421"/>
      <c r="N96" s="429"/>
      <c r="O96" s="429"/>
      <c r="P96" s="408"/>
      <c r="Q96" s="421"/>
      <c r="R96" s="1419"/>
      <c r="S96" s="421"/>
    </row>
    <row r="97" spans="1:19" ht="18">
      <c r="A97" s="422" t="s">
        <v>337</v>
      </c>
      <c r="B97" s="1822"/>
      <c r="C97" s="1822"/>
      <c r="D97" s="408"/>
      <c r="E97" s="409"/>
      <c r="F97" s="408"/>
      <c r="G97" s="408"/>
      <c r="H97" s="408"/>
      <c r="I97" s="409"/>
      <c r="J97" s="408"/>
      <c r="K97" s="1842"/>
      <c r="L97" s="408"/>
      <c r="M97" s="409"/>
      <c r="N97" s="409"/>
      <c r="O97" s="409"/>
      <c r="P97" s="408"/>
      <c r="Q97" s="409"/>
      <c r="R97" s="1419"/>
      <c r="S97" s="409"/>
    </row>
    <row r="98" spans="1:19" ht="18">
      <c r="A98" s="422"/>
      <c r="B98" s="1822"/>
      <c r="C98" s="1822"/>
      <c r="D98" s="408"/>
      <c r="E98" s="409"/>
      <c r="F98" s="408"/>
      <c r="G98" s="408"/>
      <c r="H98" s="408"/>
      <c r="I98" s="409"/>
      <c r="J98" s="408"/>
      <c r="K98" s="409"/>
      <c r="L98" s="408"/>
      <c r="M98" s="409"/>
      <c r="N98" s="409"/>
      <c r="O98" s="409"/>
      <c r="P98" s="408"/>
      <c r="Q98" s="409"/>
      <c r="R98" s="1419"/>
      <c r="S98" s="409"/>
    </row>
    <row r="99" spans="1:19" s="409" customFormat="1" ht="15.5">
      <c r="B99" s="427" t="s">
        <v>338</v>
      </c>
      <c r="C99" s="427">
        <v>0</v>
      </c>
      <c r="D99" s="408"/>
      <c r="E99" s="1959">
        <v>38249261</v>
      </c>
      <c r="F99" s="454"/>
      <c r="G99" s="454">
        <v>271942000</v>
      </c>
      <c r="H99" s="454"/>
      <c r="I99" s="1951">
        <v>40822920</v>
      </c>
      <c r="J99" s="437"/>
      <c r="K99" s="1951">
        <v>0</v>
      </c>
      <c r="L99" s="454"/>
      <c r="M99" s="1952">
        <v>0</v>
      </c>
      <c r="N99" s="431"/>
      <c r="O99" s="1951">
        <v>230241823</v>
      </c>
      <c r="P99" s="454"/>
      <c r="Q99" s="431">
        <f t="shared" ref="Q99:Q105" si="2">ROUND(+SUM(E99)+SUM(G99)-SUM(I99)+SUM(K99) +SUM(M99)-SUM(O99),0)</f>
        <v>39126518</v>
      </c>
      <c r="R99" s="1419"/>
      <c r="S99" s="1951">
        <v>230277857</v>
      </c>
    </row>
    <row r="100" spans="1:19" s="409" customFormat="1" ht="15.5">
      <c r="B100" s="427" t="s">
        <v>339</v>
      </c>
      <c r="C100" s="427">
        <v>0</v>
      </c>
      <c r="D100" s="408"/>
      <c r="E100" s="1959">
        <v>501672307</v>
      </c>
      <c r="F100" s="454"/>
      <c r="G100" s="454">
        <v>1579182000</v>
      </c>
      <c r="H100" s="454"/>
      <c r="I100" s="1951">
        <v>118210028</v>
      </c>
      <c r="J100" s="437"/>
      <c r="K100" s="1951">
        <v>523436833</v>
      </c>
      <c r="L100" s="454"/>
      <c r="M100" s="1952">
        <v>0</v>
      </c>
      <c r="N100" s="431"/>
      <c r="O100" s="1951">
        <v>1792832025</v>
      </c>
      <c r="P100" s="454"/>
      <c r="Q100" s="431">
        <f t="shared" si="2"/>
        <v>693249087</v>
      </c>
      <c r="R100" s="1419"/>
      <c r="S100" s="1951">
        <v>1792835504</v>
      </c>
    </row>
    <row r="101" spans="1:19" s="409" customFormat="1" ht="15.5">
      <c r="B101" s="427" t="s">
        <v>340</v>
      </c>
      <c r="C101" s="427">
        <v>0</v>
      </c>
      <c r="D101" s="408"/>
      <c r="E101" s="1959">
        <v>57674512</v>
      </c>
      <c r="F101" s="454"/>
      <c r="G101" s="454">
        <v>490622800</v>
      </c>
      <c r="H101" s="454"/>
      <c r="I101" s="1951">
        <v>1150013</v>
      </c>
      <c r="J101" s="437"/>
      <c r="K101" s="1951">
        <v>1426093</v>
      </c>
      <c r="L101" s="454"/>
      <c r="M101" s="1952">
        <v>0</v>
      </c>
      <c r="N101" s="431"/>
      <c r="O101" s="1951">
        <v>445398314</v>
      </c>
      <c r="P101" s="454"/>
      <c r="Q101" s="431">
        <f t="shared" si="2"/>
        <v>103175078</v>
      </c>
      <c r="R101" s="1419"/>
      <c r="S101" s="1951">
        <v>445398314</v>
      </c>
    </row>
    <row r="102" spans="1:19" s="429" customFormat="1" ht="15.5">
      <c r="B102" s="427" t="s">
        <v>341</v>
      </c>
      <c r="C102" s="427">
        <v>0</v>
      </c>
      <c r="D102" s="418"/>
      <c r="E102" s="1955">
        <v>103121496</v>
      </c>
      <c r="F102" s="431"/>
      <c r="G102" s="454">
        <v>2847171981</v>
      </c>
      <c r="H102" s="454"/>
      <c r="I102" s="1951">
        <v>9341013</v>
      </c>
      <c r="J102" s="437"/>
      <c r="K102" s="1951">
        <v>28925617</v>
      </c>
      <c r="L102" s="454"/>
      <c r="M102" s="1952">
        <v>0</v>
      </c>
      <c r="N102" s="431"/>
      <c r="O102" s="1951">
        <v>2862140438</v>
      </c>
      <c r="P102" s="431"/>
      <c r="Q102" s="431">
        <f t="shared" si="2"/>
        <v>107737643</v>
      </c>
      <c r="R102" s="1414"/>
      <c r="S102" s="1951">
        <v>2858064972</v>
      </c>
    </row>
    <row r="103" spans="1:19" s="409" customFormat="1" ht="15.5">
      <c r="B103" s="427" t="s">
        <v>2486</v>
      </c>
      <c r="C103" s="427">
        <v>0</v>
      </c>
      <c r="D103" s="408"/>
      <c r="E103" s="1959">
        <v>12263376</v>
      </c>
      <c r="F103" s="454"/>
      <c r="G103" s="454">
        <v>18726000</v>
      </c>
      <c r="H103" s="454"/>
      <c r="I103" s="1951">
        <v>1608815</v>
      </c>
      <c r="J103" s="437"/>
      <c r="K103" s="1951">
        <v>167500</v>
      </c>
      <c r="L103" s="454"/>
      <c r="M103" s="1952">
        <v>0</v>
      </c>
      <c r="N103" s="431"/>
      <c r="O103" s="1951">
        <v>14266707</v>
      </c>
      <c r="P103" s="454"/>
      <c r="Q103" s="431">
        <f t="shared" si="2"/>
        <v>15281354</v>
      </c>
      <c r="R103" s="1419"/>
      <c r="S103" s="1954">
        <v>14442538</v>
      </c>
    </row>
    <row r="104" spans="1:19" s="409" customFormat="1" ht="15.5">
      <c r="B104" s="427" t="s">
        <v>373</v>
      </c>
      <c r="C104" s="427">
        <v>0</v>
      </c>
      <c r="D104" s="428"/>
      <c r="E104" s="431">
        <v>303159</v>
      </c>
      <c r="F104" s="432"/>
      <c r="G104" s="454">
        <v>0</v>
      </c>
      <c r="H104" s="454"/>
      <c r="I104" s="1951">
        <v>0</v>
      </c>
      <c r="J104" s="437"/>
      <c r="K104" s="1951">
        <v>2409789</v>
      </c>
      <c r="L104" s="454"/>
      <c r="M104" s="1952">
        <v>-2307789</v>
      </c>
      <c r="N104" s="431"/>
      <c r="O104" s="1951">
        <v>37000</v>
      </c>
      <c r="P104" s="432"/>
      <c r="Q104" s="431">
        <f t="shared" si="2"/>
        <v>368159</v>
      </c>
      <c r="R104" s="1420"/>
      <c r="S104" s="1954">
        <v>37000</v>
      </c>
    </row>
    <row r="105" spans="1:19" s="409" customFormat="1" ht="15.5">
      <c r="B105" s="427" t="s">
        <v>342</v>
      </c>
      <c r="C105" s="427">
        <v>0</v>
      </c>
      <c r="D105" s="408"/>
      <c r="E105" s="1959">
        <v>18477</v>
      </c>
      <c r="F105" s="454"/>
      <c r="G105" s="454">
        <v>1162000</v>
      </c>
      <c r="H105" s="454"/>
      <c r="I105" s="1951">
        <v>19173</v>
      </c>
      <c r="J105" s="437"/>
      <c r="K105" s="1951">
        <v>-464000</v>
      </c>
      <c r="L105" s="454"/>
      <c r="M105" s="1952">
        <v>0</v>
      </c>
      <c r="N105" s="431"/>
      <c r="O105" s="1951">
        <v>639756</v>
      </c>
      <c r="P105" s="454"/>
      <c r="Q105" s="431">
        <f t="shared" si="2"/>
        <v>57548</v>
      </c>
      <c r="R105" s="1419"/>
      <c r="S105" s="1954">
        <v>639756</v>
      </c>
    </row>
    <row r="106" spans="1:19">
      <c r="B106" s="465" t="s">
        <v>343</v>
      </c>
      <c r="C106" s="459">
        <v>0</v>
      </c>
      <c r="D106" s="428"/>
      <c r="E106" s="1514">
        <f>ROUND(SUM(E17:E78,E99:E105),0)</f>
        <v>74720377539</v>
      </c>
      <c r="F106" s="432"/>
      <c r="G106" s="1514">
        <f>ROUND(SUM(G17:G78,G99:G105),0)</f>
        <v>111506154257</v>
      </c>
      <c r="H106" s="432"/>
      <c r="I106" s="1514">
        <f>ROUND(SUM(I17:I78,I99:I105),0)</f>
        <v>36209753206</v>
      </c>
      <c r="J106" s="432"/>
      <c r="K106" s="1514">
        <f>ROUND(SUM(K17:K78,K99:K105),0)</f>
        <v>-182942430</v>
      </c>
      <c r="L106" s="432"/>
      <c r="M106" s="1514">
        <f>ROUND(SUM(M17:M78,M99:M105),0)</f>
        <v>534495332</v>
      </c>
      <c r="N106" s="466"/>
      <c r="O106" s="1514">
        <f>ROUND(SUM(O17:O78,O99:O105),0)</f>
        <v>73278798878</v>
      </c>
      <c r="P106" s="432"/>
      <c r="Q106" s="1514">
        <f>ROUND(SUM(Q17:Q78,Q99:Q105),0)</f>
        <v>77089532614</v>
      </c>
      <c r="R106" s="1420"/>
      <c r="S106" s="1514">
        <f>ROUND(SUM(S17:S78,S99:S105),0)</f>
        <v>73089283486</v>
      </c>
    </row>
    <row r="107" spans="1:19">
      <c r="B107" s="465"/>
      <c r="D107" s="428"/>
      <c r="E107" s="466"/>
      <c r="F107" s="432"/>
      <c r="G107" s="466"/>
      <c r="H107" s="432"/>
      <c r="I107" s="466"/>
      <c r="J107" s="432"/>
      <c r="K107" s="466"/>
      <c r="L107" s="432"/>
      <c r="M107" s="466"/>
      <c r="N107" s="466"/>
      <c r="O107" s="466"/>
      <c r="P107" s="432"/>
      <c r="Q107" s="466"/>
      <c r="R107" s="1419"/>
      <c r="S107" s="466"/>
    </row>
    <row r="108" spans="1:19" ht="18">
      <c r="A108" s="422" t="s">
        <v>344</v>
      </c>
      <c r="B108" s="1822"/>
      <c r="C108" s="1822"/>
      <c r="D108" s="408"/>
      <c r="E108" s="466"/>
      <c r="F108" s="454"/>
      <c r="G108" s="454"/>
      <c r="H108" s="454"/>
      <c r="I108" s="1825"/>
      <c r="J108" s="454"/>
      <c r="K108" s="1640"/>
      <c r="L108" s="454"/>
      <c r="M108" s="1825"/>
      <c r="N108" s="1825"/>
      <c r="O108" s="1825"/>
      <c r="P108" s="454"/>
      <c r="Q108" s="1640"/>
      <c r="R108" s="1419"/>
      <c r="S108" s="1825"/>
    </row>
    <row r="109" spans="1:19">
      <c r="A109" s="1822"/>
      <c r="B109" s="1822"/>
      <c r="C109" s="1822"/>
      <c r="D109" s="408"/>
      <c r="E109" s="1825"/>
      <c r="F109" s="454"/>
      <c r="G109" s="454"/>
      <c r="H109" s="454"/>
      <c r="I109" s="1825"/>
      <c r="J109" s="454"/>
      <c r="K109" s="1825"/>
      <c r="L109" s="454"/>
      <c r="M109" s="467"/>
      <c r="N109" s="467"/>
      <c r="O109" s="467"/>
      <c r="P109" s="454"/>
      <c r="Q109" s="467"/>
      <c r="R109" s="1419"/>
      <c r="S109" s="467"/>
    </row>
    <row r="110" spans="1:19" ht="15" customHeight="1">
      <c r="A110" s="426"/>
      <c r="B110" s="456" t="s">
        <v>2495</v>
      </c>
      <c r="C110" s="427">
        <v>0</v>
      </c>
      <c r="D110" s="428"/>
      <c r="E110" s="1955">
        <v>70008876</v>
      </c>
      <c r="F110" s="432"/>
      <c r="G110" s="432">
        <v>152170000</v>
      </c>
      <c r="H110" s="432"/>
      <c r="I110" s="460">
        <v>40146567</v>
      </c>
      <c r="J110" s="437"/>
      <c r="K110" s="460">
        <v>0</v>
      </c>
      <c r="L110" s="431"/>
      <c r="M110" s="432">
        <v>0</v>
      </c>
      <c r="N110" s="431"/>
      <c r="O110" s="1951">
        <v>94740899</v>
      </c>
      <c r="P110" s="431"/>
      <c r="Q110" s="431">
        <f t="shared" ref="Q110:Q141" si="3">ROUND(+SUM(E110)+SUM(G110)-SUM(I110)+SUM(K110) +SUM(M110)-SUM(O110),0)</f>
        <v>87291410</v>
      </c>
      <c r="R110" s="1414"/>
      <c r="S110" s="1954">
        <v>94740899</v>
      </c>
    </row>
    <row r="111" spans="1:19" ht="15" customHeight="1">
      <c r="A111" s="426"/>
      <c r="B111" s="456" t="s">
        <v>2513</v>
      </c>
      <c r="C111" s="427">
        <v>0</v>
      </c>
      <c r="D111" s="418"/>
      <c r="E111" s="1955">
        <v>1902273</v>
      </c>
      <c r="F111" s="431"/>
      <c r="G111" s="432">
        <v>0</v>
      </c>
      <c r="H111" s="432"/>
      <c r="I111" s="460">
        <v>0</v>
      </c>
      <c r="J111" s="437"/>
      <c r="K111" s="460">
        <v>0</v>
      </c>
      <c r="L111" s="431"/>
      <c r="M111" s="432">
        <v>0</v>
      </c>
      <c r="N111" s="431"/>
      <c r="O111" s="1951">
        <v>0</v>
      </c>
      <c r="P111" s="431"/>
      <c r="Q111" s="431">
        <f t="shared" si="3"/>
        <v>1902273</v>
      </c>
      <c r="R111" s="1414"/>
      <c r="S111" s="1954">
        <v>0</v>
      </c>
    </row>
    <row r="112" spans="1:19" ht="15" customHeight="1">
      <c r="A112" s="420"/>
      <c r="B112" s="456" t="s">
        <v>345</v>
      </c>
      <c r="C112" s="427">
        <v>0</v>
      </c>
      <c r="D112" s="418"/>
      <c r="E112" s="1955">
        <v>208287799</v>
      </c>
      <c r="F112" s="435"/>
      <c r="G112" s="432">
        <v>124739000</v>
      </c>
      <c r="H112" s="432"/>
      <c r="I112" s="460">
        <v>35682914</v>
      </c>
      <c r="J112" s="437"/>
      <c r="K112" s="460">
        <v>-2145566</v>
      </c>
      <c r="L112" s="431"/>
      <c r="M112" s="432">
        <v>0</v>
      </c>
      <c r="N112" s="431"/>
      <c r="O112" s="1951">
        <v>118163255</v>
      </c>
      <c r="P112" s="433"/>
      <c r="Q112" s="431">
        <f t="shared" si="3"/>
        <v>177035064</v>
      </c>
      <c r="R112" s="1415"/>
      <c r="S112" s="1954">
        <v>118162153</v>
      </c>
    </row>
    <row r="113" spans="1:19" ht="15" customHeight="1">
      <c r="A113" s="420"/>
      <c r="B113" s="456" t="s">
        <v>346</v>
      </c>
      <c r="C113" s="427">
        <v>0</v>
      </c>
      <c r="D113" s="434"/>
      <c r="E113" s="1955">
        <v>150443623</v>
      </c>
      <c r="F113" s="431"/>
      <c r="G113" s="432">
        <v>50922000</v>
      </c>
      <c r="H113" s="432"/>
      <c r="I113" s="460">
        <v>20006235</v>
      </c>
      <c r="J113" s="437"/>
      <c r="K113" s="460">
        <v>1229424</v>
      </c>
      <c r="L113" s="431"/>
      <c r="M113" s="432">
        <v>0</v>
      </c>
      <c r="N113" s="431"/>
      <c r="O113" s="1951">
        <v>17732148</v>
      </c>
      <c r="P113" s="431"/>
      <c r="Q113" s="431">
        <f t="shared" si="3"/>
        <v>164856664</v>
      </c>
      <c r="R113" s="1414"/>
      <c r="S113" s="1954">
        <v>17732148</v>
      </c>
    </row>
    <row r="114" spans="1:19" ht="15" customHeight="1">
      <c r="A114" s="420"/>
      <c r="B114" s="456" t="s">
        <v>347</v>
      </c>
      <c r="C114" s="427">
        <v>0</v>
      </c>
      <c r="D114" s="436"/>
      <c r="E114" s="1955">
        <v>12346366</v>
      </c>
      <c r="F114" s="431"/>
      <c r="G114" s="432">
        <v>1513000</v>
      </c>
      <c r="H114" s="432"/>
      <c r="I114" s="460">
        <v>8036991</v>
      </c>
      <c r="J114" s="437"/>
      <c r="K114" s="460">
        <v>0</v>
      </c>
      <c r="L114" s="431"/>
      <c r="M114" s="432">
        <v>0</v>
      </c>
      <c r="N114" s="431"/>
      <c r="O114" s="1951">
        <v>783610</v>
      </c>
      <c r="P114" s="431"/>
      <c r="Q114" s="431">
        <f t="shared" si="3"/>
        <v>5038765</v>
      </c>
      <c r="R114" s="1414"/>
      <c r="S114" s="1954">
        <v>783610</v>
      </c>
    </row>
    <row r="115" spans="1:19" ht="15" customHeight="1">
      <c r="A115" s="417"/>
      <c r="B115" s="456" t="s">
        <v>348</v>
      </c>
      <c r="C115" s="427">
        <v>0</v>
      </c>
      <c r="D115" s="418"/>
      <c r="E115" s="1955">
        <v>3497178196</v>
      </c>
      <c r="F115" s="431"/>
      <c r="G115" s="432">
        <v>1616411000</v>
      </c>
      <c r="H115" s="432"/>
      <c r="I115" s="460">
        <v>209925851</v>
      </c>
      <c r="J115" s="437"/>
      <c r="K115" s="460">
        <v>39207280</v>
      </c>
      <c r="L115" s="431"/>
      <c r="M115" s="432">
        <v>0</v>
      </c>
      <c r="N115" s="431"/>
      <c r="O115" s="1951">
        <v>1251042636</v>
      </c>
      <c r="P115" s="431"/>
      <c r="Q115" s="431">
        <f t="shared" si="3"/>
        <v>3691827989</v>
      </c>
      <c r="R115" s="1414"/>
      <c r="S115" s="1954">
        <v>1251068894</v>
      </c>
    </row>
    <row r="116" spans="1:19" ht="15" customHeight="1">
      <c r="A116" s="429"/>
      <c r="B116" s="456" t="s">
        <v>289</v>
      </c>
      <c r="C116" s="427">
        <v>0</v>
      </c>
      <c r="D116" s="436"/>
      <c r="E116" s="1955">
        <v>2283846</v>
      </c>
      <c r="F116" s="439"/>
      <c r="G116" s="432">
        <v>0</v>
      </c>
      <c r="H116" s="432"/>
      <c r="I116" s="460">
        <v>216201</v>
      </c>
      <c r="J116" s="437"/>
      <c r="K116" s="460">
        <v>947794</v>
      </c>
      <c r="L116" s="431"/>
      <c r="M116" s="432">
        <v>0</v>
      </c>
      <c r="N116" s="431"/>
      <c r="O116" s="1951">
        <v>1626680</v>
      </c>
      <c r="P116" s="439"/>
      <c r="Q116" s="431">
        <f t="shared" si="3"/>
        <v>1388759</v>
      </c>
      <c r="R116" s="1416"/>
      <c r="S116" s="1954">
        <v>1626680</v>
      </c>
    </row>
    <row r="117" spans="1:19" ht="15" customHeight="1">
      <c r="A117" s="420"/>
      <c r="B117" s="456" t="s">
        <v>292</v>
      </c>
      <c r="C117" s="427">
        <v>0</v>
      </c>
      <c r="D117" s="436"/>
      <c r="E117" s="1955">
        <v>201174120</v>
      </c>
      <c r="F117" s="431"/>
      <c r="G117" s="432">
        <v>40500000</v>
      </c>
      <c r="H117" s="432"/>
      <c r="I117" s="460">
        <v>112782945</v>
      </c>
      <c r="J117" s="437"/>
      <c r="K117" s="460">
        <v>2791767</v>
      </c>
      <c r="L117" s="431"/>
      <c r="M117" s="432">
        <v>0</v>
      </c>
      <c r="N117" s="431"/>
      <c r="O117" s="1951">
        <v>4057224</v>
      </c>
      <c r="P117" s="431"/>
      <c r="Q117" s="431">
        <f t="shared" si="3"/>
        <v>127625718</v>
      </c>
      <c r="R117" s="1414"/>
      <c r="S117" s="1954">
        <v>4056443</v>
      </c>
    </row>
    <row r="118" spans="1:19" ht="15" customHeight="1">
      <c r="A118" s="420"/>
      <c r="B118" s="456" t="s">
        <v>349</v>
      </c>
      <c r="C118" s="427">
        <v>0</v>
      </c>
      <c r="D118" s="418"/>
      <c r="E118" s="1955">
        <v>247784747</v>
      </c>
      <c r="F118" s="431"/>
      <c r="G118" s="432">
        <v>51350000</v>
      </c>
      <c r="H118" s="432"/>
      <c r="I118" s="460">
        <v>31237781</v>
      </c>
      <c r="J118" s="437"/>
      <c r="K118" s="460">
        <v>3761377</v>
      </c>
      <c r="L118" s="431"/>
      <c r="M118" s="432">
        <v>0</v>
      </c>
      <c r="N118" s="431"/>
      <c r="O118" s="1951">
        <v>22268463</v>
      </c>
      <c r="P118" s="431"/>
      <c r="Q118" s="431">
        <f t="shared" si="3"/>
        <v>249389880</v>
      </c>
      <c r="R118" s="1414"/>
      <c r="S118" s="1954">
        <v>22268463</v>
      </c>
    </row>
    <row r="119" spans="1:19" ht="15" customHeight="1">
      <c r="A119" s="468"/>
      <c r="B119" s="456" t="s">
        <v>350</v>
      </c>
      <c r="C119" s="427">
        <v>0</v>
      </c>
      <c r="D119" s="418"/>
      <c r="E119" s="1955">
        <v>9369971</v>
      </c>
      <c r="F119" s="431"/>
      <c r="G119" s="432">
        <v>4750000</v>
      </c>
      <c r="H119" s="432"/>
      <c r="I119" s="460">
        <v>641329</v>
      </c>
      <c r="J119" s="437"/>
      <c r="K119" s="460">
        <v>0</v>
      </c>
      <c r="L119" s="431"/>
      <c r="M119" s="432">
        <v>0</v>
      </c>
      <c r="N119" s="431"/>
      <c r="O119" s="1951">
        <v>4634351</v>
      </c>
      <c r="P119" s="431"/>
      <c r="Q119" s="431">
        <f t="shared" si="3"/>
        <v>8844291</v>
      </c>
      <c r="R119" s="1414"/>
      <c r="S119" s="1954">
        <v>4634351</v>
      </c>
    </row>
    <row r="120" spans="1:19" ht="15" customHeight="1">
      <c r="B120" s="456" t="s">
        <v>351</v>
      </c>
      <c r="C120" s="427">
        <v>0</v>
      </c>
      <c r="D120" s="443"/>
      <c r="E120" s="1955">
        <v>21083840</v>
      </c>
      <c r="F120" s="444"/>
      <c r="G120" s="432">
        <v>14000000</v>
      </c>
      <c r="H120" s="432"/>
      <c r="I120" s="460">
        <v>800</v>
      </c>
      <c r="J120" s="437"/>
      <c r="K120" s="460">
        <v>-778223</v>
      </c>
      <c r="L120" s="431"/>
      <c r="M120" s="432">
        <v>0</v>
      </c>
      <c r="N120" s="431"/>
      <c r="O120" s="1951">
        <v>7619766</v>
      </c>
      <c r="P120" s="444"/>
      <c r="Q120" s="431">
        <f t="shared" si="3"/>
        <v>26685051</v>
      </c>
      <c r="R120" s="1417"/>
      <c r="S120" s="1954">
        <v>7619766</v>
      </c>
    </row>
    <row r="121" spans="1:19" ht="15" customHeight="1">
      <c r="B121" s="456" t="s">
        <v>352</v>
      </c>
      <c r="C121" s="427">
        <v>0</v>
      </c>
      <c r="D121" s="443"/>
      <c r="E121" s="1955">
        <v>8456972327</v>
      </c>
      <c r="F121" s="444"/>
      <c r="G121" s="432">
        <v>4953265000</v>
      </c>
      <c r="H121" s="432"/>
      <c r="I121" s="460">
        <v>188480965</v>
      </c>
      <c r="J121" s="437"/>
      <c r="K121" s="460">
        <v>-9094492</v>
      </c>
      <c r="L121" s="431"/>
      <c r="M121" s="432">
        <v>0</v>
      </c>
      <c r="N121" s="431"/>
      <c r="O121" s="1951">
        <v>3746833045</v>
      </c>
      <c r="P121" s="444"/>
      <c r="Q121" s="431">
        <f t="shared" si="3"/>
        <v>9465828825</v>
      </c>
      <c r="R121" s="1417"/>
      <c r="S121" s="1954">
        <v>3746639519</v>
      </c>
    </row>
    <row r="122" spans="1:19" ht="15" customHeight="1">
      <c r="B122" s="456" t="s">
        <v>353</v>
      </c>
      <c r="C122" s="427">
        <v>0</v>
      </c>
      <c r="D122" s="447"/>
      <c r="E122" s="1957">
        <v>52207531</v>
      </c>
      <c r="F122" s="444"/>
      <c r="G122" s="432">
        <v>0</v>
      </c>
      <c r="H122" s="432"/>
      <c r="I122" s="460">
        <v>0</v>
      </c>
      <c r="J122" s="437"/>
      <c r="K122" s="460">
        <v>0</v>
      </c>
      <c r="L122" s="431"/>
      <c r="M122" s="432">
        <v>0</v>
      </c>
      <c r="N122" s="431"/>
      <c r="O122" s="1951">
        <v>9183265</v>
      </c>
      <c r="P122" s="1840"/>
      <c r="Q122" s="431">
        <f t="shared" si="3"/>
        <v>43024266</v>
      </c>
      <c r="R122" s="1841"/>
      <c r="S122" s="1954">
        <v>9183265</v>
      </c>
    </row>
    <row r="123" spans="1:19" ht="15" customHeight="1">
      <c r="B123" s="456" t="s">
        <v>354</v>
      </c>
      <c r="C123" s="427">
        <v>0</v>
      </c>
      <c r="D123" s="451"/>
      <c r="E123" s="1957">
        <v>303513197</v>
      </c>
      <c r="F123" s="444"/>
      <c r="G123" s="432">
        <v>81198000</v>
      </c>
      <c r="H123" s="432"/>
      <c r="I123" s="460">
        <v>23649901</v>
      </c>
      <c r="J123" s="437"/>
      <c r="K123" s="460">
        <v>-482571</v>
      </c>
      <c r="L123" s="431"/>
      <c r="M123" s="432">
        <v>0</v>
      </c>
      <c r="N123" s="431"/>
      <c r="O123" s="1951">
        <v>56054507</v>
      </c>
      <c r="P123" s="441"/>
      <c r="Q123" s="431">
        <f t="shared" si="3"/>
        <v>304524218</v>
      </c>
      <c r="R123" s="1418"/>
      <c r="S123" s="1954">
        <v>56054084</v>
      </c>
    </row>
    <row r="124" spans="1:19" ht="15" customHeight="1">
      <c r="A124" s="450"/>
      <c r="B124" s="456" t="s">
        <v>355</v>
      </c>
      <c r="C124" s="427">
        <v>0</v>
      </c>
      <c r="D124" s="451"/>
      <c r="E124" s="1957">
        <v>1463226</v>
      </c>
      <c r="F124" s="444"/>
      <c r="G124" s="432">
        <v>1400000</v>
      </c>
      <c r="H124" s="432"/>
      <c r="I124" s="460">
        <v>1249159</v>
      </c>
      <c r="J124" s="437"/>
      <c r="K124" s="460">
        <v>0</v>
      </c>
      <c r="L124" s="431"/>
      <c r="M124" s="432">
        <v>0</v>
      </c>
      <c r="N124" s="431"/>
      <c r="O124" s="1951">
        <v>0</v>
      </c>
      <c r="P124" s="441"/>
      <c r="Q124" s="431">
        <f t="shared" si="3"/>
        <v>1614067</v>
      </c>
      <c r="R124" s="1418"/>
      <c r="S124" s="1954">
        <v>0</v>
      </c>
    </row>
    <row r="125" spans="1:19" ht="15" customHeight="1">
      <c r="B125" s="456" t="s">
        <v>356</v>
      </c>
      <c r="C125" s="427">
        <v>0</v>
      </c>
      <c r="D125" s="451"/>
      <c r="E125" s="1957">
        <v>18164711</v>
      </c>
      <c r="F125" s="444"/>
      <c r="G125" s="432">
        <v>14230000</v>
      </c>
      <c r="H125" s="432"/>
      <c r="I125" s="460">
        <v>1679770</v>
      </c>
      <c r="J125" s="437"/>
      <c r="K125" s="460">
        <v>0</v>
      </c>
      <c r="L125" s="431"/>
      <c r="M125" s="432">
        <v>0</v>
      </c>
      <c r="N125" s="431"/>
      <c r="O125" s="1951">
        <v>11589738</v>
      </c>
      <c r="P125" s="441"/>
      <c r="Q125" s="431">
        <f t="shared" si="3"/>
        <v>19125203</v>
      </c>
      <c r="R125" s="1418"/>
      <c r="S125" s="1954">
        <v>11589738</v>
      </c>
    </row>
    <row r="126" spans="1:19" ht="15" customHeight="1">
      <c r="B126" s="456" t="s">
        <v>357</v>
      </c>
      <c r="C126" s="427">
        <v>0</v>
      </c>
      <c r="D126" s="418"/>
      <c r="E126" s="1955">
        <v>206579755477</v>
      </c>
      <c r="F126" s="431"/>
      <c r="G126" s="432">
        <v>101740524000</v>
      </c>
      <c r="H126" s="432"/>
      <c r="I126" s="460">
        <v>80607659919</v>
      </c>
      <c r="J126" s="437"/>
      <c r="K126" s="460">
        <v>-497931075</v>
      </c>
      <c r="L126" s="431"/>
      <c r="M126" s="432">
        <v>0</v>
      </c>
      <c r="N126" s="431"/>
      <c r="O126" s="1951">
        <v>49235793375</v>
      </c>
      <c r="P126" s="431"/>
      <c r="Q126" s="431">
        <f t="shared" si="3"/>
        <v>177978895108</v>
      </c>
      <c r="R126" s="1414"/>
      <c r="S126" s="1954">
        <v>49235468657</v>
      </c>
    </row>
    <row r="127" spans="1:19" ht="15" customHeight="1">
      <c r="B127" s="456" t="s">
        <v>358</v>
      </c>
      <c r="C127" s="427">
        <v>0</v>
      </c>
      <c r="D127" s="418"/>
      <c r="E127" s="1955">
        <v>6736051</v>
      </c>
      <c r="F127" s="431"/>
      <c r="G127" s="432">
        <v>3500000</v>
      </c>
      <c r="H127" s="432"/>
      <c r="I127" s="460">
        <v>1790950</v>
      </c>
      <c r="J127" s="437"/>
      <c r="K127" s="460">
        <v>-116449</v>
      </c>
      <c r="L127" s="431"/>
      <c r="M127" s="432">
        <v>0</v>
      </c>
      <c r="N127" s="431"/>
      <c r="O127" s="1951">
        <v>3995248</v>
      </c>
      <c r="P127" s="431"/>
      <c r="Q127" s="431">
        <f t="shared" si="3"/>
        <v>4333404</v>
      </c>
      <c r="R127" s="1414"/>
      <c r="S127" s="1954">
        <v>3995248</v>
      </c>
    </row>
    <row r="128" spans="1:19" s="429" customFormat="1" ht="15.5">
      <c r="B128" s="456" t="s">
        <v>359</v>
      </c>
      <c r="C128" s="427">
        <v>0</v>
      </c>
      <c r="D128" s="428"/>
      <c r="E128" s="1955">
        <v>10412462057</v>
      </c>
      <c r="F128" s="432"/>
      <c r="G128" s="432">
        <v>1253774000</v>
      </c>
      <c r="H128" s="432"/>
      <c r="I128" s="460">
        <v>1018653529</v>
      </c>
      <c r="J128" s="437"/>
      <c r="K128" s="460">
        <v>-35166626</v>
      </c>
      <c r="L128" s="431"/>
      <c r="M128" s="432">
        <v>0</v>
      </c>
      <c r="N128" s="431"/>
      <c r="O128" s="1951">
        <v>1328786114</v>
      </c>
      <c r="P128" s="432"/>
      <c r="Q128" s="431">
        <f t="shared" si="3"/>
        <v>9283629788</v>
      </c>
      <c r="R128" s="1420"/>
      <c r="S128" s="1954">
        <v>1328790714</v>
      </c>
    </row>
    <row r="129" spans="1:19" s="429" customFormat="1" ht="15.5">
      <c r="B129" s="456" t="s">
        <v>360</v>
      </c>
      <c r="C129" s="427">
        <v>0</v>
      </c>
      <c r="D129" s="418"/>
      <c r="E129" s="1955">
        <v>178103997</v>
      </c>
      <c r="F129" s="431"/>
      <c r="G129" s="432">
        <v>88808000</v>
      </c>
      <c r="H129" s="432"/>
      <c r="I129" s="460">
        <v>0</v>
      </c>
      <c r="J129" s="437"/>
      <c r="K129" s="460">
        <v>40098654</v>
      </c>
      <c r="L129" s="431"/>
      <c r="M129" s="432">
        <v>0</v>
      </c>
      <c r="N129" s="431"/>
      <c r="O129" s="1951">
        <v>72648536</v>
      </c>
      <c r="P129" s="431"/>
      <c r="Q129" s="431">
        <f t="shared" si="3"/>
        <v>234362115</v>
      </c>
      <c r="R129" s="1414"/>
      <c r="S129" s="1954">
        <v>72648536</v>
      </c>
    </row>
    <row r="130" spans="1:19" s="429" customFormat="1" ht="15.5">
      <c r="B130" s="456" t="s">
        <v>361</v>
      </c>
      <c r="C130" s="427">
        <v>0</v>
      </c>
      <c r="D130" s="418"/>
      <c r="E130" s="1955">
        <v>9337535</v>
      </c>
      <c r="F130" s="431"/>
      <c r="G130" s="432">
        <v>6018000</v>
      </c>
      <c r="H130" s="432"/>
      <c r="I130" s="460">
        <v>2822760</v>
      </c>
      <c r="J130" s="437"/>
      <c r="K130" s="460">
        <v>0</v>
      </c>
      <c r="L130" s="431"/>
      <c r="M130" s="432">
        <v>0</v>
      </c>
      <c r="N130" s="431"/>
      <c r="O130" s="1951">
        <v>4384496</v>
      </c>
      <c r="P130" s="431"/>
      <c r="Q130" s="431">
        <f t="shared" si="3"/>
        <v>8148279</v>
      </c>
      <c r="R130" s="1414"/>
      <c r="S130" s="1954">
        <v>4384496</v>
      </c>
    </row>
    <row r="131" spans="1:19" s="409" customFormat="1" ht="15.5">
      <c r="B131" s="456" t="s">
        <v>310</v>
      </c>
      <c r="C131" s="427">
        <v>0</v>
      </c>
      <c r="D131" s="408"/>
      <c r="E131" s="1959">
        <v>2528812</v>
      </c>
      <c r="F131" s="454"/>
      <c r="G131" s="432">
        <v>500000</v>
      </c>
      <c r="H131" s="432"/>
      <c r="I131" s="460">
        <v>364498</v>
      </c>
      <c r="J131" s="437"/>
      <c r="K131" s="460">
        <v>868014</v>
      </c>
      <c r="L131" s="431"/>
      <c r="M131" s="432">
        <v>0</v>
      </c>
      <c r="N131" s="431"/>
      <c r="O131" s="1951">
        <v>1280933</v>
      </c>
      <c r="P131" s="454"/>
      <c r="Q131" s="431">
        <f t="shared" si="3"/>
        <v>2251395</v>
      </c>
      <c r="R131" s="1419"/>
      <c r="S131" s="1954">
        <v>1280933</v>
      </c>
    </row>
    <row r="132" spans="1:19" s="409" customFormat="1" ht="15.5">
      <c r="B132" s="1637" t="s">
        <v>395</v>
      </c>
      <c r="C132" s="1638">
        <v>0</v>
      </c>
      <c r="D132" s="431"/>
      <c r="E132" s="431">
        <v>400000</v>
      </c>
      <c r="F132" s="431"/>
      <c r="G132" s="432">
        <v>0</v>
      </c>
      <c r="H132" s="432"/>
      <c r="I132" s="460">
        <v>400000</v>
      </c>
      <c r="J132" s="437"/>
      <c r="K132" s="460">
        <v>0</v>
      </c>
      <c r="L132" s="431"/>
      <c r="M132" s="432">
        <v>0</v>
      </c>
      <c r="N132" s="431"/>
      <c r="O132" s="1951">
        <v>0</v>
      </c>
      <c r="P132" s="431"/>
      <c r="Q132" s="431">
        <f t="shared" si="3"/>
        <v>0</v>
      </c>
      <c r="R132" s="1414"/>
      <c r="S132" s="1954">
        <v>0</v>
      </c>
    </row>
    <row r="133" spans="1:19" s="429" customFormat="1" ht="15.5">
      <c r="B133" s="456" t="s">
        <v>2151</v>
      </c>
      <c r="C133" s="427">
        <v>0</v>
      </c>
      <c r="D133" s="418"/>
      <c r="E133" s="1952">
        <v>6285529</v>
      </c>
      <c r="F133" s="431"/>
      <c r="G133" s="432">
        <v>2047000</v>
      </c>
      <c r="H133" s="432"/>
      <c r="I133" s="460">
        <v>1742010</v>
      </c>
      <c r="J133" s="437"/>
      <c r="K133" s="460">
        <v>1189594</v>
      </c>
      <c r="L133" s="431"/>
      <c r="M133" s="432">
        <v>0</v>
      </c>
      <c r="N133" s="431"/>
      <c r="O133" s="1951">
        <v>2324337</v>
      </c>
      <c r="P133" s="431"/>
      <c r="Q133" s="431">
        <f t="shared" si="3"/>
        <v>5455776</v>
      </c>
      <c r="R133" s="1414"/>
      <c r="S133" s="1954">
        <v>2324337</v>
      </c>
    </row>
    <row r="134" spans="1:19" s="409" customFormat="1" ht="15.5">
      <c r="B134" s="456" t="s">
        <v>362</v>
      </c>
      <c r="C134" s="427">
        <v>0</v>
      </c>
      <c r="D134" s="408"/>
      <c r="E134" s="1958">
        <v>1173197219</v>
      </c>
      <c r="F134" s="454"/>
      <c r="G134" s="432">
        <v>741350000</v>
      </c>
      <c r="H134" s="432"/>
      <c r="I134" s="460">
        <v>149182952</v>
      </c>
      <c r="J134" s="437"/>
      <c r="K134" s="460">
        <v>287737</v>
      </c>
      <c r="L134" s="431"/>
      <c r="M134" s="432">
        <v>0</v>
      </c>
      <c r="N134" s="431"/>
      <c r="O134" s="1951">
        <v>498158047</v>
      </c>
      <c r="P134" s="454"/>
      <c r="Q134" s="431">
        <f t="shared" si="3"/>
        <v>1267493957</v>
      </c>
      <c r="R134" s="1419"/>
      <c r="S134" s="1954">
        <v>498168509</v>
      </c>
    </row>
    <row r="135" spans="1:19" s="409" customFormat="1" ht="15.5">
      <c r="A135" s="429"/>
      <c r="B135" s="456" t="s">
        <v>2152</v>
      </c>
      <c r="C135" s="427">
        <v>0</v>
      </c>
      <c r="D135" s="408"/>
      <c r="E135" s="431">
        <v>27498</v>
      </c>
      <c r="F135" s="454"/>
      <c r="G135" s="432">
        <v>0</v>
      </c>
      <c r="H135" s="432"/>
      <c r="I135" s="460">
        <v>0</v>
      </c>
      <c r="J135" s="437"/>
      <c r="K135" s="460">
        <v>0</v>
      </c>
      <c r="L135" s="431"/>
      <c r="M135" s="432">
        <v>0</v>
      </c>
      <c r="N135" s="431"/>
      <c r="O135" s="1951">
        <v>0</v>
      </c>
      <c r="P135" s="454"/>
      <c r="Q135" s="431">
        <f t="shared" si="3"/>
        <v>27498</v>
      </c>
      <c r="R135" s="1419"/>
      <c r="S135" s="1954">
        <v>0</v>
      </c>
    </row>
    <row r="136" spans="1:19" s="409" customFormat="1" ht="15.5">
      <c r="B136" s="456" t="s">
        <v>364</v>
      </c>
      <c r="C136" s="427">
        <v>0</v>
      </c>
      <c r="D136" s="408"/>
      <c r="E136" s="1958">
        <v>13679574</v>
      </c>
      <c r="F136" s="454"/>
      <c r="G136" s="432">
        <v>42144000</v>
      </c>
      <c r="H136" s="432"/>
      <c r="I136" s="460">
        <v>1745</v>
      </c>
      <c r="J136" s="437"/>
      <c r="K136" s="460">
        <v>0</v>
      </c>
      <c r="L136" s="431"/>
      <c r="M136" s="432">
        <v>0</v>
      </c>
      <c r="N136" s="431"/>
      <c r="O136" s="1951">
        <v>38162594</v>
      </c>
      <c r="P136" s="454"/>
      <c r="Q136" s="431">
        <f t="shared" si="3"/>
        <v>17659235</v>
      </c>
      <c r="R136" s="1419"/>
      <c r="S136" s="1954">
        <v>38191628</v>
      </c>
    </row>
    <row r="137" spans="1:19" s="409" customFormat="1" ht="15.5">
      <c r="B137" s="456" t="s">
        <v>365</v>
      </c>
      <c r="C137" s="427">
        <v>0</v>
      </c>
      <c r="D137" s="428"/>
      <c r="E137" s="1958">
        <v>26615462</v>
      </c>
      <c r="F137" s="432"/>
      <c r="G137" s="432">
        <v>30595000</v>
      </c>
      <c r="H137" s="432"/>
      <c r="I137" s="460">
        <v>8129216</v>
      </c>
      <c r="J137" s="437"/>
      <c r="K137" s="460">
        <v>0</v>
      </c>
      <c r="L137" s="431"/>
      <c r="M137" s="432">
        <v>0</v>
      </c>
      <c r="N137" s="431"/>
      <c r="O137" s="1951">
        <v>27804526</v>
      </c>
      <c r="P137" s="432"/>
      <c r="Q137" s="431">
        <f t="shared" si="3"/>
        <v>21276720</v>
      </c>
      <c r="R137" s="1420"/>
      <c r="S137" s="1954">
        <v>27804526</v>
      </c>
    </row>
    <row r="138" spans="1:19" s="409" customFormat="1" ht="15.5">
      <c r="B138" s="456" t="s">
        <v>366</v>
      </c>
      <c r="C138" s="427">
        <v>0</v>
      </c>
      <c r="D138" s="408"/>
      <c r="E138" s="1958">
        <v>30533553</v>
      </c>
      <c r="F138" s="454"/>
      <c r="G138" s="432">
        <v>58934000</v>
      </c>
      <c r="H138" s="432"/>
      <c r="I138" s="460">
        <v>9699025</v>
      </c>
      <c r="J138" s="437"/>
      <c r="K138" s="460">
        <v>32775999</v>
      </c>
      <c r="L138" s="431"/>
      <c r="M138" s="432">
        <v>0</v>
      </c>
      <c r="N138" s="431"/>
      <c r="O138" s="1951">
        <v>76037755</v>
      </c>
      <c r="P138" s="454"/>
      <c r="Q138" s="431">
        <f t="shared" si="3"/>
        <v>36506772</v>
      </c>
      <c r="R138" s="1419"/>
      <c r="S138" s="1954">
        <v>76037755</v>
      </c>
    </row>
    <row r="139" spans="1:19" s="409" customFormat="1" ht="15.5">
      <c r="B139" s="456" t="s">
        <v>367</v>
      </c>
      <c r="C139" s="427">
        <v>0</v>
      </c>
      <c r="D139" s="408"/>
      <c r="E139" s="1958">
        <v>47659647</v>
      </c>
      <c r="F139" s="454"/>
      <c r="G139" s="432">
        <v>42780000</v>
      </c>
      <c r="H139" s="432"/>
      <c r="I139" s="460">
        <v>25267621</v>
      </c>
      <c r="J139" s="437"/>
      <c r="K139" s="460">
        <v>24499421</v>
      </c>
      <c r="L139" s="431"/>
      <c r="M139" s="432">
        <v>0</v>
      </c>
      <c r="N139" s="431"/>
      <c r="O139" s="1951">
        <v>46267555</v>
      </c>
      <c r="P139" s="454"/>
      <c r="Q139" s="431">
        <f t="shared" si="3"/>
        <v>43403892</v>
      </c>
      <c r="R139" s="1419"/>
      <c r="S139" s="1954">
        <v>46271200</v>
      </c>
    </row>
    <row r="140" spans="1:19" s="429" customFormat="1" ht="15.5">
      <c r="B140" s="456" t="s">
        <v>368</v>
      </c>
      <c r="C140" s="427">
        <v>0</v>
      </c>
      <c r="D140" s="436"/>
      <c r="E140" s="1960">
        <v>7502159188</v>
      </c>
      <c r="F140" s="439"/>
      <c r="G140" s="432">
        <v>0</v>
      </c>
      <c r="H140" s="432"/>
      <c r="I140" s="460">
        <v>0</v>
      </c>
      <c r="J140" s="437"/>
      <c r="K140" s="460">
        <v>-20700000</v>
      </c>
      <c r="L140" s="431"/>
      <c r="M140" s="432">
        <v>0</v>
      </c>
      <c r="N140" s="431"/>
      <c r="O140" s="1951">
        <v>0</v>
      </c>
      <c r="P140" s="439"/>
      <c r="Q140" s="431">
        <f t="shared" si="3"/>
        <v>7481459188</v>
      </c>
      <c r="R140" s="1416"/>
      <c r="S140" s="1954">
        <v>0</v>
      </c>
    </row>
    <row r="141" spans="1:19" s="409" customFormat="1" ht="15.5">
      <c r="B141" s="456" t="s">
        <v>452</v>
      </c>
      <c r="C141" s="427">
        <v>0</v>
      </c>
      <c r="D141" s="408"/>
      <c r="E141" s="1958">
        <v>117023092</v>
      </c>
      <c r="F141" s="454"/>
      <c r="G141" s="432">
        <v>42693000</v>
      </c>
      <c r="H141" s="432"/>
      <c r="I141" s="460">
        <v>0</v>
      </c>
      <c r="J141" s="437"/>
      <c r="K141" s="460">
        <v>-11059871</v>
      </c>
      <c r="L141" s="431"/>
      <c r="M141" s="432">
        <v>0</v>
      </c>
      <c r="N141" s="431"/>
      <c r="O141" s="1951">
        <v>20944309</v>
      </c>
      <c r="P141" s="454"/>
      <c r="Q141" s="431">
        <f t="shared" si="3"/>
        <v>127711912</v>
      </c>
      <c r="R141" s="1419"/>
      <c r="S141" s="1954">
        <v>20944309</v>
      </c>
    </row>
    <row r="142" spans="1:19" s="409" customFormat="1" ht="15.5">
      <c r="B142" s="456" t="s">
        <v>326</v>
      </c>
      <c r="C142" s="427">
        <v>0</v>
      </c>
      <c r="D142" s="408"/>
      <c r="E142" s="1958">
        <v>124391707</v>
      </c>
      <c r="F142" s="454"/>
      <c r="G142" s="432">
        <v>30005000</v>
      </c>
      <c r="H142" s="432"/>
      <c r="I142" s="460">
        <v>3283742</v>
      </c>
      <c r="J142" s="437"/>
      <c r="K142" s="460">
        <v>0</v>
      </c>
      <c r="L142" s="431"/>
      <c r="M142" s="432">
        <v>0</v>
      </c>
      <c r="N142" s="431"/>
      <c r="O142" s="1951">
        <v>11315704</v>
      </c>
      <c r="P142" s="454"/>
      <c r="Q142" s="431">
        <f t="shared" ref="Q142:Q158" si="4">ROUND(+SUM(E142)+SUM(G142)-SUM(I142)+SUM(K142) +SUM(M142)-SUM(O142),0)</f>
        <v>139797261</v>
      </c>
      <c r="R142" s="1419"/>
      <c r="S142" s="1954">
        <v>11315704</v>
      </c>
    </row>
    <row r="143" spans="1:19" ht="18">
      <c r="A143" s="422"/>
      <c r="B143" s="1822" t="s">
        <v>327</v>
      </c>
      <c r="C143" s="456">
        <v>0</v>
      </c>
      <c r="E143" s="1946">
        <v>43421419</v>
      </c>
      <c r="F143" s="458"/>
      <c r="G143" s="432">
        <v>10453000</v>
      </c>
      <c r="H143" s="432"/>
      <c r="I143" s="460">
        <v>2306254</v>
      </c>
      <c r="J143" s="437"/>
      <c r="K143" s="460">
        <v>272119</v>
      </c>
      <c r="L143" s="431"/>
      <c r="M143" s="432">
        <v>0</v>
      </c>
      <c r="N143" s="431"/>
      <c r="O143" s="1951">
        <v>7507882</v>
      </c>
      <c r="P143" s="458"/>
      <c r="Q143" s="431">
        <f t="shared" si="4"/>
        <v>44332402</v>
      </c>
      <c r="R143" s="1421"/>
      <c r="S143" s="1954">
        <v>7507882</v>
      </c>
    </row>
    <row r="144" spans="1:19" s="409" customFormat="1" ht="15.5">
      <c r="B144" s="456" t="s">
        <v>328</v>
      </c>
      <c r="C144" s="427">
        <v>0</v>
      </c>
      <c r="D144" s="408"/>
      <c r="E144" s="1958">
        <v>5130901</v>
      </c>
      <c r="F144" s="454"/>
      <c r="G144" s="432">
        <v>751000</v>
      </c>
      <c r="H144" s="432"/>
      <c r="I144" s="460">
        <v>514192</v>
      </c>
      <c r="J144" s="437"/>
      <c r="K144" s="460">
        <v>326000</v>
      </c>
      <c r="L144" s="431"/>
      <c r="M144" s="432">
        <v>0</v>
      </c>
      <c r="N144" s="431"/>
      <c r="O144" s="1951">
        <v>-7643137</v>
      </c>
      <c r="P144" s="454"/>
      <c r="Q144" s="431">
        <f t="shared" si="4"/>
        <v>13336846</v>
      </c>
      <c r="R144" s="1419"/>
      <c r="S144" s="1954">
        <v>-7643137</v>
      </c>
    </row>
    <row r="145" spans="1:19" s="409" customFormat="1" ht="15.5">
      <c r="B145" s="456" t="s">
        <v>329</v>
      </c>
      <c r="C145" s="427">
        <v>0</v>
      </c>
      <c r="D145" s="408"/>
      <c r="E145" s="1959">
        <v>3271058</v>
      </c>
      <c r="F145" s="454"/>
      <c r="G145" s="432">
        <v>1600000</v>
      </c>
      <c r="H145" s="432"/>
      <c r="I145" s="460">
        <v>3102294</v>
      </c>
      <c r="J145" s="437"/>
      <c r="K145" s="460">
        <v>-110161</v>
      </c>
      <c r="L145" s="431"/>
      <c r="M145" s="432">
        <v>0</v>
      </c>
      <c r="N145" s="431"/>
      <c r="O145" s="1951">
        <v>58604</v>
      </c>
      <c r="P145" s="454"/>
      <c r="Q145" s="431">
        <f t="shared" si="4"/>
        <v>1599999</v>
      </c>
      <c r="R145" s="1419"/>
      <c r="S145" s="1954">
        <v>58604</v>
      </c>
    </row>
    <row r="146" spans="1:19" s="409" customFormat="1" ht="15.5">
      <c r="B146" s="427" t="s">
        <v>2262</v>
      </c>
      <c r="C146" s="427" t="s">
        <v>5</v>
      </c>
      <c r="D146" s="408"/>
      <c r="E146" s="1959">
        <v>14701229</v>
      </c>
      <c r="F146" s="454"/>
      <c r="G146" s="432">
        <v>0</v>
      </c>
      <c r="H146" s="432"/>
      <c r="I146" s="460">
        <v>0</v>
      </c>
      <c r="J146" s="437"/>
      <c r="K146" s="460">
        <v>19053275</v>
      </c>
      <c r="L146" s="431"/>
      <c r="M146" s="432">
        <v>0</v>
      </c>
      <c r="N146" s="431"/>
      <c r="O146" s="1951">
        <v>17533731</v>
      </c>
      <c r="P146" s="454"/>
      <c r="Q146" s="431">
        <f t="shared" si="4"/>
        <v>16220773</v>
      </c>
      <c r="R146" s="1419"/>
      <c r="S146" s="1954">
        <v>17533731</v>
      </c>
    </row>
    <row r="147" spans="1:19" s="409" customFormat="1" ht="15.5">
      <c r="B147" s="456" t="s">
        <v>332</v>
      </c>
      <c r="C147" s="427">
        <v>0</v>
      </c>
      <c r="D147" s="408"/>
      <c r="E147" s="1959">
        <v>5154830</v>
      </c>
      <c r="F147" s="454"/>
      <c r="G147" s="432">
        <v>5500000</v>
      </c>
      <c r="H147" s="432"/>
      <c r="I147" s="460">
        <v>2418472</v>
      </c>
      <c r="J147" s="437"/>
      <c r="K147" s="460">
        <v>3999101</v>
      </c>
      <c r="L147" s="431"/>
      <c r="M147" s="432">
        <v>0</v>
      </c>
      <c r="N147" s="431"/>
      <c r="O147" s="1951">
        <v>2772586</v>
      </c>
      <c r="P147" s="454"/>
      <c r="Q147" s="431">
        <f t="shared" si="4"/>
        <v>9462873</v>
      </c>
      <c r="R147" s="1419"/>
      <c r="S147" s="1954">
        <v>2772586</v>
      </c>
    </row>
    <row r="148" spans="1:19" s="409" customFormat="1" ht="15.5">
      <c r="B148" s="456" t="s">
        <v>370</v>
      </c>
      <c r="C148" s="427">
        <v>0</v>
      </c>
      <c r="D148" s="408"/>
      <c r="E148" s="1959">
        <v>146965603</v>
      </c>
      <c r="F148" s="454"/>
      <c r="G148" s="432">
        <v>16838000</v>
      </c>
      <c r="H148" s="432"/>
      <c r="I148" s="460">
        <v>60864666</v>
      </c>
      <c r="J148" s="437"/>
      <c r="K148" s="460">
        <v>12956570</v>
      </c>
      <c r="L148" s="431"/>
      <c r="M148" s="432">
        <v>0</v>
      </c>
      <c r="N148" s="431"/>
      <c r="O148" s="1951">
        <v>28488258</v>
      </c>
      <c r="P148" s="454"/>
      <c r="Q148" s="431">
        <f t="shared" si="4"/>
        <v>87407249</v>
      </c>
      <c r="R148" s="1419"/>
      <c r="S148" s="1954">
        <v>28488258</v>
      </c>
    </row>
    <row r="149" spans="1:19" s="409" customFormat="1" ht="15.5">
      <c r="B149" s="456" t="s">
        <v>2153</v>
      </c>
      <c r="C149" s="427">
        <v>0</v>
      </c>
      <c r="D149" s="408"/>
      <c r="E149" s="1959">
        <v>611048164</v>
      </c>
      <c r="F149" s="454"/>
      <c r="G149" s="432">
        <v>442600000</v>
      </c>
      <c r="H149" s="432"/>
      <c r="I149" s="460">
        <v>130753002</v>
      </c>
      <c r="J149" s="437"/>
      <c r="K149" s="460">
        <v>10127319</v>
      </c>
      <c r="L149" s="431"/>
      <c r="M149" s="432">
        <v>0</v>
      </c>
      <c r="N149" s="431"/>
      <c r="O149" s="1951">
        <v>351860393</v>
      </c>
      <c r="P149" s="454"/>
      <c r="Q149" s="431">
        <f t="shared" si="4"/>
        <v>581162088</v>
      </c>
      <c r="R149" s="1419"/>
      <c r="S149" s="1954">
        <v>351860393</v>
      </c>
    </row>
    <row r="150" spans="1:19" s="409" customFormat="1" ht="15.5">
      <c r="B150" s="456" t="s">
        <v>2154</v>
      </c>
      <c r="C150" s="427">
        <v>0</v>
      </c>
      <c r="D150" s="408"/>
      <c r="E150" s="1959">
        <v>105494597</v>
      </c>
      <c r="F150" s="454"/>
      <c r="G150" s="432">
        <v>79001000</v>
      </c>
      <c r="H150" s="432"/>
      <c r="I150" s="460">
        <v>22426957</v>
      </c>
      <c r="J150" s="437"/>
      <c r="K150" s="460">
        <v>0</v>
      </c>
      <c r="L150" s="431"/>
      <c r="M150" s="432">
        <v>0</v>
      </c>
      <c r="N150" s="431"/>
      <c r="O150" s="1951">
        <v>60131203</v>
      </c>
      <c r="P150" s="454"/>
      <c r="Q150" s="431">
        <f t="shared" si="4"/>
        <v>101937437</v>
      </c>
      <c r="R150" s="1419"/>
      <c r="S150" s="1954">
        <v>60131203</v>
      </c>
    </row>
    <row r="151" spans="1:19" s="409" customFormat="1" ht="15.5">
      <c r="B151" s="456" t="s">
        <v>338</v>
      </c>
      <c r="C151" s="427">
        <v>0</v>
      </c>
      <c r="D151" s="408"/>
      <c r="E151" s="1959">
        <v>4923205</v>
      </c>
      <c r="F151" s="454"/>
      <c r="G151" s="432">
        <v>0</v>
      </c>
      <c r="H151" s="432"/>
      <c r="I151" s="460">
        <v>0</v>
      </c>
      <c r="J151" s="437"/>
      <c r="K151" s="460">
        <v>0</v>
      </c>
      <c r="L151" s="431"/>
      <c r="M151" s="432">
        <v>0</v>
      </c>
      <c r="N151" s="431"/>
      <c r="O151" s="1951">
        <v>148490</v>
      </c>
      <c r="P151" s="454"/>
      <c r="Q151" s="431">
        <f t="shared" si="4"/>
        <v>4774715</v>
      </c>
      <c r="R151" s="1419"/>
      <c r="S151" s="1954">
        <v>148490</v>
      </c>
    </row>
    <row r="152" spans="1:19" s="409" customFormat="1" ht="15.5">
      <c r="B152" s="456" t="s">
        <v>339</v>
      </c>
      <c r="C152" s="427">
        <v>0</v>
      </c>
      <c r="D152" s="408"/>
      <c r="E152" s="1959">
        <v>2195866125</v>
      </c>
      <c r="F152" s="454"/>
      <c r="G152" s="432">
        <v>4150504000</v>
      </c>
      <c r="H152" s="432"/>
      <c r="I152" s="460">
        <v>29284224</v>
      </c>
      <c r="J152" s="437"/>
      <c r="K152" s="460">
        <v>340700283</v>
      </c>
      <c r="L152" s="431"/>
      <c r="M152" s="432">
        <v>0</v>
      </c>
      <c r="N152" s="431"/>
      <c r="O152" s="1951">
        <v>4141771930</v>
      </c>
      <c r="P152" s="454"/>
      <c r="Q152" s="431">
        <f t="shared" si="4"/>
        <v>2516014254</v>
      </c>
      <c r="R152" s="1419"/>
      <c r="S152" s="1954">
        <v>4141767845</v>
      </c>
    </row>
    <row r="153" spans="1:19" s="409" customFormat="1" ht="15.5">
      <c r="B153" s="456" t="s">
        <v>340</v>
      </c>
      <c r="C153" s="1638">
        <v>0</v>
      </c>
      <c r="D153" s="454"/>
      <c r="E153" s="1959">
        <v>540478376</v>
      </c>
      <c r="F153" s="454"/>
      <c r="G153" s="432">
        <v>123730000</v>
      </c>
      <c r="H153" s="432"/>
      <c r="I153" s="460">
        <v>1842623</v>
      </c>
      <c r="J153" s="437"/>
      <c r="K153" s="460">
        <v>50000</v>
      </c>
      <c r="L153" s="431"/>
      <c r="M153" s="432">
        <v>0</v>
      </c>
      <c r="N153" s="431"/>
      <c r="O153" s="1951">
        <v>66365525</v>
      </c>
      <c r="P153" s="454"/>
      <c r="Q153" s="431">
        <f t="shared" si="4"/>
        <v>596050228</v>
      </c>
      <c r="R153" s="1419"/>
      <c r="S153" s="1954">
        <v>66365525</v>
      </c>
    </row>
    <row r="154" spans="1:19" s="429" customFormat="1" ht="15.5">
      <c r="B154" s="456" t="s">
        <v>372</v>
      </c>
      <c r="C154" s="1638">
        <v>0</v>
      </c>
      <c r="D154" s="431"/>
      <c r="E154" s="1955">
        <v>21746826</v>
      </c>
      <c r="F154" s="431"/>
      <c r="G154" s="432">
        <v>19000000</v>
      </c>
      <c r="H154" s="432"/>
      <c r="I154" s="460">
        <v>2696513</v>
      </c>
      <c r="J154" s="437"/>
      <c r="K154" s="460">
        <v>646564</v>
      </c>
      <c r="L154" s="431"/>
      <c r="M154" s="432">
        <v>0</v>
      </c>
      <c r="N154" s="431"/>
      <c r="O154" s="1951">
        <v>8596832</v>
      </c>
      <c r="P154" s="431"/>
      <c r="Q154" s="431">
        <f t="shared" si="4"/>
        <v>30100045</v>
      </c>
      <c r="R154" s="1414"/>
      <c r="S154" s="1954">
        <v>8597351</v>
      </c>
    </row>
    <row r="155" spans="1:19" s="409" customFormat="1" ht="15.5">
      <c r="B155" s="456" t="s">
        <v>2487</v>
      </c>
      <c r="C155" s="1638">
        <v>0</v>
      </c>
      <c r="D155" s="454"/>
      <c r="E155" s="1959">
        <v>5720094</v>
      </c>
      <c r="F155" s="454"/>
      <c r="G155" s="432">
        <v>2525000</v>
      </c>
      <c r="H155" s="432"/>
      <c r="I155" s="460">
        <v>1747292</v>
      </c>
      <c r="J155" s="437"/>
      <c r="K155" s="460">
        <v>0</v>
      </c>
      <c r="L155" s="431"/>
      <c r="M155" s="432">
        <v>0</v>
      </c>
      <c r="N155" s="431"/>
      <c r="O155" s="1951">
        <v>1058178</v>
      </c>
      <c r="P155" s="454"/>
      <c r="Q155" s="431">
        <f t="shared" si="4"/>
        <v>5439624</v>
      </c>
      <c r="R155" s="1419"/>
      <c r="S155" s="1954">
        <v>1058178</v>
      </c>
    </row>
    <row r="156" spans="1:19" ht="15" customHeight="1">
      <c r="A156" s="420"/>
      <c r="B156" s="456" t="s">
        <v>373</v>
      </c>
      <c r="C156" s="1638">
        <v>0</v>
      </c>
      <c r="D156" s="432"/>
      <c r="E156" s="431">
        <v>146308799</v>
      </c>
      <c r="F156" s="432"/>
      <c r="G156" s="432">
        <v>125954000</v>
      </c>
      <c r="H156" s="432"/>
      <c r="I156" s="460">
        <v>22998368</v>
      </c>
      <c r="J156" s="437"/>
      <c r="K156" s="460">
        <v>-377690</v>
      </c>
      <c r="L156" s="431"/>
      <c r="M156" s="432">
        <v>0</v>
      </c>
      <c r="N156" s="431"/>
      <c r="O156" s="1951">
        <v>77649386</v>
      </c>
      <c r="P156" s="432"/>
      <c r="Q156" s="431">
        <f t="shared" si="4"/>
        <v>171237355</v>
      </c>
      <c r="R156" s="1420"/>
      <c r="S156" s="1954">
        <v>77649386</v>
      </c>
    </row>
    <row r="157" spans="1:19" s="409" customFormat="1" ht="15.5">
      <c r="B157" s="456" t="s">
        <v>374</v>
      </c>
      <c r="C157" s="1638">
        <v>0</v>
      </c>
      <c r="D157" s="454"/>
      <c r="E157" s="431">
        <v>1110910</v>
      </c>
      <c r="F157" s="454"/>
      <c r="G157" s="432">
        <v>0</v>
      </c>
      <c r="H157" s="432"/>
      <c r="I157" s="460">
        <v>0</v>
      </c>
      <c r="J157" s="437"/>
      <c r="K157" s="460">
        <v>0</v>
      </c>
      <c r="L157" s="431"/>
      <c r="M157" s="432">
        <v>0</v>
      </c>
      <c r="N157" s="431"/>
      <c r="O157" s="1951">
        <v>0</v>
      </c>
      <c r="P157" s="454"/>
      <c r="Q157" s="431">
        <f t="shared" si="4"/>
        <v>1110910</v>
      </c>
      <c r="R157" s="1419"/>
      <c r="S157" s="1954">
        <v>0</v>
      </c>
    </row>
    <row r="158" spans="1:19" s="409" customFormat="1" ht="15.5">
      <c r="B158" s="456" t="s">
        <v>342</v>
      </c>
      <c r="C158" s="427">
        <v>0</v>
      </c>
      <c r="D158" s="408"/>
      <c r="E158" s="1959">
        <v>200000</v>
      </c>
      <c r="F158" s="454"/>
      <c r="G158" s="454">
        <v>0</v>
      </c>
      <c r="H158" s="454"/>
      <c r="I158" s="1951">
        <v>200000</v>
      </c>
      <c r="J158" s="437"/>
      <c r="K158" s="1951">
        <v>0</v>
      </c>
      <c r="L158" s="454"/>
      <c r="M158" s="432">
        <v>0</v>
      </c>
      <c r="N158" s="431"/>
      <c r="O158" s="1951">
        <v>0</v>
      </c>
      <c r="P158" s="454"/>
      <c r="Q158" s="431">
        <f t="shared" si="4"/>
        <v>0</v>
      </c>
      <c r="R158" s="1419"/>
      <c r="S158" s="1954">
        <v>0</v>
      </c>
    </row>
    <row r="159" spans="1:19">
      <c r="B159" s="465" t="s">
        <v>375</v>
      </c>
      <c r="C159" s="459">
        <v>0</v>
      </c>
      <c r="D159" s="428"/>
      <c r="E159" s="1514">
        <f>ROUND(SUM(E110:E158),0)</f>
        <v>243336623183</v>
      </c>
      <c r="F159" s="432"/>
      <c r="G159" s="1514">
        <f>ROUND(SUM(G110:G158),0)</f>
        <v>116168576000</v>
      </c>
      <c r="H159" s="432"/>
      <c r="I159" s="1514">
        <f>ROUND(SUM(I110:I158),0)</f>
        <v>82783890233</v>
      </c>
      <c r="J159" s="432"/>
      <c r="K159" s="1514">
        <f>ROUND(SUM(K110:K158),0)</f>
        <v>-42174432</v>
      </c>
      <c r="L159" s="432"/>
      <c r="M159" s="1514">
        <f>ROUND(SUM(M110:M158),0)</f>
        <v>0</v>
      </c>
      <c r="N159" s="466"/>
      <c r="O159" s="1514">
        <f>ROUND(SUM(O110:O158),0)</f>
        <v>61470532977</v>
      </c>
      <c r="P159" s="432"/>
      <c r="Q159" s="1514">
        <f>ROUND(SUM(Q110:Q158),0)</f>
        <v>215208601541</v>
      </c>
      <c r="R159" s="1420"/>
      <c r="S159" s="1514">
        <f>ROUND(SUM(S110:S158),0)</f>
        <v>61470082860</v>
      </c>
    </row>
    <row r="160" spans="1:19">
      <c r="B160" s="465"/>
      <c r="D160" s="428"/>
      <c r="E160" s="466"/>
      <c r="F160" s="432"/>
      <c r="G160" s="466"/>
      <c r="H160" s="432"/>
      <c r="I160" s="466"/>
      <c r="J160" s="432"/>
      <c r="K160" s="466"/>
      <c r="L160" s="432"/>
      <c r="M160" s="466"/>
      <c r="N160" s="466"/>
      <c r="O160" s="466"/>
      <c r="P160" s="432"/>
      <c r="Q160" s="466"/>
      <c r="R160" s="432"/>
      <c r="S160" s="466"/>
    </row>
    <row r="161" spans="1:23">
      <c r="B161" s="465"/>
      <c r="D161" s="428"/>
      <c r="E161" s="466"/>
      <c r="F161" s="432"/>
      <c r="G161" s="466"/>
      <c r="H161" s="432"/>
      <c r="I161" s="466"/>
      <c r="J161" s="432"/>
      <c r="K161" s="466"/>
      <c r="L161" s="432"/>
      <c r="M161" s="466"/>
      <c r="N161" s="466"/>
      <c r="O161" s="466"/>
      <c r="P161" s="432"/>
      <c r="Q161" s="466"/>
      <c r="R161" s="432"/>
      <c r="S161" s="466"/>
    </row>
    <row r="162" spans="1:23" ht="15" customHeight="1">
      <c r="A162" s="1512" t="s">
        <v>5</v>
      </c>
      <c r="B162" s="2281" t="s">
        <v>5</v>
      </c>
      <c r="C162" s="2282"/>
      <c r="D162" s="2282"/>
      <c r="E162" s="2282"/>
      <c r="F162" s="2282"/>
      <c r="G162" s="2282"/>
      <c r="H162" s="2282"/>
      <c r="I162" s="2282"/>
      <c r="J162" s="2282"/>
      <c r="K162" s="2282"/>
      <c r="L162" s="2282"/>
      <c r="M162" s="2282"/>
      <c r="N162" s="2282"/>
      <c r="O162" s="2282"/>
      <c r="P162" s="2282"/>
      <c r="Q162" s="2282"/>
      <c r="R162" s="2282"/>
      <c r="S162" s="2282"/>
      <c r="T162" s="2282"/>
      <c r="U162" s="2282"/>
      <c r="V162" s="2282"/>
      <c r="W162" s="2282"/>
    </row>
    <row r="163" spans="1:23" ht="15" customHeight="1">
      <c r="A163" s="1512" t="s">
        <v>242</v>
      </c>
      <c r="B163" s="2278" t="s">
        <v>277</v>
      </c>
      <c r="C163" s="2278"/>
      <c r="D163" s="2278"/>
      <c r="E163" s="2278"/>
      <c r="F163" s="2278"/>
      <c r="G163" s="2278"/>
      <c r="H163" s="2278"/>
      <c r="I163" s="2278"/>
      <c r="J163" s="2278"/>
      <c r="K163" s="2278"/>
      <c r="L163" s="2278"/>
      <c r="M163" s="2278"/>
      <c r="N163" s="2278"/>
      <c r="O163" s="2278"/>
      <c r="P163" s="2278"/>
      <c r="Q163" s="2278"/>
      <c r="R163" s="2278"/>
      <c r="S163" s="2278"/>
    </row>
    <row r="164" spans="1:23" ht="15" customHeight="1">
      <c r="A164" s="1512" t="s">
        <v>276</v>
      </c>
      <c r="B164" s="2283" t="s">
        <v>2128</v>
      </c>
      <c r="C164" s="2278"/>
      <c r="D164" s="2278"/>
      <c r="E164" s="2278"/>
      <c r="F164" s="2278"/>
      <c r="G164" s="2278"/>
      <c r="H164" s="2278"/>
      <c r="I164" s="2278"/>
      <c r="J164" s="2278"/>
      <c r="K164" s="2278"/>
      <c r="L164" s="2278"/>
      <c r="M164" s="2278"/>
      <c r="N164" s="2278"/>
      <c r="O164" s="2278"/>
      <c r="P164" s="2278"/>
      <c r="Q164" s="2278"/>
      <c r="R164" s="2278"/>
      <c r="S164" s="2278"/>
    </row>
    <row r="165" spans="1:23" ht="20">
      <c r="A165" s="2279" t="s">
        <v>0</v>
      </c>
      <c r="B165" s="2279"/>
      <c r="C165" s="2279"/>
      <c r="D165" s="2279"/>
      <c r="E165" s="2279"/>
      <c r="F165" s="2279"/>
      <c r="G165" s="2279"/>
      <c r="H165" s="2279"/>
      <c r="I165" s="1599"/>
      <c r="J165" s="403"/>
      <c r="K165" s="1599"/>
      <c r="L165" s="403"/>
      <c r="M165" s="1599"/>
      <c r="N165" s="1599"/>
      <c r="O165" s="1599"/>
      <c r="P165" s="403"/>
      <c r="Q165" s="403"/>
      <c r="R165" s="403"/>
      <c r="S165" s="405" t="s">
        <v>280</v>
      </c>
    </row>
    <row r="166" spans="1:23" ht="20">
      <c r="A166" s="2280" t="s">
        <v>281</v>
      </c>
      <c r="B166" s="2280"/>
      <c r="C166" s="2280"/>
      <c r="D166" s="2280"/>
      <c r="E166" s="2280"/>
      <c r="F166" s="2280"/>
      <c r="G166" s="2280"/>
      <c r="H166" s="2280"/>
      <c r="I166" s="1599"/>
      <c r="J166" s="403"/>
      <c r="K166" s="1599"/>
      <c r="L166" s="403"/>
      <c r="M166" s="1599"/>
      <c r="N166" s="1599"/>
      <c r="O166" s="1599"/>
      <c r="P166" s="403"/>
      <c r="Q166" s="403"/>
      <c r="R166" s="403"/>
      <c r="S166" s="403" t="s">
        <v>115</v>
      </c>
    </row>
    <row r="167" spans="1:23" ht="20">
      <c r="A167" s="2280" t="s">
        <v>2094</v>
      </c>
      <c r="B167" s="2280"/>
      <c r="C167" s="2280"/>
      <c r="D167" s="2280"/>
      <c r="E167" s="2280"/>
      <c r="F167" s="2280"/>
      <c r="G167" s="2280"/>
      <c r="H167" s="2280"/>
      <c r="I167" s="1599"/>
      <c r="J167" s="403"/>
      <c r="K167" s="1599"/>
      <c r="L167" s="403"/>
      <c r="M167" s="1599"/>
      <c r="N167" s="1599"/>
      <c r="O167" s="1599"/>
      <c r="P167" s="403"/>
      <c r="Q167" s="403"/>
      <c r="R167" s="403"/>
      <c r="S167" s="404"/>
    </row>
    <row r="168" spans="1:23" ht="20">
      <c r="A168" s="2279" t="s">
        <v>2497</v>
      </c>
      <c r="B168" s="2279"/>
      <c r="C168" s="2279"/>
      <c r="D168" s="2279"/>
      <c r="E168" s="2279"/>
      <c r="F168" s="2279"/>
      <c r="G168" s="2279"/>
      <c r="H168" s="2279"/>
      <c r="I168" s="1599"/>
      <c r="J168" s="1599"/>
      <c r="K168" s="1599"/>
      <c r="L168" s="1599"/>
      <c r="M168" s="1599"/>
      <c r="N168" s="1599"/>
      <c r="O168" s="1599"/>
      <c r="P168" s="1599"/>
      <c r="Q168" s="1599"/>
      <c r="R168" s="1599"/>
      <c r="S168" s="1599"/>
    </row>
    <row r="169" spans="1:23">
      <c r="A169" s="407"/>
      <c r="B169" s="407"/>
      <c r="C169" s="407"/>
      <c r="D169" s="408"/>
      <c r="E169" s="409"/>
      <c r="F169" s="408"/>
      <c r="G169" s="408"/>
      <c r="H169" s="408"/>
      <c r="I169" s="409"/>
      <c r="J169" s="408"/>
      <c r="K169" s="409"/>
      <c r="L169" s="408"/>
      <c r="M169" s="409"/>
      <c r="N169" s="409"/>
      <c r="O169" s="409"/>
      <c r="P169" s="408"/>
      <c r="Q169" s="409"/>
      <c r="R169" s="408"/>
      <c r="S169" s="409"/>
    </row>
    <row r="170" spans="1:23">
      <c r="A170" s="409"/>
      <c r="B170" s="409"/>
      <c r="C170" s="409"/>
      <c r="D170" s="408"/>
      <c r="E170" s="409"/>
      <c r="F170" s="408"/>
      <c r="G170" s="408"/>
      <c r="H170" s="408"/>
      <c r="I170" s="409"/>
      <c r="J170" s="408"/>
      <c r="K170" s="409"/>
      <c r="L170" s="408"/>
      <c r="M170" s="409"/>
      <c r="N170" s="409"/>
      <c r="O170" s="409"/>
      <c r="P170" s="408"/>
      <c r="Q170" s="409"/>
      <c r="R170" s="408"/>
      <c r="S170" s="409"/>
    </row>
    <row r="171" spans="1:23">
      <c r="A171" s="409"/>
      <c r="B171" s="409"/>
      <c r="C171" s="409"/>
      <c r="D171" s="408"/>
      <c r="E171" s="409"/>
      <c r="F171" s="408"/>
      <c r="G171" s="408"/>
      <c r="H171" s="408"/>
      <c r="I171" s="410"/>
      <c r="J171" s="408"/>
      <c r="K171" s="409"/>
      <c r="L171" s="408"/>
      <c r="M171" s="411" t="s">
        <v>247</v>
      </c>
      <c r="N171" s="411"/>
      <c r="O171" s="411"/>
      <c r="P171" s="411"/>
      <c r="Q171" s="412"/>
      <c r="R171" s="408"/>
      <c r="S171" s="409"/>
    </row>
    <row r="172" spans="1:23">
      <c r="A172" s="409"/>
      <c r="B172" s="409"/>
      <c r="C172" s="409"/>
      <c r="D172" s="408"/>
      <c r="E172" s="412" t="s">
        <v>2095</v>
      </c>
      <c r="F172" s="408"/>
      <c r="G172"/>
      <c r="H172" s="408"/>
      <c r="I172" s="412"/>
      <c r="J172" s="408"/>
      <c r="K172" s="409"/>
      <c r="L172" s="408"/>
      <c r="M172" s="409"/>
      <c r="N172" s="1408"/>
      <c r="O172"/>
      <c r="P172" s="408"/>
      <c r="Q172" s="412" t="s">
        <v>2095</v>
      </c>
      <c r="R172" s="1407"/>
      <c r="S172" s="409"/>
    </row>
    <row r="173" spans="1:23">
      <c r="A173" s="1594"/>
      <c r="B173" s="1594"/>
      <c r="C173" s="1594"/>
      <c r="D173" s="408"/>
      <c r="E173" s="412" t="s">
        <v>249</v>
      </c>
      <c r="F173" s="408"/>
      <c r="G173" s="412" t="s">
        <v>248</v>
      </c>
      <c r="H173" s="408"/>
      <c r="I173" s="412" t="s">
        <v>251</v>
      </c>
      <c r="J173" s="408"/>
      <c r="K173" s="412" t="s">
        <v>252</v>
      </c>
      <c r="L173" s="414"/>
      <c r="M173" s="415" t="s">
        <v>253</v>
      </c>
      <c r="N173" s="1408"/>
      <c r="O173" s="1408" t="s">
        <v>2096</v>
      </c>
      <c r="P173" s="408"/>
      <c r="Q173" s="412" t="s">
        <v>249</v>
      </c>
      <c r="R173" s="1407"/>
      <c r="S173" s="412" t="s">
        <v>2096</v>
      </c>
    </row>
    <row r="174" spans="1:23">
      <c r="A174" s="1594"/>
      <c r="B174" s="1594"/>
      <c r="C174" s="1594"/>
      <c r="D174" s="408"/>
      <c r="E174" s="412" t="s">
        <v>254</v>
      </c>
      <c r="F174" s="408"/>
      <c r="G174" s="412" t="s">
        <v>250</v>
      </c>
      <c r="H174" s="408"/>
      <c r="I174" s="412" t="s">
        <v>249</v>
      </c>
      <c r="J174" s="408"/>
      <c r="K174" s="412" t="s">
        <v>255</v>
      </c>
      <c r="L174" s="414"/>
      <c r="M174" s="415" t="s">
        <v>2499</v>
      </c>
      <c r="N174" s="1408"/>
      <c r="O174" s="1409" t="s">
        <v>2471</v>
      </c>
      <c r="P174" s="408"/>
      <c r="Q174" s="412" t="s">
        <v>254</v>
      </c>
      <c r="R174" s="1407"/>
      <c r="S174" s="416" t="s">
        <v>2471</v>
      </c>
    </row>
    <row r="175" spans="1:23">
      <c r="A175" s="417"/>
      <c r="B175" s="417"/>
      <c r="C175" s="417"/>
      <c r="D175" s="418"/>
      <c r="E175" s="1253" t="s">
        <v>2479</v>
      </c>
      <c r="F175" s="418"/>
      <c r="G175" s="1253" t="s">
        <v>2498</v>
      </c>
      <c r="H175" s="418"/>
      <c r="I175" s="1410" t="s">
        <v>256</v>
      </c>
      <c r="J175" s="418"/>
      <c r="K175" s="1410" t="s">
        <v>2144</v>
      </c>
      <c r="L175" s="419"/>
      <c r="M175" s="1413" t="s">
        <v>2145</v>
      </c>
      <c r="N175" s="1513"/>
      <c r="O175" s="1411" t="s">
        <v>2097</v>
      </c>
      <c r="P175" s="408"/>
      <c r="Q175" s="1253" t="s">
        <v>2480</v>
      </c>
      <c r="R175" s="1407"/>
      <c r="S175" s="1410" t="s">
        <v>257</v>
      </c>
    </row>
    <row r="176" spans="1:23">
      <c r="A176" s="420"/>
      <c r="B176" s="420"/>
      <c r="C176" s="420"/>
      <c r="D176" s="408"/>
      <c r="E176" s="421"/>
      <c r="F176" s="408"/>
      <c r="G176" s="408"/>
      <c r="H176" s="408"/>
      <c r="I176" s="421"/>
      <c r="J176" s="408"/>
      <c r="K176" s="421"/>
      <c r="L176" s="418"/>
      <c r="M176" s="421"/>
      <c r="N176" s="429"/>
      <c r="O176" s="429"/>
      <c r="P176" s="408"/>
      <c r="Q176" s="421"/>
      <c r="R176" s="1412"/>
      <c r="S176" s="421"/>
    </row>
    <row r="177" spans="1:19" s="409" customFormat="1" ht="18">
      <c r="A177" s="422" t="s">
        <v>376</v>
      </c>
      <c r="B177" s="1594"/>
      <c r="C177" s="1594"/>
      <c r="D177" s="408"/>
      <c r="E177" s="469"/>
      <c r="F177" s="431"/>
      <c r="G177" s="431"/>
      <c r="H177" s="454"/>
      <c r="I177" s="1640"/>
      <c r="J177" s="454"/>
      <c r="K177" s="1603"/>
      <c r="L177" s="454"/>
      <c r="M177" s="1603"/>
      <c r="N177" s="1603"/>
      <c r="O177" s="1603"/>
      <c r="P177" s="454"/>
      <c r="Q177" s="1640"/>
      <c r="R177" s="1412"/>
      <c r="S177" s="1603"/>
    </row>
    <row r="178" spans="1:19" s="409" customFormat="1" ht="15.5">
      <c r="A178" s="1594"/>
      <c r="B178" s="1594"/>
      <c r="C178" s="1594"/>
      <c r="D178" s="408"/>
      <c r="E178" s="1603"/>
      <c r="F178" s="454"/>
      <c r="G178" s="454"/>
      <c r="H178" s="454"/>
      <c r="I178" s="1603"/>
      <c r="J178" s="454"/>
      <c r="K178" s="1603"/>
      <c r="L178" s="454"/>
      <c r="M178" s="467"/>
      <c r="N178" s="467"/>
      <c r="O178" s="467"/>
      <c r="P178" s="454"/>
      <c r="Q178" s="467"/>
      <c r="R178" s="1412"/>
      <c r="S178" s="467"/>
    </row>
    <row r="179" spans="1:19" s="429" customFormat="1" ht="15.5">
      <c r="A179" s="426"/>
      <c r="B179" s="456" t="s">
        <v>2496</v>
      </c>
      <c r="C179" s="1638">
        <v>0</v>
      </c>
      <c r="D179" s="432"/>
      <c r="E179" s="431">
        <v>25139579</v>
      </c>
      <c r="F179" s="432"/>
      <c r="G179" s="1952">
        <v>17643000</v>
      </c>
      <c r="H179" s="432"/>
      <c r="I179" s="2221">
        <v>1190446</v>
      </c>
      <c r="J179" s="437"/>
      <c r="K179" s="1952">
        <v>89909</v>
      </c>
      <c r="L179" s="432"/>
      <c r="M179" s="432">
        <v>0</v>
      </c>
      <c r="N179" s="431"/>
      <c r="O179" s="1951">
        <v>9920426</v>
      </c>
      <c r="P179" s="432"/>
      <c r="Q179" s="431">
        <f t="shared" ref="Q179:Q210" si="5">ROUND(+SUM(E179)+SUM(G179)-SUM(I179)+SUM(K179) +SUM(M179)-SUM(O179),0)</f>
        <v>31761616</v>
      </c>
      <c r="R179" s="1420"/>
      <c r="S179" s="1954">
        <v>9920426</v>
      </c>
    </row>
    <row r="180" spans="1:19" s="429" customFormat="1" ht="15.5">
      <c r="A180" s="426"/>
      <c r="B180" s="456" t="s">
        <v>2514</v>
      </c>
      <c r="C180" s="1638">
        <v>0</v>
      </c>
      <c r="D180" s="432"/>
      <c r="E180" s="431">
        <v>1500000</v>
      </c>
      <c r="F180" s="432"/>
      <c r="G180" s="1952">
        <v>0</v>
      </c>
      <c r="H180" s="432"/>
      <c r="I180" s="460">
        <v>0</v>
      </c>
      <c r="J180" s="437"/>
      <c r="K180" s="1952">
        <v>0</v>
      </c>
      <c r="L180" s="432"/>
      <c r="M180" s="432">
        <v>0</v>
      </c>
      <c r="N180" s="431"/>
      <c r="O180" s="1951">
        <v>0</v>
      </c>
      <c r="P180" s="431"/>
      <c r="Q180" s="431">
        <f t="shared" si="5"/>
        <v>1500000</v>
      </c>
      <c r="R180" s="1414"/>
      <c r="S180" s="1954">
        <v>0</v>
      </c>
    </row>
    <row r="181" spans="1:19" s="429" customFormat="1" ht="15.5">
      <c r="A181" s="420"/>
      <c r="B181" s="456" t="s">
        <v>377</v>
      </c>
      <c r="C181" s="1638">
        <v>0</v>
      </c>
      <c r="D181" s="432"/>
      <c r="E181" s="431">
        <v>2709822</v>
      </c>
      <c r="F181" s="435"/>
      <c r="G181" s="1952">
        <v>1230000</v>
      </c>
      <c r="H181" s="432"/>
      <c r="I181" s="460">
        <v>2210089</v>
      </c>
      <c r="J181" s="437"/>
      <c r="K181" s="1952">
        <v>475000</v>
      </c>
      <c r="L181" s="432"/>
      <c r="M181" s="432">
        <v>0</v>
      </c>
      <c r="N181" s="431"/>
      <c r="O181" s="1951">
        <v>474998</v>
      </c>
      <c r="P181" s="433"/>
      <c r="Q181" s="431">
        <f t="shared" si="5"/>
        <v>1729735</v>
      </c>
      <c r="R181" s="1415"/>
      <c r="S181" s="1954">
        <v>474998</v>
      </c>
    </row>
    <row r="182" spans="1:19" s="429" customFormat="1" ht="15.5">
      <c r="A182" s="450"/>
      <c r="B182" s="456" t="s">
        <v>346</v>
      </c>
      <c r="C182" s="1638">
        <v>0</v>
      </c>
      <c r="D182" s="435"/>
      <c r="E182" s="431">
        <v>36944088</v>
      </c>
      <c r="F182" s="431"/>
      <c r="G182" s="1952">
        <v>21784000</v>
      </c>
      <c r="H182" s="432"/>
      <c r="I182" s="2221">
        <v>516225</v>
      </c>
      <c r="J182" s="437"/>
      <c r="K182" s="1952">
        <v>0</v>
      </c>
      <c r="L182" s="432"/>
      <c r="M182" s="432">
        <v>0</v>
      </c>
      <c r="N182" s="431"/>
      <c r="O182" s="1951">
        <v>6441624</v>
      </c>
      <c r="P182" s="431"/>
      <c r="Q182" s="431">
        <f t="shared" si="5"/>
        <v>51770239</v>
      </c>
      <c r="R182" s="1414"/>
      <c r="S182" s="1954">
        <v>6441624</v>
      </c>
    </row>
    <row r="183" spans="1:19" s="429" customFormat="1" ht="15.5">
      <c r="A183" s="420"/>
      <c r="B183" s="456" t="s">
        <v>379</v>
      </c>
      <c r="C183" s="1638">
        <v>0</v>
      </c>
      <c r="D183" s="439"/>
      <c r="E183" s="431">
        <v>1176000</v>
      </c>
      <c r="F183" s="431"/>
      <c r="G183" s="1952">
        <v>196000</v>
      </c>
      <c r="H183" s="432"/>
      <c r="I183" s="2221">
        <v>1176000</v>
      </c>
      <c r="J183" s="437"/>
      <c r="K183" s="1952">
        <v>0</v>
      </c>
      <c r="L183" s="432"/>
      <c r="M183" s="432">
        <v>0</v>
      </c>
      <c r="N183" s="431"/>
      <c r="O183" s="1951">
        <v>0</v>
      </c>
      <c r="P183" s="431"/>
      <c r="Q183" s="431">
        <f t="shared" si="5"/>
        <v>196000</v>
      </c>
      <c r="R183" s="1414"/>
      <c r="S183" s="1954">
        <v>0</v>
      </c>
    </row>
    <row r="184" spans="1:19" s="429" customFormat="1" ht="15.5">
      <c r="A184" s="420"/>
      <c r="B184" s="456" t="s">
        <v>380</v>
      </c>
      <c r="C184" s="1638">
        <v>0</v>
      </c>
      <c r="D184" s="431"/>
      <c r="E184" s="431">
        <v>15773607</v>
      </c>
      <c r="F184" s="431"/>
      <c r="G184" s="1952">
        <v>19283000</v>
      </c>
      <c r="H184" s="432"/>
      <c r="I184" s="2221">
        <v>15494600</v>
      </c>
      <c r="J184" s="437"/>
      <c r="K184" s="1952">
        <v>0</v>
      </c>
      <c r="L184" s="432"/>
      <c r="M184" s="432">
        <v>0</v>
      </c>
      <c r="N184" s="431"/>
      <c r="O184" s="1951">
        <v>5027464</v>
      </c>
      <c r="P184" s="431"/>
      <c r="Q184" s="431">
        <f t="shared" si="5"/>
        <v>14534543</v>
      </c>
      <c r="R184" s="1414"/>
      <c r="S184" s="1954">
        <v>5027464</v>
      </c>
    </row>
    <row r="185" spans="1:19" s="429" customFormat="1" ht="15.5">
      <c r="A185" s="420"/>
      <c r="B185" s="456" t="s">
        <v>381</v>
      </c>
      <c r="C185" s="1638">
        <v>0</v>
      </c>
      <c r="D185" s="431"/>
      <c r="E185" s="431">
        <v>205624471</v>
      </c>
      <c r="F185" s="431"/>
      <c r="G185" s="1952">
        <v>59896000</v>
      </c>
      <c r="H185" s="432"/>
      <c r="I185" s="2223">
        <v>32581543</v>
      </c>
      <c r="J185" s="437"/>
      <c r="K185" s="1952">
        <v>0</v>
      </c>
      <c r="L185" s="432"/>
      <c r="M185" s="432">
        <v>0</v>
      </c>
      <c r="N185" s="431"/>
      <c r="O185" s="1951">
        <v>23733606</v>
      </c>
      <c r="P185" s="431"/>
      <c r="Q185" s="431">
        <f t="shared" si="5"/>
        <v>209205322</v>
      </c>
      <c r="R185" s="1414"/>
      <c r="S185" s="1954">
        <v>23733606</v>
      </c>
    </row>
    <row r="186" spans="1:19" s="429" customFormat="1" ht="15.5">
      <c r="A186" s="417"/>
      <c r="B186" s="456" t="s">
        <v>289</v>
      </c>
      <c r="C186" s="1638">
        <v>0</v>
      </c>
      <c r="D186" s="439"/>
      <c r="E186" s="431">
        <v>96902467</v>
      </c>
      <c r="F186" s="439"/>
      <c r="G186" s="1952">
        <v>154400000</v>
      </c>
      <c r="H186" s="432"/>
      <c r="I186" s="2223">
        <v>63234637</v>
      </c>
      <c r="J186" s="437"/>
      <c r="K186" s="1952">
        <v>0</v>
      </c>
      <c r="L186" s="432"/>
      <c r="M186" s="432">
        <v>0</v>
      </c>
      <c r="N186" s="431"/>
      <c r="O186" s="1951">
        <v>100480140</v>
      </c>
      <c r="P186" s="439"/>
      <c r="Q186" s="431">
        <f t="shared" si="5"/>
        <v>87587690</v>
      </c>
      <c r="R186" s="1416"/>
      <c r="S186" s="1954">
        <v>100417966</v>
      </c>
    </row>
    <row r="187" spans="1:19" s="429" customFormat="1" ht="15.5">
      <c r="B187" s="456" t="s">
        <v>382</v>
      </c>
      <c r="C187" s="1638">
        <v>0</v>
      </c>
      <c r="D187" s="439"/>
      <c r="E187" s="431">
        <v>1568408</v>
      </c>
      <c r="F187" s="439"/>
      <c r="G187" s="1952">
        <v>1140000</v>
      </c>
      <c r="H187" s="432"/>
      <c r="I187" s="2223">
        <v>1558983</v>
      </c>
      <c r="J187" s="437"/>
      <c r="K187" s="1952">
        <v>0</v>
      </c>
      <c r="L187" s="432"/>
      <c r="M187" s="432">
        <v>0</v>
      </c>
      <c r="N187" s="431"/>
      <c r="O187" s="1951">
        <v>307889</v>
      </c>
      <c r="P187" s="439"/>
      <c r="Q187" s="431">
        <f t="shared" si="5"/>
        <v>841536</v>
      </c>
      <c r="R187" s="1416"/>
      <c r="S187" s="1954">
        <v>307889</v>
      </c>
    </row>
    <row r="188" spans="1:19" s="429" customFormat="1" ht="15.5">
      <c r="B188" s="456" t="s">
        <v>292</v>
      </c>
      <c r="C188" s="1638">
        <v>0</v>
      </c>
      <c r="D188" s="439"/>
      <c r="E188" s="431">
        <v>32749058</v>
      </c>
      <c r="F188" s="431"/>
      <c r="G188" s="1952">
        <v>33855000</v>
      </c>
      <c r="H188" s="432"/>
      <c r="I188" s="2223">
        <v>32470539</v>
      </c>
      <c r="J188" s="437"/>
      <c r="K188" s="1952">
        <v>30969</v>
      </c>
      <c r="L188" s="432"/>
      <c r="M188" s="432">
        <v>0</v>
      </c>
      <c r="N188" s="431"/>
      <c r="O188" s="1951">
        <v>1504426</v>
      </c>
      <c r="P188" s="431"/>
      <c r="Q188" s="431">
        <f t="shared" si="5"/>
        <v>32660062</v>
      </c>
      <c r="R188" s="1414"/>
      <c r="S188" s="1954">
        <v>1504426</v>
      </c>
    </row>
    <row r="189" spans="1:19" s="429" customFormat="1" ht="15.5">
      <c r="A189" s="420"/>
      <c r="B189" s="456" t="s">
        <v>383</v>
      </c>
      <c r="C189" s="1638">
        <v>0</v>
      </c>
      <c r="D189" s="431"/>
      <c r="E189" s="431">
        <v>48328370</v>
      </c>
      <c r="F189" s="431"/>
      <c r="G189" s="1952">
        <v>49855000</v>
      </c>
      <c r="H189" s="432"/>
      <c r="I189" s="2223">
        <v>12597422</v>
      </c>
      <c r="J189" s="437"/>
      <c r="K189" s="1952">
        <v>5095789</v>
      </c>
      <c r="L189" s="432"/>
      <c r="M189" s="432">
        <v>0</v>
      </c>
      <c r="N189" s="431"/>
      <c r="O189" s="1951">
        <v>29468402</v>
      </c>
      <c r="P189" s="431"/>
      <c r="Q189" s="431">
        <f t="shared" si="5"/>
        <v>61213335</v>
      </c>
      <c r="R189" s="1414"/>
      <c r="S189" s="1954">
        <v>29468402</v>
      </c>
    </row>
    <row r="190" spans="1:19" s="429" customFormat="1" ht="15.5">
      <c r="A190" s="420"/>
      <c r="B190" s="456" t="s">
        <v>384</v>
      </c>
      <c r="C190" s="1638">
        <v>0</v>
      </c>
      <c r="D190" s="444"/>
      <c r="E190" s="431">
        <v>3889280</v>
      </c>
      <c r="F190" s="444"/>
      <c r="G190" s="1952">
        <v>4460000</v>
      </c>
      <c r="H190" s="432"/>
      <c r="I190" s="2223">
        <v>2219753</v>
      </c>
      <c r="J190" s="437"/>
      <c r="K190" s="1952">
        <v>0</v>
      </c>
      <c r="L190" s="432"/>
      <c r="M190" s="432">
        <v>0</v>
      </c>
      <c r="N190" s="431"/>
      <c r="O190" s="1951">
        <v>1437398</v>
      </c>
      <c r="P190" s="444"/>
      <c r="Q190" s="431">
        <f t="shared" si="5"/>
        <v>4692129</v>
      </c>
      <c r="R190" s="1417"/>
      <c r="S190" s="1954">
        <v>1353890</v>
      </c>
    </row>
    <row r="191" spans="1:19" s="446" customFormat="1" ht="15.5">
      <c r="A191" s="442"/>
      <c r="B191" s="456" t="s">
        <v>385</v>
      </c>
      <c r="C191" s="1638">
        <v>0</v>
      </c>
      <c r="D191" s="444"/>
      <c r="E191" s="431">
        <v>767800652</v>
      </c>
      <c r="F191" s="444"/>
      <c r="G191" s="1952">
        <v>6072095000</v>
      </c>
      <c r="H191" s="432"/>
      <c r="I191" s="2223">
        <v>114015098</v>
      </c>
      <c r="J191" s="437"/>
      <c r="K191" s="1952">
        <v>-6080366</v>
      </c>
      <c r="L191" s="432"/>
      <c r="M191" s="432">
        <v>0</v>
      </c>
      <c r="N191" s="431"/>
      <c r="O191" s="1951">
        <v>6157097579</v>
      </c>
      <c r="P191" s="444"/>
      <c r="Q191" s="431">
        <f t="shared" si="5"/>
        <v>562702609</v>
      </c>
      <c r="R191" s="1417"/>
      <c r="S191" s="1954">
        <v>6157380411</v>
      </c>
    </row>
    <row r="192" spans="1:19" s="446" customFormat="1" ht="15.5">
      <c r="A192" s="442"/>
      <c r="B192" s="456" t="s">
        <v>2155</v>
      </c>
      <c r="C192" s="1638">
        <v>0</v>
      </c>
      <c r="D192" s="432"/>
      <c r="E192" s="431">
        <v>13237546</v>
      </c>
      <c r="F192" s="432"/>
      <c r="G192" s="1952">
        <v>3000000</v>
      </c>
      <c r="H192" s="432"/>
      <c r="I192" s="2223">
        <v>5456685</v>
      </c>
      <c r="J192" s="437"/>
      <c r="K192" s="1952">
        <v>0</v>
      </c>
      <c r="L192" s="432"/>
      <c r="M192" s="432">
        <v>0</v>
      </c>
      <c r="N192" s="431"/>
      <c r="O192" s="1951">
        <v>269893</v>
      </c>
      <c r="P192" s="432"/>
      <c r="Q192" s="431">
        <f t="shared" si="5"/>
        <v>10510968</v>
      </c>
      <c r="R192" s="1420"/>
      <c r="S192" s="1954">
        <v>269893</v>
      </c>
    </row>
    <row r="193" spans="1:19" s="446" customFormat="1" ht="15.5">
      <c r="A193" s="442"/>
      <c r="B193" s="456" t="s">
        <v>386</v>
      </c>
      <c r="C193" s="1638">
        <v>0</v>
      </c>
      <c r="D193" s="437"/>
      <c r="E193" s="431">
        <v>345373</v>
      </c>
      <c r="F193" s="444"/>
      <c r="G193" s="1952">
        <v>1031000</v>
      </c>
      <c r="H193" s="432"/>
      <c r="I193" s="2223">
        <v>344150</v>
      </c>
      <c r="J193" s="437"/>
      <c r="K193" s="1952">
        <v>0</v>
      </c>
      <c r="L193" s="432"/>
      <c r="M193" s="432">
        <v>0</v>
      </c>
      <c r="N193" s="431"/>
      <c r="O193" s="1951">
        <v>851926</v>
      </c>
      <c r="P193" s="441"/>
      <c r="Q193" s="431">
        <f t="shared" si="5"/>
        <v>180297</v>
      </c>
      <c r="R193" s="1418"/>
      <c r="S193" s="1954">
        <v>851926</v>
      </c>
    </row>
    <row r="194" spans="1:19" s="446" customFormat="1" ht="15.5">
      <c r="A194" s="450"/>
      <c r="B194" s="456" t="s">
        <v>387</v>
      </c>
      <c r="C194" s="1638">
        <v>0</v>
      </c>
      <c r="D194" s="441"/>
      <c r="E194" s="431">
        <v>207839872</v>
      </c>
      <c r="F194" s="444"/>
      <c r="G194" s="1952">
        <v>248572000</v>
      </c>
      <c r="H194" s="432"/>
      <c r="I194" s="2223">
        <v>168368383</v>
      </c>
      <c r="J194" s="437"/>
      <c r="K194" s="1952">
        <v>-2438000</v>
      </c>
      <c r="L194" s="432"/>
      <c r="M194" s="432">
        <v>0</v>
      </c>
      <c r="N194" s="431"/>
      <c r="O194" s="1951">
        <v>159393838</v>
      </c>
      <c r="P194" s="441"/>
      <c r="Q194" s="431">
        <f t="shared" si="5"/>
        <v>126211651</v>
      </c>
      <c r="R194" s="1418"/>
      <c r="S194" s="1954">
        <v>159887134</v>
      </c>
    </row>
    <row r="195" spans="1:19" s="446" customFormat="1" ht="15.5">
      <c r="A195" s="450"/>
      <c r="B195" s="456" t="s">
        <v>388</v>
      </c>
      <c r="C195" s="1638">
        <v>0</v>
      </c>
      <c r="D195" s="441"/>
      <c r="E195" s="431">
        <v>337731</v>
      </c>
      <c r="F195" s="444"/>
      <c r="G195" s="1952">
        <v>3497000</v>
      </c>
      <c r="H195" s="432"/>
      <c r="I195" s="2223">
        <v>340944</v>
      </c>
      <c r="J195" s="437"/>
      <c r="K195" s="1952">
        <v>0</v>
      </c>
      <c r="L195" s="432"/>
      <c r="M195" s="432">
        <v>0</v>
      </c>
      <c r="N195" s="431"/>
      <c r="O195" s="1951">
        <v>2559169</v>
      </c>
      <c r="P195" s="441"/>
      <c r="Q195" s="431">
        <f t="shared" si="5"/>
        <v>934618</v>
      </c>
      <c r="R195" s="1418"/>
      <c r="S195" s="1954">
        <v>2559169</v>
      </c>
    </row>
    <row r="196" spans="1:19" s="446" customFormat="1" ht="15.5">
      <c r="A196" s="450"/>
      <c r="B196" s="456" t="s">
        <v>389</v>
      </c>
      <c r="C196" s="1638">
        <v>0</v>
      </c>
      <c r="D196" s="441"/>
      <c r="E196" s="431">
        <v>62880055</v>
      </c>
      <c r="F196" s="444"/>
      <c r="G196" s="1952">
        <v>436430963</v>
      </c>
      <c r="H196" s="432"/>
      <c r="I196" s="2223">
        <v>56149046</v>
      </c>
      <c r="J196" s="437"/>
      <c r="K196" s="1952">
        <v>40060414</v>
      </c>
      <c r="L196" s="432"/>
      <c r="M196" s="432">
        <v>0</v>
      </c>
      <c r="N196" s="431"/>
      <c r="O196" s="1951">
        <v>421097255</v>
      </c>
      <c r="P196" s="441"/>
      <c r="Q196" s="431">
        <f t="shared" si="5"/>
        <v>62125131</v>
      </c>
      <c r="R196" s="1418"/>
      <c r="S196" s="1954">
        <v>421095725</v>
      </c>
    </row>
    <row r="197" spans="1:19" s="446" customFormat="1" ht="15.5">
      <c r="A197" s="450"/>
      <c r="B197" s="456" t="s">
        <v>390</v>
      </c>
      <c r="C197" s="1638">
        <v>0</v>
      </c>
      <c r="D197" s="441"/>
      <c r="E197" s="431">
        <v>23560719</v>
      </c>
      <c r="F197" s="444"/>
      <c r="G197" s="1952">
        <v>30168000</v>
      </c>
      <c r="H197" s="432"/>
      <c r="I197" s="2223">
        <v>21137717</v>
      </c>
      <c r="J197" s="437"/>
      <c r="K197" s="1952">
        <v>0</v>
      </c>
      <c r="L197" s="432"/>
      <c r="M197" s="432">
        <v>0</v>
      </c>
      <c r="N197" s="431"/>
      <c r="O197" s="1951">
        <v>15867628</v>
      </c>
      <c r="P197" s="441"/>
      <c r="Q197" s="431">
        <f t="shared" si="5"/>
        <v>16723374</v>
      </c>
      <c r="R197" s="1418"/>
      <c r="S197" s="1954">
        <v>15867628</v>
      </c>
    </row>
    <row r="198" spans="1:19" s="446" customFormat="1" ht="15.5">
      <c r="A198" s="450"/>
      <c r="B198" s="456" t="s">
        <v>391</v>
      </c>
      <c r="C198" s="1638">
        <v>0</v>
      </c>
      <c r="D198" s="431"/>
      <c r="E198" s="431">
        <v>13215176862</v>
      </c>
      <c r="F198" s="431"/>
      <c r="G198" s="1952">
        <v>12675934000</v>
      </c>
      <c r="H198" s="432"/>
      <c r="I198" s="2223">
        <v>5794967200</v>
      </c>
      <c r="J198" s="437"/>
      <c r="K198" s="1952">
        <v>-87098967</v>
      </c>
      <c r="L198" s="432"/>
      <c r="M198" s="432">
        <v>0</v>
      </c>
      <c r="N198" s="431"/>
      <c r="O198" s="1951">
        <v>7136604036</v>
      </c>
      <c r="P198" s="1843"/>
      <c r="Q198" s="1843">
        <f t="shared" si="5"/>
        <v>12872440659</v>
      </c>
      <c r="R198" s="1414"/>
      <c r="S198" s="1954">
        <v>7136914735</v>
      </c>
    </row>
    <row r="199" spans="1:19" s="429" customFormat="1" ht="15.5">
      <c r="B199" s="456" t="s">
        <v>392</v>
      </c>
      <c r="C199" s="1638">
        <v>0</v>
      </c>
      <c r="D199" s="431"/>
      <c r="E199" s="431">
        <v>22460229</v>
      </c>
      <c r="F199" s="431"/>
      <c r="G199" s="1952">
        <v>59168000</v>
      </c>
      <c r="H199" s="432"/>
      <c r="I199" s="2221">
        <v>14694974</v>
      </c>
      <c r="J199" s="437"/>
      <c r="K199" s="1952">
        <v>0</v>
      </c>
      <c r="L199" s="432"/>
      <c r="M199" s="432">
        <v>0</v>
      </c>
      <c r="N199" s="431"/>
      <c r="O199" s="1951">
        <v>38703796</v>
      </c>
      <c r="P199" s="431"/>
      <c r="Q199" s="431">
        <f t="shared" si="5"/>
        <v>28229459</v>
      </c>
      <c r="R199" s="1414"/>
      <c r="S199" s="1954">
        <v>38709276</v>
      </c>
    </row>
    <row r="200" spans="1:19" s="429" customFormat="1" ht="15.5">
      <c r="B200" s="456" t="s">
        <v>393</v>
      </c>
      <c r="C200" s="1638">
        <v>0</v>
      </c>
      <c r="D200" s="431"/>
      <c r="E200" s="431">
        <v>440760256</v>
      </c>
      <c r="F200" s="431"/>
      <c r="G200" s="1952">
        <v>127233000</v>
      </c>
      <c r="H200" s="432"/>
      <c r="I200" s="2221">
        <v>12524228</v>
      </c>
      <c r="J200" s="437"/>
      <c r="K200" s="1952">
        <v>32117586</v>
      </c>
      <c r="L200" s="432"/>
      <c r="M200" s="432">
        <v>0</v>
      </c>
      <c r="N200" s="431"/>
      <c r="O200" s="1951">
        <v>92262993</v>
      </c>
      <c r="P200" s="431"/>
      <c r="Q200" s="431">
        <f t="shared" si="5"/>
        <v>495323621</v>
      </c>
      <c r="R200" s="1414"/>
      <c r="S200" s="1954">
        <v>92262917</v>
      </c>
    </row>
    <row r="201" spans="1:19" s="429" customFormat="1" ht="15.5">
      <c r="B201" s="456" t="s">
        <v>360</v>
      </c>
      <c r="C201" s="1638">
        <v>0</v>
      </c>
      <c r="D201" s="431"/>
      <c r="E201" s="431">
        <v>139694674</v>
      </c>
      <c r="F201" s="431"/>
      <c r="G201" s="1952">
        <v>95647000</v>
      </c>
      <c r="H201" s="432"/>
      <c r="I201" s="2221">
        <v>32242958</v>
      </c>
      <c r="J201" s="437"/>
      <c r="K201" s="1952">
        <v>-450000</v>
      </c>
      <c r="L201" s="432"/>
      <c r="M201" s="432">
        <v>0</v>
      </c>
      <c r="N201" s="431"/>
      <c r="O201" s="1951">
        <v>60767515</v>
      </c>
      <c r="P201" s="431"/>
      <c r="Q201" s="431">
        <f t="shared" si="5"/>
        <v>141881201</v>
      </c>
      <c r="R201" s="1414"/>
      <c r="S201" s="1954">
        <v>60767515</v>
      </c>
    </row>
    <row r="202" spans="1:19" s="429" customFormat="1" ht="15.5">
      <c r="B202" s="456" t="s">
        <v>394</v>
      </c>
      <c r="C202" s="1638">
        <v>0</v>
      </c>
      <c r="D202" s="431"/>
      <c r="E202" s="431">
        <v>275140713</v>
      </c>
      <c r="F202" s="431"/>
      <c r="G202" s="1952">
        <v>210900000</v>
      </c>
      <c r="H202" s="432"/>
      <c r="I202" s="2221">
        <v>1247541</v>
      </c>
      <c r="J202" s="437"/>
      <c r="K202" s="1952">
        <v>0</v>
      </c>
      <c r="L202" s="432"/>
      <c r="M202" s="432">
        <v>0</v>
      </c>
      <c r="N202" s="431"/>
      <c r="O202" s="1951">
        <v>90264961</v>
      </c>
      <c r="P202" s="431"/>
      <c r="Q202" s="431">
        <f t="shared" si="5"/>
        <v>394528211</v>
      </c>
      <c r="R202" s="1414"/>
      <c r="S202" s="1954">
        <v>90264961</v>
      </c>
    </row>
    <row r="203" spans="1:19" s="429" customFormat="1" ht="15.5">
      <c r="B203" s="456" t="s">
        <v>310</v>
      </c>
      <c r="C203" s="1638">
        <v>0</v>
      </c>
      <c r="D203" s="454"/>
      <c r="E203" s="1959">
        <v>30000000</v>
      </c>
      <c r="F203" s="454"/>
      <c r="G203" s="1952">
        <v>30000000</v>
      </c>
      <c r="H203" s="432"/>
      <c r="I203" s="2221">
        <v>30000000</v>
      </c>
      <c r="J203" s="437"/>
      <c r="K203" s="1952">
        <v>0</v>
      </c>
      <c r="L203" s="432"/>
      <c r="M203" s="432">
        <v>0</v>
      </c>
      <c r="N203" s="431"/>
      <c r="O203" s="1951">
        <v>0</v>
      </c>
      <c r="P203" s="454"/>
      <c r="Q203" s="431">
        <f t="shared" si="5"/>
        <v>30000000</v>
      </c>
      <c r="R203" s="1419"/>
      <c r="S203" s="1954">
        <v>0</v>
      </c>
    </row>
    <row r="204" spans="1:19" s="409" customFormat="1" ht="15.5">
      <c r="B204" s="456" t="s">
        <v>395</v>
      </c>
      <c r="C204" s="1638">
        <v>0</v>
      </c>
      <c r="D204" s="431"/>
      <c r="E204" s="431">
        <v>300000</v>
      </c>
      <c r="F204" s="431"/>
      <c r="G204" s="1952">
        <v>300000</v>
      </c>
      <c r="H204" s="432"/>
      <c r="I204" s="2221">
        <v>300000</v>
      </c>
      <c r="J204" s="437"/>
      <c r="K204" s="1952">
        <v>494000</v>
      </c>
      <c r="L204" s="432"/>
      <c r="M204" s="432">
        <v>0</v>
      </c>
      <c r="N204" s="431"/>
      <c r="O204" s="1951">
        <v>494000</v>
      </c>
      <c r="P204" s="431"/>
      <c r="Q204" s="431">
        <f t="shared" si="5"/>
        <v>300000</v>
      </c>
      <c r="R204" s="1414"/>
      <c r="S204" s="1954">
        <v>494000</v>
      </c>
    </row>
    <row r="205" spans="1:19" s="429" customFormat="1" ht="15.5">
      <c r="B205" s="456" t="s">
        <v>396</v>
      </c>
      <c r="C205" s="1638">
        <v>0</v>
      </c>
      <c r="D205" s="431"/>
      <c r="E205" s="431">
        <v>26046384</v>
      </c>
      <c r="F205" s="431"/>
      <c r="G205" s="1952">
        <v>47039000</v>
      </c>
      <c r="H205" s="432"/>
      <c r="I205" s="2221">
        <v>22250756</v>
      </c>
      <c r="J205" s="437"/>
      <c r="K205" s="1952">
        <v>1900</v>
      </c>
      <c r="L205" s="432"/>
      <c r="M205" s="432">
        <v>0</v>
      </c>
      <c r="N205" s="431"/>
      <c r="O205" s="1951">
        <v>21504489</v>
      </c>
      <c r="P205" s="431"/>
      <c r="Q205" s="431">
        <f t="shared" si="5"/>
        <v>29332039</v>
      </c>
      <c r="R205" s="1414"/>
      <c r="S205" s="1954">
        <v>21504489</v>
      </c>
    </row>
    <row r="206" spans="1:19" s="429" customFormat="1" ht="15.5">
      <c r="B206" s="456" t="s">
        <v>316</v>
      </c>
      <c r="C206" s="1638">
        <v>0</v>
      </c>
      <c r="D206" s="431"/>
      <c r="E206" s="1952">
        <v>7625378</v>
      </c>
      <c r="F206" s="431"/>
      <c r="G206" s="1952">
        <v>10359000</v>
      </c>
      <c r="H206" s="432"/>
      <c r="I206" s="2221">
        <v>7512874</v>
      </c>
      <c r="J206" s="437"/>
      <c r="K206" s="1952">
        <v>45057</v>
      </c>
      <c r="L206" s="432"/>
      <c r="M206" s="432">
        <v>0</v>
      </c>
      <c r="N206" s="431"/>
      <c r="O206" s="1951">
        <v>2068167</v>
      </c>
      <c r="P206" s="431"/>
      <c r="Q206" s="431">
        <f t="shared" si="5"/>
        <v>8448394</v>
      </c>
      <c r="R206" s="1414"/>
      <c r="S206" s="1954">
        <v>2068167</v>
      </c>
    </row>
    <row r="207" spans="1:19" s="429" customFormat="1" ht="15.5">
      <c r="B207" s="456" t="s">
        <v>397</v>
      </c>
      <c r="C207" s="1638">
        <v>0</v>
      </c>
      <c r="D207" s="454"/>
      <c r="E207" s="431">
        <v>28518566</v>
      </c>
      <c r="F207" s="454"/>
      <c r="G207" s="1952">
        <v>74472000</v>
      </c>
      <c r="H207" s="432"/>
      <c r="I207" s="2221">
        <v>249432</v>
      </c>
      <c r="J207" s="437"/>
      <c r="K207" s="1952">
        <v>631000</v>
      </c>
      <c r="L207" s="432"/>
      <c r="M207" s="432">
        <v>0</v>
      </c>
      <c r="N207" s="431"/>
      <c r="O207" s="1951">
        <v>68621783</v>
      </c>
      <c r="P207" s="454"/>
      <c r="Q207" s="431">
        <f t="shared" si="5"/>
        <v>34750351</v>
      </c>
      <c r="R207" s="1419"/>
      <c r="S207" s="1954">
        <v>68631373</v>
      </c>
    </row>
    <row r="208" spans="1:19" s="409" customFormat="1" ht="15.5">
      <c r="B208" s="456" t="s">
        <v>2156</v>
      </c>
      <c r="C208" s="1638">
        <v>0</v>
      </c>
      <c r="D208" s="454"/>
      <c r="E208" s="431">
        <v>715808</v>
      </c>
      <c r="F208" s="454"/>
      <c r="G208" s="1952">
        <v>2052000</v>
      </c>
      <c r="H208" s="432"/>
      <c r="I208" s="2221">
        <v>279933</v>
      </c>
      <c r="J208" s="437"/>
      <c r="K208" s="1952">
        <v>0</v>
      </c>
      <c r="L208" s="432"/>
      <c r="M208" s="432">
        <v>0</v>
      </c>
      <c r="N208" s="431"/>
      <c r="O208" s="1951">
        <v>1556672</v>
      </c>
      <c r="P208" s="454"/>
      <c r="Q208" s="431">
        <f t="shared" si="5"/>
        <v>931203</v>
      </c>
      <c r="R208" s="1419"/>
      <c r="S208" s="1954">
        <v>1556672</v>
      </c>
    </row>
    <row r="209" spans="1:19" s="409" customFormat="1" ht="15.5">
      <c r="B209" s="456" t="s">
        <v>398</v>
      </c>
      <c r="C209" s="1638">
        <v>0</v>
      </c>
      <c r="D209" s="454"/>
      <c r="E209" s="431">
        <v>12065226</v>
      </c>
      <c r="F209" s="454"/>
      <c r="G209" s="1952">
        <v>93094000</v>
      </c>
      <c r="H209" s="432"/>
      <c r="I209" s="2221">
        <v>10529309</v>
      </c>
      <c r="J209" s="437"/>
      <c r="K209" s="1952">
        <v>7962603</v>
      </c>
      <c r="L209" s="432"/>
      <c r="M209" s="432">
        <v>0</v>
      </c>
      <c r="N209" s="431"/>
      <c r="O209" s="1951">
        <v>95694336</v>
      </c>
      <c r="P209" s="454"/>
      <c r="Q209" s="431">
        <f t="shared" si="5"/>
        <v>6898184</v>
      </c>
      <c r="R209" s="1419"/>
      <c r="S209" s="1954">
        <v>95699015</v>
      </c>
    </row>
    <row r="210" spans="1:19" s="409" customFormat="1" ht="15.5">
      <c r="B210" s="456" t="s">
        <v>399</v>
      </c>
      <c r="C210" s="1638">
        <v>0</v>
      </c>
      <c r="D210" s="454"/>
      <c r="E210" s="431">
        <v>1514050</v>
      </c>
      <c r="F210" s="454"/>
      <c r="G210" s="1952">
        <v>0</v>
      </c>
      <c r="H210" s="432"/>
      <c r="I210" s="1952">
        <v>0</v>
      </c>
      <c r="J210" s="437"/>
      <c r="K210" s="1952">
        <v>1500000</v>
      </c>
      <c r="L210" s="432"/>
      <c r="M210" s="432">
        <v>0</v>
      </c>
      <c r="N210" s="431"/>
      <c r="O210" s="1951">
        <v>1178700</v>
      </c>
      <c r="P210" s="454"/>
      <c r="Q210" s="431">
        <f t="shared" si="5"/>
        <v>1835350</v>
      </c>
      <c r="R210" s="1419"/>
      <c r="S210" s="1954">
        <v>1178700</v>
      </c>
    </row>
    <row r="211" spans="1:19" s="409" customFormat="1" ht="15.5">
      <c r="B211" s="456" t="s">
        <v>400</v>
      </c>
      <c r="C211" s="1638">
        <v>0</v>
      </c>
      <c r="D211" s="454"/>
      <c r="E211" s="431">
        <v>400000</v>
      </c>
      <c r="F211" s="454"/>
      <c r="G211" s="1952">
        <v>300000</v>
      </c>
      <c r="H211" s="432"/>
      <c r="I211" s="2221">
        <v>300000</v>
      </c>
      <c r="J211" s="437"/>
      <c r="K211" s="1952">
        <v>0</v>
      </c>
      <c r="L211" s="432"/>
      <c r="M211" s="432">
        <v>0</v>
      </c>
      <c r="N211" s="431"/>
      <c r="O211" s="1951">
        <v>0</v>
      </c>
      <c r="P211" s="454"/>
      <c r="Q211" s="431">
        <f t="shared" ref="Q211:Q229" si="6">ROUND(+SUM(E211)+SUM(G211)-SUM(I211)+SUM(K211) +SUM(M211)-SUM(O211),0)</f>
        <v>400000</v>
      </c>
      <c r="R211" s="1419"/>
      <c r="S211" s="1954">
        <v>0</v>
      </c>
    </row>
    <row r="212" spans="1:19" s="409" customFormat="1" ht="15.5">
      <c r="B212" s="456" t="s">
        <v>401</v>
      </c>
      <c r="C212" s="1638">
        <v>0</v>
      </c>
      <c r="D212" s="454"/>
      <c r="E212" s="431">
        <v>6475579</v>
      </c>
      <c r="F212" s="454"/>
      <c r="G212" s="1952">
        <v>1800000</v>
      </c>
      <c r="H212" s="432"/>
      <c r="I212" s="2221">
        <v>300000</v>
      </c>
      <c r="J212" s="437"/>
      <c r="K212" s="1952">
        <v>-1500000</v>
      </c>
      <c r="L212" s="432"/>
      <c r="M212" s="432">
        <v>0</v>
      </c>
      <c r="N212" s="431"/>
      <c r="O212" s="1951">
        <v>0</v>
      </c>
      <c r="P212" s="454"/>
      <c r="Q212" s="431">
        <f t="shared" si="6"/>
        <v>6475579</v>
      </c>
      <c r="R212" s="1419"/>
      <c r="S212" s="1954">
        <v>0</v>
      </c>
    </row>
    <row r="213" spans="1:19" s="409" customFormat="1" ht="15.5">
      <c r="A213" s="429"/>
      <c r="B213" s="456" t="s">
        <v>402</v>
      </c>
      <c r="C213" s="1638">
        <v>0</v>
      </c>
      <c r="D213" s="454"/>
      <c r="E213" s="431">
        <v>22519745</v>
      </c>
      <c r="F213" s="454"/>
      <c r="G213" s="1952">
        <v>25262000</v>
      </c>
      <c r="H213" s="432"/>
      <c r="I213" s="2221">
        <v>22355898</v>
      </c>
      <c r="J213" s="437"/>
      <c r="K213" s="1952">
        <v>0</v>
      </c>
      <c r="L213" s="432"/>
      <c r="M213" s="432">
        <v>0</v>
      </c>
      <c r="N213" s="431"/>
      <c r="O213" s="1951">
        <v>2799920</v>
      </c>
      <c r="P213" s="454"/>
      <c r="Q213" s="431">
        <f t="shared" si="6"/>
        <v>22625927</v>
      </c>
      <c r="R213" s="1419"/>
      <c r="S213" s="1954">
        <v>2799920</v>
      </c>
    </row>
    <row r="214" spans="1:19" s="409" customFormat="1" ht="15.5">
      <c r="B214" s="456" t="s">
        <v>403</v>
      </c>
      <c r="C214" s="1638">
        <v>0</v>
      </c>
      <c r="D214" s="454"/>
      <c r="E214" s="431">
        <v>9827311</v>
      </c>
      <c r="F214" s="454"/>
      <c r="G214" s="1952">
        <v>13277000</v>
      </c>
      <c r="H214" s="432"/>
      <c r="I214" s="2221">
        <v>9833969</v>
      </c>
      <c r="J214" s="437"/>
      <c r="K214" s="1952">
        <v>0</v>
      </c>
      <c r="L214" s="432"/>
      <c r="M214" s="432">
        <v>0</v>
      </c>
      <c r="N214" s="431"/>
      <c r="O214" s="1951">
        <v>5160341</v>
      </c>
      <c r="P214" s="454"/>
      <c r="Q214" s="431">
        <f t="shared" si="6"/>
        <v>8110001</v>
      </c>
      <c r="R214" s="1419"/>
      <c r="S214" s="1954">
        <v>5160341</v>
      </c>
    </row>
    <row r="215" spans="1:19" s="409" customFormat="1" ht="15.5">
      <c r="B215" s="456" t="s">
        <v>368</v>
      </c>
      <c r="C215" s="1638">
        <v>0</v>
      </c>
      <c r="D215" s="439"/>
      <c r="E215" s="431">
        <v>608744108</v>
      </c>
      <c r="F215" s="439"/>
      <c r="G215" s="1952">
        <v>0</v>
      </c>
      <c r="H215" s="432"/>
      <c r="I215" s="2221">
        <v>600665323</v>
      </c>
      <c r="J215" s="437"/>
      <c r="K215" s="1952">
        <v>0</v>
      </c>
      <c r="L215" s="432"/>
      <c r="M215" s="432">
        <v>0</v>
      </c>
      <c r="N215" s="431"/>
      <c r="O215" s="1951">
        <v>0</v>
      </c>
      <c r="P215" s="439"/>
      <c r="Q215" s="431">
        <f t="shared" si="6"/>
        <v>8078785</v>
      </c>
      <c r="R215" s="1416"/>
      <c r="S215" s="1954">
        <v>0</v>
      </c>
    </row>
    <row r="216" spans="1:19" s="429" customFormat="1" ht="15.5">
      <c r="B216" s="456" t="s">
        <v>404</v>
      </c>
      <c r="C216" s="1638">
        <v>0</v>
      </c>
      <c r="D216" s="454"/>
      <c r="E216" s="431">
        <v>12660622</v>
      </c>
      <c r="F216" s="454"/>
      <c r="G216" s="1952">
        <v>67750000</v>
      </c>
      <c r="H216" s="432"/>
      <c r="I216" s="2221">
        <v>10872894</v>
      </c>
      <c r="J216" s="437"/>
      <c r="K216" s="1952">
        <v>0</v>
      </c>
      <c r="L216" s="432"/>
      <c r="M216" s="432">
        <v>0</v>
      </c>
      <c r="N216" s="431"/>
      <c r="O216" s="1951">
        <v>62125828</v>
      </c>
      <c r="P216" s="454"/>
      <c r="Q216" s="431">
        <f t="shared" si="6"/>
        <v>7411900</v>
      </c>
      <c r="R216" s="1419"/>
      <c r="S216" s="1954">
        <v>62125828</v>
      </c>
    </row>
    <row r="217" spans="1:19" s="409" customFormat="1" ht="15.5">
      <c r="B217" s="456" t="s">
        <v>2408</v>
      </c>
      <c r="C217" s="1638">
        <v>0</v>
      </c>
      <c r="D217" s="441"/>
      <c r="E217" s="431">
        <v>223139486</v>
      </c>
      <c r="F217" s="444"/>
      <c r="G217" s="1952">
        <v>402083000</v>
      </c>
      <c r="H217" s="432"/>
      <c r="I217" s="2221">
        <v>198579325</v>
      </c>
      <c r="J217" s="437"/>
      <c r="K217" s="1952">
        <v>0</v>
      </c>
      <c r="L217" s="432"/>
      <c r="M217" s="432">
        <v>0</v>
      </c>
      <c r="N217" s="431"/>
      <c r="O217" s="1951">
        <v>160088096</v>
      </c>
      <c r="P217" s="441"/>
      <c r="Q217" s="431">
        <f>ROUND(+SUM(E217)+SUM(G217)-SUM(I217)+SUM(K217) +SUM(M217)-SUM(O217),0)</f>
        <v>266555065</v>
      </c>
      <c r="R217" s="1418"/>
      <c r="S217" s="1954">
        <v>160087799</v>
      </c>
    </row>
    <row r="218" spans="1:19" s="446" customFormat="1" ht="15.5">
      <c r="A218" s="450"/>
      <c r="B218" s="456" t="s">
        <v>405</v>
      </c>
      <c r="C218" s="1638">
        <v>0</v>
      </c>
      <c r="D218" s="454"/>
      <c r="E218" s="431">
        <v>0</v>
      </c>
      <c r="F218" s="454"/>
      <c r="G218" s="1952">
        <v>0</v>
      </c>
      <c r="H218" s="432"/>
      <c r="I218" s="1952">
        <v>0</v>
      </c>
      <c r="J218" s="437"/>
      <c r="K218" s="1952">
        <v>0</v>
      </c>
      <c r="L218" s="432"/>
      <c r="M218" s="432">
        <v>0</v>
      </c>
      <c r="N218" s="431"/>
      <c r="O218" s="1951">
        <v>0</v>
      </c>
      <c r="P218" s="454"/>
      <c r="Q218" s="431">
        <f t="shared" si="6"/>
        <v>0</v>
      </c>
      <c r="R218" s="1419"/>
      <c r="S218" s="1954">
        <v>0</v>
      </c>
    </row>
    <row r="219" spans="1:19" s="409" customFormat="1" ht="15.5">
      <c r="B219" s="456" t="s">
        <v>406</v>
      </c>
      <c r="C219" s="1638">
        <v>0</v>
      </c>
      <c r="D219" s="454"/>
      <c r="E219" s="431">
        <v>1</v>
      </c>
      <c r="F219" s="454"/>
      <c r="G219" s="1952">
        <v>0</v>
      </c>
      <c r="H219" s="432"/>
      <c r="I219" s="1952">
        <v>1</v>
      </c>
      <c r="J219" s="437"/>
      <c r="K219" s="1952">
        <v>0</v>
      </c>
      <c r="L219" s="432"/>
      <c r="M219" s="432">
        <v>0</v>
      </c>
      <c r="N219" s="431"/>
      <c r="O219" s="1951">
        <v>0</v>
      </c>
      <c r="P219" s="454"/>
      <c r="Q219" s="431">
        <f t="shared" si="6"/>
        <v>0</v>
      </c>
      <c r="R219" s="1419"/>
      <c r="S219" s="1954">
        <v>0</v>
      </c>
    </row>
    <row r="220" spans="1:19" s="409" customFormat="1">
      <c r="B220" s="1822" t="s">
        <v>327</v>
      </c>
      <c r="C220" s="1638">
        <v>0</v>
      </c>
      <c r="D220" s="458"/>
      <c r="E220" s="431">
        <v>45815137</v>
      </c>
      <c r="F220" s="458"/>
      <c r="G220" s="1952">
        <v>95585000</v>
      </c>
      <c r="H220" s="432"/>
      <c r="I220" s="2221">
        <v>22262185</v>
      </c>
      <c r="J220" s="437"/>
      <c r="K220" s="1952">
        <v>0</v>
      </c>
      <c r="L220" s="432"/>
      <c r="M220" s="432">
        <v>0</v>
      </c>
      <c r="N220" s="431"/>
      <c r="O220" s="1951">
        <v>65000251</v>
      </c>
      <c r="P220" s="458"/>
      <c r="Q220" s="431">
        <f t="shared" si="6"/>
        <v>54137701</v>
      </c>
      <c r="R220" s="1421"/>
      <c r="S220" s="1954">
        <v>64999521</v>
      </c>
    </row>
    <row r="221" spans="1:19" ht="18">
      <c r="A221" s="422"/>
      <c r="B221" s="456" t="s">
        <v>328</v>
      </c>
      <c r="C221" s="1638">
        <v>0</v>
      </c>
      <c r="D221" s="454"/>
      <c r="E221" s="431">
        <v>703707</v>
      </c>
      <c r="F221" s="454"/>
      <c r="G221" s="1952">
        <v>651000</v>
      </c>
      <c r="H221" s="432"/>
      <c r="I221" s="2221">
        <v>606017</v>
      </c>
      <c r="J221" s="437"/>
      <c r="K221" s="1952">
        <v>0</v>
      </c>
      <c r="L221" s="432"/>
      <c r="M221" s="432">
        <v>0</v>
      </c>
      <c r="N221" s="431"/>
      <c r="O221" s="1951">
        <v>75645</v>
      </c>
      <c r="P221" s="454"/>
      <c r="Q221" s="431">
        <f t="shared" si="6"/>
        <v>673045</v>
      </c>
      <c r="R221" s="1419"/>
      <c r="S221" s="1954">
        <v>75645</v>
      </c>
    </row>
    <row r="222" spans="1:19" s="409" customFormat="1" ht="15.5">
      <c r="B222" s="456" t="s">
        <v>329</v>
      </c>
      <c r="C222" s="1638">
        <v>0</v>
      </c>
      <c r="D222" s="454"/>
      <c r="E222" s="431">
        <v>84999</v>
      </c>
      <c r="F222" s="454"/>
      <c r="G222" s="1952">
        <v>41000</v>
      </c>
      <c r="H222" s="432"/>
      <c r="I222" s="2221">
        <v>41000</v>
      </c>
      <c r="J222" s="437"/>
      <c r="K222" s="1952">
        <v>9</v>
      </c>
      <c r="L222" s="432"/>
      <c r="M222" s="432">
        <v>0</v>
      </c>
      <c r="N222" s="431"/>
      <c r="O222" s="1951">
        <v>44009</v>
      </c>
      <c r="P222" s="454"/>
      <c r="Q222" s="431">
        <f t="shared" si="6"/>
        <v>40999</v>
      </c>
      <c r="R222" s="1419"/>
      <c r="S222" s="1954">
        <v>44009</v>
      </c>
    </row>
    <row r="223" spans="1:19" s="409" customFormat="1" ht="15.5">
      <c r="B223" s="456" t="s">
        <v>2157</v>
      </c>
      <c r="C223" s="1638">
        <v>0</v>
      </c>
      <c r="D223" s="454"/>
      <c r="E223" s="431">
        <v>944387412</v>
      </c>
      <c r="F223" s="454"/>
      <c r="G223" s="1952">
        <v>970093000</v>
      </c>
      <c r="H223" s="432"/>
      <c r="I223" s="2221">
        <v>944243682</v>
      </c>
      <c r="J223" s="437"/>
      <c r="K223" s="1952">
        <v>150000</v>
      </c>
      <c r="L223" s="432"/>
      <c r="M223" s="432">
        <v>0</v>
      </c>
      <c r="N223" s="431"/>
      <c r="O223" s="1951">
        <v>186956</v>
      </c>
      <c r="P223" s="454"/>
      <c r="Q223" s="431">
        <f t="shared" si="6"/>
        <v>970199774</v>
      </c>
      <c r="R223" s="1419"/>
      <c r="S223" s="1954">
        <v>186956</v>
      </c>
    </row>
    <row r="224" spans="1:19" s="409" customFormat="1" ht="15.5">
      <c r="B224" s="456" t="s">
        <v>331</v>
      </c>
      <c r="C224" s="1638">
        <v>0</v>
      </c>
      <c r="D224" s="454"/>
      <c r="E224" s="431">
        <v>356044</v>
      </c>
      <c r="F224" s="454"/>
      <c r="G224" s="1952">
        <v>384000</v>
      </c>
      <c r="H224" s="432"/>
      <c r="I224" s="2221">
        <v>349917</v>
      </c>
      <c r="J224" s="437"/>
      <c r="K224" s="1952">
        <v>0</v>
      </c>
      <c r="L224" s="432"/>
      <c r="M224" s="432">
        <v>0</v>
      </c>
      <c r="N224" s="431"/>
      <c r="O224" s="1951">
        <v>20420</v>
      </c>
      <c r="P224" s="454"/>
      <c r="Q224" s="431">
        <f t="shared" si="6"/>
        <v>369707</v>
      </c>
      <c r="R224" s="1419"/>
      <c r="S224" s="1954">
        <v>20420</v>
      </c>
    </row>
    <row r="225" spans="1:19" s="409" customFormat="1" ht="15.5">
      <c r="B225" s="456" t="s">
        <v>332</v>
      </c>
      <c r="C225" s="1638">
        <v>0</v>
      </c>
      <c r="D225" s="454"/>
      <c r="E225" s="431">
        <v>25585895</v>
      </c>
      <c r="F225" s="454"/>
      <c r="G225" s="1952">
        <v>99182000</v>
      </c>
      <c r="H225" s="432"/>
      <c r="I225" s="2221">
        <v>18224719</v>
      </c>
      <c r="J225" s="437"/>
      <c r="K225" s="1952">
        <v>-17000</v>
      </c>
      <c r="L225" s="432"/>
      <c r="M225" s="432">
        <v>0</v>
      </c>
      <c r="N225" s="431"/>
      <c r="O225" s="1951">
        <v>78186822</v>
      </c>
      <c r="P225" s="454"/>
      <c r="Q225" s="431">
        <f t="shared" si="6"/>
        <v>28339354</v>
      </c>
      <c r="R225" s="1419"/>
      <c r="S225" s="1954">
        <v>78186822</v>
      </c>
    </row>
    <row r="226" spans="1:19" s="409" customFormat="1" ht="15.5">
      <c r="B226" s="456" t="s">
        <v>333</v>
      </c>
      <c r="C226" s="1638">
        <v>0</v>
      </c>
      <c r="D226" s="439"/>
      <c r="E226" s="1955">
        <v>7584852</v>
      </c>
      <c r="F226" s="439"/>
      <c r="G226" s="1952">
        <v>22841000</v>
      </c>
      <c r="H226" s="432"/>
      <c r="I226" s="2221">
        <v>6521689</v>
      </c>
      <c r="J226" s="437"/>
      <c r="K226" s="1952">
        <v>-1500000</v>
      </c>
      <c r="L226" s="432"/>
      <c r="M226" s="432">
        <v>0</v>
      </c>
      <c r="N226" s="431"/>
      <c r="O226" s="1951">
        <v>16503521</v>
      </c>
      <c r="P226" s="431"/>
      <c r="Q226" s="431">
        <f t="shared" si="6"/>
        <v>5900642</v>
      </c>
      <c r="R226" s="1414"/>
      <c r="S226" s="1954">
        <v>16503521</v>
      </c>
    </row>
    <row r="227" spans="1:19" s="409" customFormat="1" ht="15.5">
      <c r="B227" s="456" t="s">
        <v>407</v>
      </c>
      <c r="C227" s="1638">
        <v>0</v>
      </c>
      <c r="D227" s="454"/>
      <c r="E227" s="1959">
        <v>36929147</v>
      </c>
      <c r="F227" s="454"/>
      <c r="G227" s="1952">
        <v>132639000</v>
      </c>
      <c r="H227" s="432"/>
      <c r="I227" s="2221">
        <v>33099752</v>
      </c>
      <c r="J227" s="437"/>
      <c r="K227" s="1952">
        <v>92781</v>
      </c>
      <c r="L227" s="432"/>
      <c r="M227" s="432">
        <v>0</v>
      </c>
      <c r="N227" s="431"/>
      <c r="O227" s="1951">
        <v>104168982</v>
      </c>
      <c r="P227" s="454"/>
      <c r="Q227" s="431">
        <f t="shared" si="6"/>
        <v>32392194</v>
      </c>
      <c r="R227" s="1419"/>
      <c r="S227" s="1954">
        <v>104168982</v>
      </c>
    </row>
    <row r="228" spans="1:19" s="429" customFormat="1" ht="15.5">
      <c r="B228" s="456" t="s">
        <v>408</v>
      </c>
      <c r="C228" s="1638">
        <v>0</v>
      </c>
      <c r="D228" s="454"/>
      <c r="E228" s="1959">
        <v>3006678199</v>
      </c>
      <c r="F228" s="454"/>
      <c r="G228" s="1952">
        <v>7518483100</v>
      </c>
      <c r="H228" s="432"/>
      <c r="I228" s="2221">
        <v>692984720</v>
      </c>
      <c r="J228" s="437"/>
      <c r="K228" s="1952">
        <v>154789889</v>
      </c>
      <c r="L228" s="432"/>
      <c r="M228" s="432">
        <v>0</v>
      </c>
      <c r="N228" s="431"/>
      <c r="O228" s="1951">
        <v>6771854688</v>
      </c>
      <c r="P228" s="454"/>
      <c r="Q228" s="431">
        <f t="shared" si="6"/>
        <v>3215111780</v>
      </c>
      <c r="R228" s="1419"/>
      <c r="S228" s="1954">
        <v>6768204159</v>
      </c>
    </row>
    <row r="229" spans="1:19" s="409" customFormat="1" ht="15.5">
      <c r="B229" s="456" t="s">
        <v>371</v>
      </c>
      <c r="C229" s="1638">
        <v>0</v>
      </c>
      <c r="D229" s="454"/>
      <c r="E229" s="1959">
        <v>15423632</v>
      </c>
      <c r="F229" s="454"/>
      <c r="G229" s="1952">
        <v>52598000</v>
      </c>
      <c r="H229" s="432"/>
      <c r="I229" s="2221">
        <v>8635195</v>
      </c>
      <c r="J229" s="437"/>
      <c r="K229" s="1952">
        <v>9836155</v>
      </c>
      <c r="L229" s="432"/>
      <c r="M229" s="432">
        <v>0</v>
      </c>
      <c r="N229" s="431"/>
      <c r="O229" s="1951">
        <v>49607057</v>
      </c>
      <c r="P229" s="454"/>
      <c r="Q229" s="431">
        <f t="shared" si="6"/>
        <v>19615535</v>
      </c>
      <c r="R229" s="1419"/>
      <c r="S229" s="1954">
        <v>49609467</v>
      </c>
    </row>
    <row r="230" spans="1:19" s="409" customFormat="1" ht="15.5">
      <c r="B230" s="456"/>
      <c r="C230" s="1638"/>
      <c r="D230" s="454"/>
      <c r="E230" s="453"/>
      <c r="F230" s="454"/>
      <c r="G230" s="454"/>
      <c r="H230" s="454"/>
      <c r="I230" s="1641"/>
      <c r="J230" s="437"/>
      <c r="K230" s="1641"/>
      <c r="L230" s="454"/>
      <c r="M230" s="438"/>
      <c r="N230" s="431"/>
      <c r="O230" s="1641"/>
      <c r="P230" s="454"/>
      <c r="Q230" s="431"/>
      <c r="R230" s="454"/>
      <c r="S230" s="1639"/>
    </row>
    <row r="231" spans="1:19" s="409" customFormat="1" ht="15.5">
      <c r="B231" s="427"/>
      <c r="C231" s="427"/>
      <c r="D231" s="408"/>
      <c r="E231" s="431"/>
      <c r="F231" s="454"/>
      <c r="G231" s="454"/>
      <c r="H231" s="454"/>
      <c r="I231" s="1603"/>
      <c r="J231" s="454"/>
      <c r="K231" s="1603"/>
      <c r="L231" s="454"/>
      <c r="M231" s="396"/>
      <c r="N231" s="396"/>
      <c r="O231" s="396"/>
      <c r="P231" s="454"/>
      <c r="Q231" s="431"/>
      <c r="R231" s="454"/>
      <c r="S231" s="1603"/>
    </row>
    <row r="232" spans="1:19" s="409" customFormat="1" ht="15.5">
      <c r="B232" s="427"/>
      <c r="C232" s="427"/>
      <c r="D232" s="408"/>
      <c r="E232" s="431"/>
      <c r="F232" s="454"/>
      <c r="G232" s="454"/>
      <c r="H232" s="454"/>
      <c r="I232" s="1603"/>
      <c r="J232" s="454"/>
      <c r="K232" s="1603"/>
      <c r="L232" s="454"/>
      <c r="M232" s="396"/>
      <c r="N232" s="396"/>
      <c r="O232" s="396"/>
      <c r="P232" s="454"/>
      <c r="Q232" s="431"/>
      <c r="R232" s="454"/>
      <c r="S232" s="1603"/>
    </row>
    <row r="234" spans="1:19">
      <c r="A234" s="1512" t="s">
        <v>242</v>
      </c>
      <c r="B234" s="2278" t="s">
        <v>277</v>
      </c>
      <c r="C234" s="2278"/>
      <c r="D234" s="2278"/>
      <c r="E234" s="2278"/>
      <c r="F234" s="2278"/>
      <c r="G234" s="2278"/>
      <c r="H234" s="2278"/>
      <c r="I234" s="2278"/>
      <c r="J234" s="2278"/>
      <c r="K234" s="2278"/>
      <c r="L234" s="2278"/>
      <c r="M234" s="2278"/>
      <c r="N234" s="2278"/>
      <c r="O234" s="2278"/>
      <c r="P234" s="2278"/>
      <c r="Q234" s="2278"/>
      <c r="R234" s="2278"/>
      <c r="S234" s="2278"/>
    </row>
    <row r="235" spans="1:19">
      <c r="A235" s="1512" t="s">
        <v>276</v>
      </c>
      <c r="B235" s="2278" t="s">
        <v>279</v>
      </c>
      <c r="C235" s="2278"/>
      <c r="D235" s="2278"/>
      <c r="E235" s="2278"/>
      <c r="F235" s="2278"/>
      <c r="G235" s="2278"/>
      <c r="H235" s="2278"/>
      <c r="I235" s="2278"/>
      <c r="J235" s="2278"/>
      <c r="K235" s="2278"/>
      <c r="L235" s="2278"/>
      <c r="M235" s="2278"/>
      <c r="N235" s="2278"/>
      <c r="O235" s="2278"/>
      <c r="P235" s="2278"/>
      <c r="Q235" s="2278"/>
      <c r="R235" s="2278"/>
      <c r="S235" s="2278"/>
    </row>
    <row r="236" spans="1:19" ht="20">
      <c r="A236" s="2279" t="s">
        <v>0</v>
      </c>
      <c r="B236" s="2279"/>
      <c r="C236" s="2279"/>
      <c r="D236" s="2279"/>
      <c r="E236" s="2279"/>
      <c r="F236" s="2279"/>
      <c r="G236" s="2279"/>
      <c r="H236" s="2279"/>
      <c r="I236" s="1599"/>
      <c r="J236" s="403"/>
      <c r="K236" s="1599"/>
      <c r="L236" s="403"/>
      <c r="M236" s="1599"/>
      <c r="N236" s="1599"/>
      <c r="O236" s="1599"/>
      <c r="P236" s="403"/>
      <c r="Q236" s="403"/>
      <c r="R236" s="403"/>
      <c r="S236" s="405" t="s">
        <v>280</v>
      </c>
    </row>
    <row r="237" spans="1:19" ht="20">
      <c r="A237" s="2280" t="s">
        <v>281</v>
      </c>
      <c r="B237" s="2280"/>
      <c r="C237" s="2280"/>
      <c r="D237" s="2280"/>
      <c r="E237" s="2280"/>
      <c r="F237" s="2280"/>
      <c r="G237" s="2280"/>
      <c r="H237" s="2280"/>
      <c r="I237" s="1599"/>
      <c r="J237" s="403"/>
      <c r="K237" s="1599"/>
      <c r="L237" s="403"/>
      <c r="M237" s="1599"/>
      <c r="N237" s="1599"/>
      <c r="O237" s="1599"/>
      <c r="P237" s="403"/>
      <c r="Q237" s="403"/>
      <c r="R237" s="403"/>
      <c r="S237" s="403" t="s">
        <v>115</v>
      </c>
    </row>
    <row r="238" spans="1:19" ht="20">
      <c r="A238" s="2280" t="s">
        <v>2094</v>
      </c>
      <c r="B238" s="2280"/>
      <c r="C238" s="2280"/>
      <c r="D238" s="2280"/>
      <c r="E238" s="2280"/>
      <c r="F238" s="2280"/>
      <c r="G238" s="2280"/>
      <c r="H238" s="2280"/>
      <c r="I238" s="1599"/>
      <c r="J238" s="403"/>
      <c r="K238" s="1599"/>
      <c r="L238" s="403"/>
      <c r="M238" s="1599"/>
      <c r="N238" s="1599"/>
      <c r="O238" s="1599"/>
      <c r="P238" s="403"/>
      <c r="Q238" s="403"/>
      <c r="R238" s="403"/>
      <c r="S238" s="404"/>
    </row>
    <row r="239" spans="1:19" ht="20">
      <c r="A239" s="2279" t="s">
        <v>2497</v>
      </c>
      <c r="B239" s="2279"/>
      <c r="C239" s="2279"/>
      <c r="D239" s="2279"/>
      <c r="E239" s="2279"/>
      <c r="F239" s="2279"/>
      <c r="G239" s="2279"/>
      <c r="H239" s="2279"/>
      <c r="I239" s="1599"/>
      <c r="J239" s="1599"/>
      <c r="K239" s="1599"/>
      <c r="L239" s="1599"/>
      <c r="M239" s="1599"/>
      <c r="N239" s="1599"/>
      <c r="O239" s="1599"/>
      <c r="P239" s="1599"/>
      <c r="Q239" s="1599"/>
      <c r="R239" s="1599"/>
      <c r="S239" s="1599"/>
    </row>
    <row r="240" spans="1:19">
      <c r="A240" s="407"/>
      <c r="B240" s="407"/>
      <c r="C240" s="407"/>
      <c r="D240" s="408"/>
      <c r="E240" s="409"/>
      <c r="F240" s="408"/>
      <c r="G240" s="408"/>
      <c r="H240" s="408"/>
      <c r="I240" s="409"/>
      <c r="J240" s="408"/>
      <c r="K240" s="409"/>
      <c r="L240" s="408"/>
      <c r="M240" s="409"/>
      <c r="N240" s="409"/>
      <c r="O240" s="409"/>
      <c r="P240" s="408"/>
      <c r="Q240" s="409"/>
      <c r="R240" s="408"/>
      <c r="S240" s="409"/>
    </row>
    <row r="241" spans="1:19">
      <c r="A241" s="409"/>
      <c r="B241" s="409"/>
      <c r="C241" s="409"/>
      <c r="D241" s="408"/>
      <c r="E241" s="409"/>
      <c r="F241" s="408"/>
      <c r="G241" s="408"/>
      <c r="H241" s="408"/>
      <c r="I241" s="409"/>
      <c r="J241" s="408"/>
      <c r="K241" s="409"/>
      <c r="L241" s="408"/>
      <c r="M241" s="409"/>
      <c r="N241" s="409"/>
      <c r="O241" s="409"/>
      <c r="P241" s="408"/>
      <c r="Q241" s="409"/>
      <c r="R241" s="408"/>
      <c r="S241" s="409"/>
    </row>
    <row r="242" spans="1:19">
      <c r="A242" s="409"/>
      <c r="B242" s="409"/>
      <c r="C242" s="409"/>
      <c r="D242" s="408"/>
      <c r="E242" s="409"/>
      <c r="F242" s="408"/>
      <c r="G242" s="408"/>
      <c r="H242" s="408"/>
      <c r="I242" s="410"/>
      <c r="J242" s="408"/>
      <c r="K242" s="409"/>
      <c r="L242" s="408"/>
      <c r="M242" s="411" t="s">
        <v>247</v>
      </c>
      <c r="N242" s="411"/>
      <c r="O242" s="411"/>
      <c r="P242" s="411"/>
      <c r="Q242" s="412"/>
      <c r="R242" s="408"/>
      <c r="S242" s="409"/>
    </row>
    <row r="243" spans="1:19">
      <c r="A243" s="409"/>
      <c r="B243" s="409"/>
      <c r="C243" s="409"/>
      <c r="D243" s="408"/>
      <c r="E243" s="412" t="s">
        <v>2095</v>
      </c>
      <c r="F243" s="408"/>
      <c r="G243"/>
      <c r="H243" s="408"/>
      <c r="I243" s="412"/>
      <c r="J243" s="408"/>
      <c r="K243" s="409"/>
      <c r="L243" s="408"/>
      <c r="M243" s="409"/>
      <c r="N243" s="1408"/>
      <c r="O243"/>
      <c r="P243" s="408"/>
      <c r="Q243" s="412" t="s">
        <v>2095</v>
      </c>
      <c r="R243" s="1407"/>
      <c r="S243" s="409"/>
    </row>
    <row r="244" spans="1:19">
      <c r="A244" s="1594"/>
      <c r="B244" s="1594"/>
      <c r="C244" s="1594"/>
      <c r="D244" s="408"/>
      <c r="E244" s="412" t="s">
        <v>249</v>
      </c>
      <c r="F244" s="408"/>
      <c r="G244" s="412" t="s">
        <v>248</v>
      </c>
      <c r="H244" s="408"/>
      <c r="I244" s="412" t="s">
        <v>251</v>
      </c>
      <c r="J244" s="408"/>
      <c r="K244" s="412" t="s">
        <v>252</v>
      </c>
      <c r="L244" s="414"/>
      <c r="M244" s="415" t="s">
        <v>253</v>
      </c>
      <c r="N244" s="1408"/>
      <c r="O244" s="1408" t="s">
        <v>2096</v>
      </c>
      <c r="P244" s="408"/>
      <c r="Q244" s="412" t="s">
        <v>249</v>
      </c>
      <c r="R244" s="1407"/>
      <c r="S244" s="412" t="s">
        <v>2096</v>
      </c>
    </row>
    <row r="245" spans="1:19">
      <c r="A245" s="1594"/>
      <c r="B245" s="1519" t="s">
        <v>5</v>
      </c>
      <c r="C245" s="1594"/>
      <c r="D245" s="408"/>
      <c r="E245" s="412" t="s">
        <v>254</v>
      </c>
      <c r="F245" s="408"/>
      <c r="G245" s="412" t="s">
        <v>250</v>
      </c>
      <c r="H245" s="408"/>
      <c r="I245" s="412" t="s">
        <v>249</v>
      </c>
      <c r="J245" s="408"/>
      <c r="K245" s="412" t="s">
        <v>255</v>
      </c>
      <c r="L245" s="414"/>
      <c r="M245" s="415" t="s">
        <v>2499</v>
      </c>
      <c r="N245" s="1408"/>
      <c r="O245" s="1409" t="s">
        <v>2471</v>
      </c>
      <c r="P245" s="408"/>
      <c r="Q245" s="412" t="s">
        <v>254</v>
      </c>
      <c r="R245" s="1407"/>
      <c r="S245" s="416" t="s">
        <v>2471</v>
      </c>
    </row>
    <row r="246" spans="1:19">
      <c r="A246" s="417"/>
      <c r="B246" s="417"/>
      <c r="C246" s="417"/>
      <c r="D246" s="418"/>
      <c r="E246" s="1253" t="s">
        <v>2479</v>
      </c>
      <c r="F246" s="418"/>
      <c r="G246" s="1253" t="s">
        <v>2498</v>
      </c>
      <c r="H246" s="418"/>
      <c r="I246" s="1410" t="s">
        <v>256</v>
      </c>
      <c r="J246" s="418"/>
      <c r="K246" s="1410" t="s">
        <v>2144</v>
      </c>
      <c r="L246" s="419"/>
      <c r="M246" s="1413" t="s">
        <v>2145</v>
      </c>
      <c r="N246" s="1513"/>
      <c r="O246" s="1411" t="s">
        <v>2097</v>
      </c>
      <c r="P246" s="408"/>
      <c r="Q246" s="1253" t="s">
        <v>2480</v>
      </c>
      <c r="R246" s="1407"/>
      <c r="S246" s="1410" t="s">
        <v>257</v>
      </c>
    </row>
    <row r="247" spans="1:19">
      <c r="A247" s="420"/>
      <c r="B247" s="420"/>
      <c r="C247" s="420"/>
      <c r="D247" s="408"/>
      <c r="E247" s="421"/>
      <c r="F247" s="408"/>
      <c r="G247" s="408"/>
      <c r="H247" s="408"/>
      <c r="I247" s="421"/>
      <c r="J247" s="408"/>
      <c r="K247" s="421"/>
      <c r="L247" s="418"/>
      <c r="M247" s="421"/>
      <c r="N247" s="429"/>
      <c r="O247" s="429"/>
      <c r="P247" s="408"/>
      <c r="Q247" s="421"/>
      <c r="R247" s="1419"/>
      <c r="S247" s="421"/>
    </row>
    <row r="248" spans="1:19" ht="18">
      <c r="A248" s="422" t="s">
        <v>409</v>
      </c>
      <c r="R248" s="1419"/>
    </row>
    <row r="249" spans="1:19">
      <c r="R249" s="1419"/>
    </row>
    <row r="250" spans="1:19" s="409" customFormat="1" ht="15.5">
      <c r="B250" s="456" t="s">
        <v>338</v>
      </c>
      <c r="C250" s="1638">
        <v>0</v>
      </c>
      <c r="D250" s="454"/>
      <c r="E250" s="1959">
        <v>109010027</v>
      </c>
      <c r="F250" s="454"/>
      <c r="G250" s="471">
        <v>121977000</v>
      </c>
      <c r="H250" s="454"/>
      <c r="I250" s="2221">
        <v>107037132</v>
      </c>
      <c r="J250" s="437"/>
      <c r="K250" s="1951">
        <v>0</v>
      </c>
      <c r="L250" s="454"/>
      <c r="M250" s="1952">
        <v>0</v>
      </c>
      <c r="N250" s="431"/>
      <c r="O250" s="1951">
        <v>96720310</v>
      </c>
      <c r="P250" s="454"/>
      <c r="Q250" s="431">
        <f t="shared" ref="Q250:Q257" si="7">ROUND(+SUM(E250)+SUM(G250)-SUM(I250)+SUM(K250) +SUM(M250)-SUM(O250),0)</f>
        <v>27229585</v>
      </c>
      <c r="R250" s="1419"/>
      <c r="S250" s="1954">
        <v>96720310</v>
      </c>
    </row>
    <row r="251" spans="1:19" s="409" customFormat="1" ht="15.5">
      <c r="B251" s="456" t="s">
        <v>339</v>
      </c>
      <c r="C251" s="1638">
        <v>0</v>
      </c>
      <c r="D251" s="454"/>
      <c r="E251" s="1959">
        <v>21672154</v>
      </c>
      <c r="F251" s="454"/>
      <c r="G251" s="471">
        <v>22900000</v>
      </c>
      <c r="H251" s="454"/>
      <c r="I251" s="2221">
        <v>19900000</v>
      </c>
      <c r="J251" s="437"/>
      <c r="K251" s="1951">
        <v>1870000</v>
      </c>
      <c r="L251" s="454"/>
      <c r="M251" s="1952">
        <v>0</v>
      </c>
      <c r="N251" s="431"/>
      <c r="O251" s="1951">
        <v>2822246</v>
      </c>
      <c r="P251" s="454"/>
      <c r="Q251" s="431">
        <f t="shared" si="7"/>
        <v>23719908</v>
      </c>
      <c r="R251" s="1419"/>
      <c r="S251" s="1954">
        <v>2822246</v>
      </c>
    </row>
    <row r="252" spans="1:19" s="409" customFormat="1" ht="15.5">
      <c r="B252" s="456" t="s">
        <v>411</v>
      </c>
      <c r="C252" s="1638">
        <v>0</v>
      </c>
      <c r="D252" s="454"/>
      <c r="E252" s="1959">
        <v>194469424</v>
      </c>
      <c r="F252" s="454"/>
      <c r="G252" s="471">
        <v>3490127500</v>
      </c>
      <c r="H252" s="454"/>
      <c r="I252" s="2221">
        <v>63327432</v>
      </c>
      <c r="J252" s="437"/>
      <c r="K252" s="1951">
        <v>0</v>
      </c>
      <c r="L252" s="454"/>
      <c r="M252" s="1952">
        <v>0</v>
      </c>
      <c r="N252" s="431"/>
      <c r="O252" s="1951">
        <v>3389473454</v>
      </c>
      <c r="P252" s="454"/>
      <c r="Q252" s="431">
        <f t="shared" si="7"/>
        <v>231796038</v>
      </c>
      <c r="R252" s="1419"/>
      <c r="S252" s="1954">
        <v>3389473454</v>
      </c>
    </row>
    <row r="253" spans="1:19" s="409" customFormat="1" ht="15.5">
      <c r="B253" s="456" t="s">
        <v>2158</v>
      </c>
      <c r="C253" s="1638">
        <v>0</v>
      </c>
      <c r="D253" s="431"/>
      <c r="E253" s="1955">
        <v>97219145</v>
      </c>
      <c r="F253" s="431"/>
      <c r="G253" s="471">
        <v>261314885</v>
      </c>
      <c r="H253" s="454"/>
      <c r="I253" s="2221">
        <v>5245972</v>
      </c>
      <c r="J253" s="437"/>
      <c r="K253" s="1951">
        <v>-6711317</v>
      </c>
      <c r="L253" s="454"/>
      <c r="M253" s="1952">
        <v>0</v>
      </c>
      <c r="N253" s="431"/>
      <c r="O253" s="1951">
        <v>264003717</v>
      </c>
      <c r="P253" s="431"/>
      <c r="Q253" s="431">
        <f t="shared" si="7"/>
        <v>82573024</v>
      </c>
      <c r="R253" s="1414"/>
      <c r="S253" s="1954">
        <v>263865061</v>
      </c>
    </row>
    <row r="254" spans="1:19" s="409" customFormat="1" ht="15.5">
      <c r="B254" s="456" t="s">
        <v>2487</v>
      </c>
      <c r="C254" s="1638">
        <v>0</v>
      </c>
      <c r="D254" s="454"/>
      <c r="E254" s="1959">
        <v>77833</v>
      </c>
      <c r="F254" s="454"/>
      <c r="G254" s="471">
        <v>0</v>
      </c>
      <c r="H254" s="454"/>
      <c r="I254" s="1952">
        <v>0</v>
      </c>
      <c r="J254" s="437"/>
      <c r="K254" s="1951">
        <v>0</v>
      </c>
      <c r="L254" s="454"/>
      <c r="M254" s="1952">
        <v>0</v>
      </c>
      <c r="N254" s="431"/>
      <c r="O254" s="1951">
        <v>0</v>
      </c>
      <c r="P254" s="454"/>
      <c r="Q254" s="431">
        <f t="shared" si="7"/>
        <v>77833</v>
      </c>
      <c r="R254" s="1419"/>
      <c r="S254" s="1954">
        <v>0</v>
      </c>
    </row>
    <row r="255" spans="1:19" s="429" customFormat="1" ht="15.5">
      <c r="B255" s="456" t="s">
        <v>373</v>
      </c>
      <c r="C255" s="1638">
        <v>0</v>
      </c>
      <c r="D255" s="439"/>
      <c r="E255" s="1955">
        <v>105156279</v>
      </c>
      <c r="F255" s="474"/>
      <c r="G255" s="471">
        <v>45844000</v>
      </c>
      <c r="H255" s="454"/>
      <c r="I255" s="2221">
        <v>11267468</v>
      </c>
      <c r="J255" s="437"/>
      <c r="K255" s="1951">
        <v>-5264596</v>
      </c>
      <c r="L255" s="454"/>
      <c r="M255" s="1952">
        <v>2307789</v>
      </c>
      <c r="N255" s="431"/>
      <c r="O255" s="1951">
        <v>28057546</v>
      </c>
      <c r="P255" s="474"/>
      <c r="Q255" s="431">
        <f t="shared" si="7"/>
        <v>108718458</v>
      </c>
      <c r="R255" s="1423"/>
      <c r="S255" s="1954">
        <v>28057546</v>
      </c>
    </row>
    <row r="256" spans="1:19" s="409" customFormat="1" ht="15.5">
      <c r="B256" s="456" t="s">
        <v>2352</v>
      </c>
      <c r="C256" s="1811" t="s">
        <v>5</v>
      </c>
      <c r="D256" s="1811" t="s">
        <v>5</v>
      </c>
      <c r="E256" s="1955">
        <v>150000</v>
      </c>
      <c r="F256" s="474"/>
      <c r="G256" s="471">
        <v>150000</v>
      </c>
      <c r="H256" s="454"/>
      <c r="I256" s="2221">
        <v>150000</v>
      </c>
      <c r="J256" s="437"/>
      <c r="K256" s="1951">
        <v>0</v>
      </c>
      <c r="L256" s="454"/>
      <c r="M256" s="1952">
        <v>0</v>
      </c>
      <c r="N256" s="431"/>
      <c r="O256" s="1951">
        <v>0</v>
      </c>
      <c r="P256" s="474"/>
      <c r="Q256" s="431">
        <f t="shared" si="7"/>
        <v>150000</v>
      </c>
      <c r="R256" s="1423"/>
      <c r="S256" s="1954">
        <v>0</v>
      </c>
    </row>
    <row r="257" spans="1:19">
      <c r="A257" s="409"/>
      <c r="B257" s="456" t="s">
        <v>374</v>
      </c>
      <c r="C257" s="1638">
        <v>0</v>
      </c>
      <c r="D257" s="454"/>
      <c r="E257" s="1961">
        <v>9802720</v>
      </c>
      <c r="F257" s="454"/>
      <c r="G257" s="473">
        <v>196439000</v>
      </c>
      <c r="H257" s="454"/>
      <c r="I257" s="2221">
        <v>2364392</v>
      </c>
      <c r="J257" s="437"/>
      <c r="K257" s="1951">
        <v>0</v>
      </c>
      <c r="L257" s="454"/>
      <c r="M257" s="1952">
        <v>0</v>
      </c>
      <c r="N257" s="431"/>
      <c r="O257" s="1951">
        <v>193059025</v>
      </c>
      <c r="P257" s="454"/>
      <c r="Q257" s="431">
        <f t="shared" si="7"/>
        <v>10818303</v>
      </c>
      <c r="R257" s="1419"/>
      <c r="S257" s="1954">
        <v>193030134</v>
      </c>
    </row>
    <row r="258" spans="1:19" s="409" customFormat="1">
      <c r="A258" s="465"/>
      <c r="B258" s="465" t="s">
        <v>412</v>
      </c>
      <c r="C258" s="459">
        <v>0</v>
      </c>
      <c r="D258" s="428"/>
      <c r="E258" s="1514">
        <f>ROUND(SUM(E179:E229,E250:E257), 0)</f>
        <v>21253198702</v>
      </c>
      <c r="F258" s="432"/>
      <c r="G258" s="1514">
        <f>ROUND(SUM(G179:G229,G250:G257), 0)</f>
        <v>34126455448</v>
      </c>
      <c r="H258" s="432"/>
      <c r="I258" s="1514">
        <f>ROUND(SUM(I179:I229,I250:I257), 0)</f>
        <v>9237030147</v>
      </c>
      <c r="J258" s="432"/>
      <c r="K258" s="1514">
        <f>ROUND(SUM(K179:K229,K250:K257), 0)</f>
        <v>144182815</v>
      </c>
      <c r="L258" s="432"/>
      <c r="M258" s="1514">
        <f>ROUND(SUM(M179:M229,M250:M257), 0)</f>
        <v>2307789</v>
      </c>
      <c r="N258" s="466"/>
      <c r="O258" s="1514">
        <f>ROUND(SUM(O179:O229,O250:O257), 0)</f>
        <v>25835613943</v>
      </c>
      <c r="P258" s="432"/>
      <c r="Q258" s="1514">
        <f>ROUND(SUM(Q179:Q229,Q250:Q257), 0)</f>
        <v>20453500664</v>
      </c>
      <c r="R258" s="1420"/>
      <c r="S258" s="1514">
        <f>ROUND(SUM(S179:S229,S250:S257), 0)</f>
        <v>25832756538</v>
      </c>
    </row>
    <row r="259" spans="1:19" s="409" customFormat="1" ht="15.5">
      <c r="B259" s="427"/>
      <c r="C259" s="427"/>
      <c r="D259" s="408"/>
      <c r="E259" s="453"/>
      <c r="F259" s="454"/>
      <c r="G259" s="472"/>
      <c r="H259" s="454"/>
      <c r="I259" s="1603"/>
      <c r="J259" s="454"/>
      <c r="K259" s="475"/>
      <c r="L259" s="454"/>
      <c r="M259" s="438"/>
      <c r="N259" s="431"/>
      <c r="O259" s="438"/>
      <c r="P259" s="454"/>
      <c r="Q259" s="431"/>
      <c r="R259" s="1419"/>
      <c r="S259" s="1603"/>
    </row>
    <row r="260" spans="1:19" s="409" customFormat="1" ht="18">
      <c r="A260" s="422" t="s">
        <v>413</v>
      </c>
      <c r="B260" s="1594"/>
      <c r="C260" s="1594"/>
      <c r="D260" s="408"/>
      <c r="E260" s="476"/>
      <c r="F260" s="454"/>
      <c r="G260" s="454"/>
      <c r="H260" s="454"/>
      <c r="I260" s="1603"/>
      <c r="J260" s="454"/>
      <c r="K260" s="1636"/>
      <c r="L260" s="454"/>
      <c r="M260" s="1603"/>
      <c r="N260" s="431"/>
      <c r="O260" s="1603"/>
      <c r="P260" s="454"/>
      <c r="Q260" s="1642"/>
      <c r="R260" s="1419"/>
      <c r="S260" s="1603"/>
    </row>
    <row r="261" spans="1:19" s="429" customFormat="1" ht="15.5">
      <c r="A261" s="1594"/>
      <c r="B261" s="1594"/>
      <c r="C261" s="1594"/>
      <c r="D261" s="408"/>
      <c r="E261" s="1603"/>
      <c r="F261" s="454"/>
      <c r="G261" s="454"/>
      <c r="H261" s="454"/>
      <c r="I261" s="1603"/>
      <c r="J261" s="454"/>
      <c r="K261" s="1603"/>
      <c r="L261" s="454"/>
      <c r="M261" s="467"/>
      <c r="N261" s="431"/>
      <c r="O261" s="467"/>
      <c r="P261" s="454"/>
      <c r="Q261" s="467"/>
      <c r="R261" s="1419"/>
      <c r="S261" s="467"/>
    </row>
    <row r="262" spans="1:19" s="429" customFormat="1" ht="15.5">
      <c r="B262" s="456" t="s">
        <v>414</v>
      </c>
      <c r="C262" s="1638">
        <v>0</v>
      </c>
      <c r="D262" s="439"/>
      <c r="E262" s="1955">
        <v>1220537358</v>
      </c>
      <c r="F262" s="439"/>
      <c r="G262" s="439">
        <v>8322850000</v>
      </c>
      <c r="H262" s="439"/>
      <c r="I262" s="1962">
        <v>1792053751</v>
      </c>
      <c r="J262" s="437"/>
      <c r="K262" s="432">
        <v>0</v>
      </c>
      <c r="L262" s="439"/>
      <c r="M262" s="1952">
        <v>0</v>
      </c>
      <c r="N262" s="431"/>
      <c r="O262" s="1954">
        <v>4102346979</v>
      </c>
      <c r="P262" s="439"/>
      <c r="Q262" s="431">
        <f>ROUND(+SUM(E262)+SUM(G262)-SUM(I262)+SUM(K262) +SUM(M262)-SUM(O262),0)</f>
        <v>3648986628</v>
      </c>
      <c r="R262" s="1416"/>
      <c r="S262" s="1954">
        <v>4673997176</v>
      </c>
    </row>
    <row r="263" spans="1:19" s="409" customFormat="1" ht="15.5">
      <c r="A263" s="417"/>
      <c r="B263" s="465" t="s">
        <v>415</v>
      </c>
      <c r="C263" s="427" t="s">
        <v>5</v>
      </c>
      <c r="D263" s="436"/>
      <c r="E263" s="1643">
        <f>ROUND(SUM(E262:E262), 0)</f>
        <v>1220537358</v>
      </c>
      <c r="F263" s="439"/>
      <c r="G263" s="1643">
        <f>ROUND(SUM(G262:G262), 0)</f>
        <v>8322850000</v>
      </c>
      <c r="H263" s="439"/>
      <c r="I263" s="1643">
        <f>ROUND(SUM(I262:I262), 0)</f>
        <v>1792053751</v>
      </c>
      <c r="J263" s="439"/>
      <c r="K263" s="1643">
        <f>ROUND(SUM(K262:K262), 0)</f>
        <v>0</v>
      </c>
      <c r="L263" s="439"/>
      <c r="M263" s="1643">
        <f>ROUND(SUM(M262:M262), 0)</f>
        <v>0</v>
      </c>
      <c r="N263" s="431"/>
      <c r="O263" s="1643">
        <f t="shared" ref="O263" si="8">ROUND(SUM(O262:O262), 0)</f>
        <v>4102346979</v>
      </c>
      <c r="P263" s="439"/>
      <c r="Q263" s="1644">
        <f>ROUND(+SUM(E263)+SUM(G263)-SUM(I263)+SUM(K263) +SUM(M263)-SUM(O263),0)</f>
        <v>3648986628</v>
      </c>
      <c r="R263" s="1419"/>
      <c r="S263" s="1643">
        <f>ROUND(SUM(S262:S262), 0)</f>
        <v>4673997176</v>
      </c>
    </row>
    <row r="264" spans="1:19" s="409" customFormat="1" ht="15.5">
      <c r="B264" s="427"/>
      <c r="C264" s="427"/>
      <c r="D264" s="408"/>
      <c r="E264" s="453"/>
      <c r="F264" s="454"/>
      <c r="G264" s="472"/>
      <c r="H264" s="454"/>
      <c r="I264" s="1603"/>
      <c r="J264" s="454"/>
      <c r="K264" s="475"/>
      <c r="L264" s="454"/>
      <c r="M264" s="438"/>
      <c r="N264" s="438"/>
      <c r="O264" s="438"/>
      <c r="P264" s="454"/>
      <c r="Q264" s="431"/>
      <c r="R264" s="1419"/>
      <c r="S264" s="1603"/>
    </row>
    <row r="265" spans="1:19" s="409" customFormat="1" ht="18">
      <c r="A265" s="422" t="s">
        <v>416</v>
      </c>
      <c r="B265" s="1594"/>
      <c r="C265" s="1594"/>
      <c r="D265" s="408"/>
      <c r="E265" s="1603"/>
      <c r="F265" s="454"/>
      <c r="G265" s="454"/>
      <c r="H265" s="454"/>
      <c r="I265" s="1603"/>
      <c r="J265" s="454"/>
      <c r="K265" s="1603"/>
      <c r="L265" s="454"/>
      <c r="M265" s="1603"/>
      <c r="N265" s="1603"/>
      <c r="O265" s="1603"/>
      <c r="P265" s="454"/>
      <c r="Q265" s="1603"/>
      <c r="R265" s="1419"/>
      <c r="S265" s="1603"/>
    </row>
    <row r="266" spans="1:19" s="446" customFormat="1" ht="15.5">
      <c r="A266" s="1594"/>
      <c r="B266" s="1594"/>
      <c r="C266" s="1594"/>
      <c r="D266" s="408"/>
      <c r="E266" s="1603"/>
      <c r="F266" s="454"/>
      <c r="G266" s="454"/>
      <c r="H266" s="454"/>
      <c r="I266" s="1603"/>
      <c r="J266" s="454"/>
      <c r="K266" s="1603"/>
      <c r="L266" s="454"/>
      <c r="M266" s="467"/>
      <c r="N266" s="467"/>
      <c r="O266" s="467"/>
      <c r="P266" s="454"/>
      <c r="Q266" s="467"/>
      <c r="R266" s="1419"/>
      <c r="S266" s="467"/>
    </row>
    <row r="267" spans="1:19" s="446" customFormat="1" ht="15.5">
      <c r="A267" s="450"/>
      <c r="B267" s="456" t="s">
        <v>417</v>
      </c>
      <c r="C267" s="1638">
        <v>0</v>
      </c>
      <c r="D267" s="441"/>
      <c r="E267" s="431">
        <v>758997349</v>
      </c>
      <c r="F267" s="444"/>
      <c r="G267" s="445">
        <v>185000000</v>
      </c>
      <c r="H267" s="444"/>
      <c r="I267" s="1951">
        <v>15102694</v>
      </c>
      <c r="J267" s="437"/>
      <c r="K267" s="1951">
        <v>19398900</v>
      </c>
      <c r="L267" s="444"/>
      <c r="M267" s="1952">
        <v>0</v>
      </c>
      <c r="N267" s="431"/>
      <c r="O267" s="1954">
        <v>211799963</v>
      </c>
      <c r="P267" s="441"/>
      <c r="Q267" s="431">
        <f t="shared" ref="Q267:Q276" si="9">ROUND(+SUM(E267)+SUM(G267)-SUM(I267)+SUM(K267) +SUM(M267)-SUM(O267),0)</f>
        <v>736493592</v>
      </c>
      <c r="R267" s="1418"/>
      <c r="S267" s="1954">
        <v>211799963</v>
      </c>
    </row>
    <row r="268" spans="1:19" s="429" customFormat="1" ht="15.5">
      <c r="A268" s="450"/>
      <c r="B268" s="456" t="s">
        <v>418</v>
      </c>
      <c r="C268" s="1638">
        <v>0</v>
      </c>
      <c r="D268" s="441"/>
      <c r="E268" s="431">
        <v>1348797</v>
      </c>
      <c r="F268" s="444"/>
      <c r="G268" s="445">
        <v>0</v>
      </c>
      <c r="H268" s="444"/>
      <c r="I268" s="1951">
        <v>0</v>
      </c>
      <c r="J268" s="437"/>
      <c r="K268" s="1951">
        <v>0</v>
      </c>
      <c r="L268" s="444"/>
      <c r="M268" s="1952">
        <v>0</v>
      </c>
      <c r="N268" s="431"/>
      <c r="P268" s="441"/>
      <c r="Q268" s="431">
        <f t="shared" si="9"/>
        <v>1348797</v>
      </c>
      <c r="R268" s="1418"/>
      <c r="S268" s="1954">
        <v>0</v>
      </c>
    </row>
    <row r="269" spans="1:19" s="429" customFormat="1" ht="15.5">
      <c r="B269" s="456" t="s">
        <v>419</v>
      </c>
      <c r="C269" s="1638">
        <v>0</v>
      </c>
      <c r="D269" s="431"/>
      <c r="E269" s="431">
        <v>231624607</v>
      </c>
      <c r="F269" s="431"/>
      <c r="G269" s="445">
        <v>77000000</v>
      </c>
      <c r="H269" s="444"/>
      <c r="I269" s="1951">
        <v>0</v>
      </c>
      <c r="J269" s="437"/>
      <c r="K269" s="1951">
        <v>0</v>
      </c>
      <c r="L269" s="444"/>
      <c r="M269" s="1952">
        <v>0</v>
      </c>
      <c r="N269" s="431"/>
      <c r="O269" s="1954">
        <v>47233003</v>
      </c>
      <c r="P269" s="431"/>
      <c r="Q269" s="431">
        <f t="shared" si="9"/>
        <v>261391604</v>
      </c>
      <c r="R269" s="1414"/>
      <c r="S269" s="1954">
        <v>47232950</v>
      </c>
    </row>
    <row r="270" spans="1:19" s="429" customFormat="1" ht="15.5">
      <c r="B270" s="456" t="s">
        <v>393</v>
      </c>
      <c r="C270" s="1638">
        <v>0</v>
      </c>
      <c r="D270" s="431"/>
      <c r="E270" s="431">
        <v>199738050</v>
      </c>
      <c r="F270" s="431"/>
      <c r="G270" s="445">
        <v>0</v>
      </c>
      <c r="H270" s="444"/>
      <c r="I270" s="1951">
        <v>0</v>
      </c>
      <c r="J270" s="437"/>
      <c r="K270" s="1951">
        <v>0</v>
      </c>
      <c r="L270" s="444"/>
      <c r="M270" s="1952">
        <v>0</v>
      </c>
      <c r="N270" s="431"/>
      <c r="O270" s="1954">
        <v>0</v>
      </c>
      <c r="P270" s="431"/>
      <c r="Q270" s="431">
        <f t="shared" si="9"/>
        <v>199738050</v>
      </c>
      <c r="R270" s="1414"/>
      <c r="S270" s="1954">
        <v>0</v>
      </c>
    </row>
    <row r="271" spans="1:19" s="409" customFormat="1" ht="15.5">
      <c r="A271" s="429"/>
      <c r="B271" s="456" t="s">
        <v>360</v>
      </c>
      <c r="C271" s="1638">
        <v>0</v>
      </c>
      <c r="D271" s="431"/>
      <c r="E271" s="431">
        <v>10100498</v>
      </c>
      <c r="F271" s="431"/>
      <c r="G271" s="445">
        <v>0</v>
      </c>
      <c r="H271" s="444"/>
      <c r="I271" s="1951">
        <v>0</v>
      </c>
      <c r="J271" s="437"/>
      <c r="K271" s="1951">
        <v>0</v>
      </c>
      <c r="L271" s="444"/>
      <c r="M271" s="1952">
        <v>0</v>
      </c>
      <c r="N271" s="431"/>
      <c r="O271" s="1954">
        <v>0</v>
      </c>
      <c r="P271" s="431"/>
      <c r="Q271" s="431">
        <f t="shared" si="9"/>
        <v>10100498</v>
      </c>
      <c r="R271" s="1414"/>
      <c r="S271" s="1954">
        <v>0</v>
      </c>
    </row>
    <row r="272" spans="1:19" s="429" customFormat="1" ht="15.5">
      <c r="A272" s="409"/>
      <c r="B272" s="456" t="s">
        <v>403</v>
      </c>
      <c r="C272" s="1638">
        <v>0</v>
      </c>
      <c r="D272" s="454"/>
      <c r="E272" s="431">
        <v>158498178</v>
      </c>
      <c r="F272" s="454"/>
      <c r="G272" s="445">
        <v>33000000</v>
      </c>
      <c r="H272" s="444"/>
      <c r="I272" s="1951">
        <v>147425</v>
      </c>
      <c r="J272" s="437"/>
      <c r="K272" s="1951">
        <v>0</v>
      </c>
      <c r="L272" s="444"/>
      <c r="M272" s="1952">
        <v>0</v>
      </c>
      <c r="N272" s="431"/>
      <c r="O272" s="1954">
        <v>35292182</v>
      </c>
      <c r="P272" s="454"/>
      <c r="Q272" s="431">
        <f t="shared" si="9"/>
        <v>156058571</v>
      </c>
      <c r="R272" s="1419"/>
      <c r="S272" s="1954">
        <v>35292182</v>
      </c>
    </row>
    <row r="273" spans="1:19">
      <c r="A273" s="429"/>
      <c r="B273" s="456" t="s">
        <v>368</v>
      </c>
      <c r="C273" s="1638">
        <v>0</v>
      </c>
      <c r="D273" s="439"/>
      <c r="E273" s="431">
        <v>100000000</v>
      </c>
      <c r="F273" s="439"/>
      <c r="G273" s="445">
        <v>0</v>
      </c>
      <c r="H273" s="444"/>
      <c r="I273" s="1951">
        <v>0</v>
      </c>
      <c r="J273" s="437"/>
      <c r="K273" s="1951">
        <v>0</v>
      </c>
      <c r="L273" s="444"/>
      <c r="M273" s="1952">
        <v>0</v>
      </c>
      <c r="N273" s="431"/>
      <c r="O273" s="1954"/>
      <c r="P273" s="439"/>
      <c r="Q273" s="431">
        <f t="shared" si="9"/>
        <v>100000000</v>
      </c>
      <c r="R273" s="1416"/>
      <c r="S273" s="1954">
        <v>0</v>
      </c>
    </row>
    <row r="274" spans="1:19" s="409" customFormat="1" ht="18">
      <c r="A274" s="422"/>
      <c r="B274" s="1822" t="s">
        <v>327</v>
      </c>
      <c r="C274" s="1638">
        <v>0</v>
      </c>
      <c r="D274" s="458"/>
      <c r="E274" s="431">
        <v>27980187</v>
      </c>
      <c r="F274" s="458"/>
      <c r="G274" s="445">
        <v>20000000</v>
      </c>
      <c r="H274" s="444"/>
      <c r="I274" s="1951">
        <v>0</v>
      </c>
      <c r="J274" s="437"/>
      <c r="K274" s="1951">
        <v>1301100</v>
      </c>
      <c r="L274" s="444"/>
      <c r="M274" s="1952">
        <v>0</v>
      </c>
      <c r="N274" s="431"/>
      <c r="O274" s="1954">
        <v>10827378</v>
      </c>
      <c r="P274" s="458"/>
      <c r="Q274" s="431">
        <f t="shared" si="9"/>
        <v>38453909</v>
      </c>
      <c r="R274" s="1421"/>
      <c r="S274" s="1954">
        <v>10827378</v>
      </c>
    </row>
    <row r="275" spans="1:19" s="409" customFormat="1" ht="15.5">
      <c r="B275" s="456" t="s">
        <v>420</v>
      </c>
      <c r="C275" s="1638">
        <v>0</v>
      </c>
      <c r="D275" s="454"/>
      <c r="E275" s="431">
        <v>1</v>
      </c>
      <c r="F275" s="454"/>
      <c r="G275" s="445">
        <v>0</v>
      </c>
      <c r="H275" s="444"/>
      <c r="I275" s="1951">
        <v>1</v>
      </c>
      <c r="J275" s="437"/>
      <c r="K275" s="1951">
        <v>0</v>
      </c>
      <c r="L275" s="444"/>
      <c r="M275" s="1952">
        <v>0</v>
      </c>
      <c r="N275" s="431"/>
      <c r="O275" s="1954">
        <v>0</v>
      </c>
      <c r="P275" s="454"/>
      <c r="Q275" s="431">
        <f t="shared" si="9"/>
        <v>0</v>
      </c>
      <c r="R275" s="1419"/>
      <c r="S275" s="1954">
        <v>0</v>
      </c>
    </row>
    <row r="276" spans="1:19">
      <c r="A276" s="409"/>
      <c r="B276" s="456" t="s">
        <v>421</v>
      </c>
      <c r="C276" s="1638">
        <v>0</v>
      </c>
      <c r="D276" s="454"/>
      <c r="E276" s="431">
        <v>7907809849</v>
      </c>
      <c r="F276" s="454"/>
      <c r="G276" s="431">
        <v>2526000000</v>
      </c>
      <c r="H276" s="454"/>
      <c r="I276" s="1951">
        <v>0</v>
      </c>
      <c r="J276" s="437"/>
      <c r="K276" s="1951">
        <v>0</v>
      </c>
      <c r="L276" s="454"/>
      <c r="M276" s="1952">
        <v>0</v>
      </c>
      <c r="N276" s="431"/>
      <c r="O276" s="1954">
        <v>1858310071</v>
      </c>
      <c r="P276" s="454"/>
      <c r="Q276" s="431">
        <f t="shared" si="9"/>
        <v>8575499778</v>
      </c>
      <c r="R276" s="1419"/>
      <c r="S276" s="1954">
        <v>1858310071</v>
      </c>
    </row>
    <row r="277" spans="1:19" s="409" customFormat="1">
      <c r="A277" s="459"/>
      <c r="B277" s="465" t="s">
        <v>422</v>
      </c>
      <c r="C277" s="427" t="s">
        <v>5</v>
      </c>
      <c r="D277" s="418"/>
      <c r="E277" s="1514">
        <f>ROUND(SUM(E267:E276),0)</f>
        <v>9396097516</v>
      </c>
      <c r="F277" s="432"/>
      <c r="G277" s="1514">
        <f>ROUND(SUM(G267:G276), 0)</f>
        <v>2841000000</v>
      </c>
      <c r="H277" s="432"/>
      <c r="I277" s="1514">
        <f>ROUND(SUM(I267:I276), 0)</f>
        <v>15250120</v>
      </c>
      <c r="J277" s="432"/>
      <c r="K277" s="1514">
        <f>ROUND(SUM(K267:K276), 0)</f>
        <v>20700000</v>
      </c>
      <c r="L277" s="432"/>
      <c r="M277" s="1514">
        <f>ROUND(SUM(M267:M276), 0)</f>
        <v>0</v>
      </c>
      <c r="N277" s="431"/>
      <c r="O277" s="1514">
        <f>ROUND(SUM(O267:O276), 0)</f>
        <v>2163462597</v>
      </c>
      <c r="P277" s="432"/>
      <c r="Q277" s="1644">
        <f>ROUND(+SUM(E277)+SUM(G277)-SUM(I277)+SUM(K277) +SUM(M277)-SUM(O277),0)</f>
        <v>10079084799</v>
      </c>
      <c r="R277" s="1419"/>
      <c r="S277" s="1514">
        <f>ROUND(SUM(S267:S276), 0)</f>
        <v>2163462544</v>
      </c>
    </row>
    <row r="278" spans="1:19" s="409" customFormat="1" ht="15.5">
      <c r="B278" s="427"/>
      <c r="C278" s="427"/>
      <c r="D278" s="408"/>
      <c r="E278" s="453"/>
      <c r="F278" s="454"/>
      <c r="G278" s="472"/>
      <c r="H278" s="454"/>
      <c r="I278" s="1603"/>
      <c r="J278" s="454"/>
      <c r="K278" s="475"/>
      <c r="L278" s="454"/>
      <c r="M278" s="438"/>
      <c r="N278" s="438"/>
      <c r="O278" s="438"/>
      <c r="P278" s="454"/>
      <c r="Q278" s="431"/>
      <c r="R278" s="1419"/>
      <c r="S278" s="1603"/>
    </row>
    <row r="279" spans="1:19" s="409" customFormat="1" ht="18">
      <c r="A279" s="422" t="s">
        <v>423</v>
      </c>
      <c r="B279" s="1594"/>
      <c r="C279" s="1594"/>
      <c r="D279" s="408"/>
      <c r="E279" s="1603"/>
      <c r="F279" s="454"/>
      <c r="G279" s="454"/>
      <c r="H279" s="454"/>
      <c r="I279" s="1603"/>
      <c r="J279" s="454"/>
      <c r="K279" s="1603"/>
      <c r="L279" s="454"/>
      <c r="M279" s="1603"/>
      <c r="N279" s="1603"/>
      <c r="O279" s="1603"/>
      <c r="P279" s="454"/>
      <c r="Q279" s="1603"/>
      <c r="R279" s="1419"/>
      <c r="S279" s="1603"/>
    </row>
    <row r="280" spans="1:19" s="429" customFormat="1" ht="15.5">
      <c r="A280" s="1594"/>
      <c r="B280" s="456" t="s">
        <v>5</v>
      </c>
      <c r="C280" s="1594"/>
      <c r="D280" s="408"/>
      <c r="E280" s="1603"/>
      <c r="F280" s="454"/>
      <c r="G280" s="454"/>
      <c r="H280" s="454"/>
      <c r="I280" s="1603"/>
      <c r="J280" s="454"/>
      <c r="K280" s="1603"/>
      <c r="L280" s="454"/>
      <c r="M280" s="467"/>
      <c r="N280" s="467"/>
      <c r="O280" s="467"/>
      <c r="P280" s="454"/>
      <c r="Q280" s="467"/>
      <c r="R280" s="1419"/>
      <c r="S280" s="467"/>
    </row>
    <row r="281" spans="1:19" s="429" customFormat="1" ht="15.5">
      <c r="A281" s="426"/>
      <c r="B281" s="456" t="s">
        <v>2496</v>
      </c>
      <c r="C281" s="1638">
        <v>0</v>
      </c>
      <c r="D281" s="432"/>
      <c r="E281" s="1955">
        <v>531021694</v>
      </c>
      <c r="F281" s="432"/>
      <c r="G281" s="1956">
        <v>90000000</v>
      </c>
      <c r="H281" s="432"/>
      <c r="I281" s="1952">
        <v>1187724</v>
      </c>
      <c r="J281" s="431"/>
      <c r="K281" s="1951">
        <v>3377357</v>
      </c>
      <c r="L281" s="431"/>
      <c r="M281" s="1952">
        <v>0</v>
      </c>
      <c r="N281" s="431"/>
      <c r="O281" s="467">
        <v>32869057</v>
      </c>
      <c r="P281" s="431"/>
      <c r="Q281" s="431">
        <f t="shared" ref="Q281:Q304" si="10">ROUND(+SUM(E281)+SUM(G281)-SUM(I281)+SUM(K281) +SUM(M281)-SUM(O281),0)</f>
        <v>590342270</v>
      </c>
      <c r="R281" s="1414"/>
      <c r="S281" s="1954">
        <v>32869057</v>
      </c>
    </row>
    <row r="282" spans="1:19" s="429" customFormat="1" ht="15.5">
      <c r="B282" s="456" t="s">
        <v>424</v>
      </c>
      <c r="C282" s="1963" t="s">
        <v>5</v>
      </c>
      <c r="E282" s="1955">
        <v>4417</v>
      </c>
      <c r="F282" s="432"/>
      <c r="G282" s="1956">
        <v>0</v>
      </c>
      <c r="H282" s="432"/>
      <c r="I282" s="1952">
        <v>0</v>
      </c>
      <c r="J282" s="431"/>
      <c r="K282" s="1951">
        <v>95588</v>
      </c>
      <c r="L282" s="431"/>
      <c r="M282" s="1952">
        <v>0</v>
      </c>
      <c r="N282" s="431"/>
      <c r="O282" s="467">
        <v>5</v>
      </c>
      <c r="P282" s="431"/>
      <c r="Q282" s="431">
        <f t="shared" ref="Q282" si="11">ROUND(+SUM(E282)+SUM(G282)-SUM(I282)+SUM(K282) +SUM(M282)-SUM(O282),0)</f>
        <v>100000</v>
      </c>
      <c r="R282" s="1414"/>
      <c r="S282" s="1954">
        <v>5</v>
      </c>
    </row>
    <row r="283" spans="1:19" s="429" customFormat="1" ht="15.5">
      <c r="A283" s="420"/>
      <c r="B283" s="456" t="s">
        <v>2353</v>
      </c>
      <c r="C283" s="1963" t="s">
        <v>5</v>
      </c>
      <c r="E283" s="1955">
        <v>1000000</v>
      </c>
      <c r="F283" s="435"/>
      <c r="G283" s="1956">
        <v>0</v>
      </c>
      <c r="H283" s="432"/>
      <c r="I283" s="1952">
        <v>0</v>
      </c>
      <c r="J283" s="431"/>
      <c r="K283" s="1951">
        <v>0</v>
      </c>
      <c r="L283" s="431"/>
      <c r="M283" s="1952">
        <v>0</v>
      </c>
      <c r="N283" s="431"/>
      <c r="O283" s="467">
        <v>0</v>
      </c>
      <c r="P283" s="433"/>
      <c r="Q283" s="431">
        <f t="shared" si="10"/>
        <v>1000000</v>
      </c>
      <c r="R283" s="1414"/>
      <c r="S283" s="1954">
        <v>0</v>
      </c>
    </row>
    <row r="284" spans="1:19" s="429" customFormat="1" ht="15.5">
      <c r="A284" s="420"/>
      <c r="B284" s="456" t="s">
        <v>346</v>
      </c>
      <c r="C284" s="1638">
        <v>0</v>
      </c>
      <c r="D284" s="435"/>
      <c r="E284" s="1955">
        <v>329152487</v>
      </c>
      <c r="F284" s="431"/>
      <c r="G284" s="1956">
        <v>19415000</v>
      </c>
      <c r="H284" s="432"/>
      <c r="I284" s="1952">
        <v>5000781</v>
      </c>
      <c r="J284" s="431"/>
      <c r="K284" s="1951">
        <v>50142265</v>
      </c>
      <c r="L284" s="431"/>
      <c r="M284" s="1952">
        <v>0</v>
      </c>
      <c r="N284" s="431"/>
      <c r="O284" s="467">
        <v>68672773</v>
      </c>
      <c r="P284" s="431"/>
      <c r="Q284" s="431">
        <f t="shared" si="10"/>
        <v>325036198</v>
      </c>
      <c r="R284" s="1414"/>
      <c r="S284" s="1954">
        <v>68672773</v>
      </c>
    </row>
    <row r="285" spans="1:19" s="429" customFormat="1" ht="15.5">
      <c r="A285" s="417"/>
      <c r="B285" s="456" t="s">
        <v>2354</v>
      </c>
      <c r="C285" s="1638">
        <v>0</v>
      </c>
      <c r="D285" s="431"/>
      <c r="E285" s="1955">
        <v>25016756</v>
      </c>
      <c r="F285" s="431"/>
      <c r="G285" s="1956">
        <v>0</v>
      </c>
      <c r="H285" s="432"/>
      <c r="I285" s="1952">
        <v>0</v>
      </c>
      <c r="J285" s="431"/>
      <c r="K285" s="1951">
        <v>0</v>
      </c>
      <c r="L285" s="431"/>
      <c r="M285" s="1952">
        <v>0</v>
      </c>
      <c r="N285" s="431"/>
      <c r="O285" s="467">
        <v>5080829</v>
      </c>
      <c r="P285" s="431"/>
      <c r="Q285" s="431">
        <f t="shared" si="10"/>
        <v>19935927</v>
      </c>
      <c r="R285" s="1414"/>
      <c r="S285" s="1954">
        <v>5080829</v>
      </c>
    </row>
    <row r="286" spans="1:19" s="429" customFormat="1" ht="15.5">
      <c r="A286" s="417"/>
      <c r="B286" s="456" t="s">
        <v>381</v>
      </c>
      <c r="C286" s="1638">
        <v>0</v>
      </c>
      <c r="D286" s="431"/>
      <c r="E286" s="1955">
        <v>395603409</v>
      </c>
      <c r="F286" s="431"/>
      <c r="G286" s="1956">
        <v>43453000</v>
      </c>
      <c r="H286" s="432"/>
      <c r="I286" s="1952">
        <v>1174</v>
      </c>
      <c r="J286" s="431"/>
      <c r="K286" s="1951">
        <v>0</v>
      </c>
      <c r="L286" s="431"/>
      <c r="M286" s="1952">
        <v>0</v>
      </c>
      <c r="N286" s="431"/>
      <c r="O286" s="467">
        <v>22729369</v>
      </c>
      <c r="P286" s="431"/>
      <c r="Q286" s="431">
        <f t="shared" si="10"/>
        <v>416325866</v>
      </c>
      <c r="R286" s="1414"/>
      <c r="S286" s="1954">
        <v>22729369</v>
      </c>
    </row>
    <row r="287" spans="1:19" s="429" customFormat="1" ht="15.5">
      <c r="B287" s="456" t="s">
        <v>2159</v>
      </c>
      <c r="C287" s="1638">
        <v>0</v>
      </c>
      <c r="D287" s="439"/>
      <c r="E287" s="1955">
        <v>6546111319</v>
      </c>
      <c r="F287" s="431"/>
      <c r="G287" s="1956">
        <v>389498000</v>
      </c>
      <c r="H287" s="432"/>
      <c r="I287" s="1952">
        <v>2</v>
      </c>
      <c r="J287" s="431"/>
      <c r="K287" s="1951">
        <v>0</v>
      </c>
      <c r="L287" s="431"/>
      <c r="M287" s="1952">
        <v>0</v>
      </c>
      <c r="N287" s="431"/>
      <c r="O287" s="467">
        <v>36491250</v>
      </c>
      <c r="P287" s="431"/>
      <c r="Q287" s="431">
        <f t="shared" si="10"/>
        <v>6899118067</v>
      </c>
      <c r="R287" s="1414"/>
      <c r="S287" s="1954">
        <v>36875503</v>
      </c>
    </row>
    <row r="288" spans="1:19" s="429" customFormat="1" ht="15.5">
      <c r="B288" s="456" t="s">
        <v>425</v>
      </c>
      <c r="C288" s="1638">
        <v>0</v>
      </c>
      <c r="D288" s="439"/>
      <c r="E288" s="432">
        <v>5188480</v>
      </c>
      <c r="F288" s="439"/>
      <c r="G288" s="1956">
        <v>3000000</v>
      </c>
      <c r="H288" s="432"/>
      <c r="I288" s="1952">
        <v>0</v>
      </c>
      <c r="J288" s="431"/>
      <c r="K288" s="1951">
        <v>0</v>
      </c>
      <c r="L288" s="431"/>
      <c r="M288" s="1952">
        <v>0</v>
      </c>
      <c r="N288" s="431"/>
      <c r="O288" s="467">
        <v>1462185</v>
      </c>
      <c r="P288" s="439"/>
      <c r="Q288" s="431">
        <f t="shared" si="10"/>
        <v>6726295</v>
      </c>
      <c r="R288" s="1416"/>
      <c r="S288" s="1954">
        <v>1462185</v>
      </c>
    </row>
    <row r="289" spans="1:19" s="429" customFormat="1" ht="15.5">
      <c r="A289" s="420"/>
      <c r="B289" s="456" t="s">
        <v>292</v>
      </c>
      <c r="C289" s="1638" t="s">
        <v>5</v>
      </c>
      <c r="D289" s="439" t="s">
        <v>5</v>
      </c>
      <c r="E289" s="1955">
        <v>505255723</v>
      </c>
      <c r="F289" s="431"/>
      <c r="G289" s="1956">
        <v>494000000</v>
      </c>
      <c r="H289" s="432"/>
      <c r="I289" s="1952">
        <v>356264</v>
      </c>
      <c r="J289" s="431"/>
      <c r="K289" s="1951">
        <v>8672500</v>
      </c>
      <c r="L289" s="431"/>
      <c r="M289" s="1952">
        <v>0</v>
      </c>
      <c r="N289" s="431"/>
      <c r="O289" s="467">
        <v>410902040</v>
      </c>
      <c r="P289" s="431"/>
      <c r="Q289" s="431">
        <f t="shared" si="10"/>
        <v>596669919</v>
      </c>
      <c r="R289" s="1414"/>
      <c r="S289" s="1954">
        <v>410950384</v>
      </c>
    </row>
    <row r="290" spans="1:19" s="446" customFormat="1" ht="15.5">
      <c r="A290" s="420"/>
      <c r="B290" s="456" t="s">
        <v>2211</v>
      </c>
      <c r="C290" s="1638">
        <v>0</v>
      </c>
      <c r="D290" s="439"/>
      <c r="E290" s="1955">
        <v>5761762</v>
      </c>
      <c r="F290" s="431"/>
      <c r="G290" s="1956">
        <v>0</v>
      </c>
      <c r="H290" s="432"/>
      <c r="I290" s="1952">
        <v>0</v>
      </c>
      <c r="J290" s="431"/>
      <c r="K290" s="1951">
        <v>0</v>
      </c>
      <c r="L290" s="431"/>
      <c r="M290" s="1952">
        <v>0</v>
      </c>
      <c r="N290" s="431"/>
      <c r="O290" s="467">
        <v>4333501</v>
      </c>
      <c r="P290" s="431"/>
      <c r="Q290" s="431">
        <f t="shared" si="10"/>
        <v>1428261</v>
      </c>
      <c r="R290" s="1414"/>
      <c r="S290" s="1954">
        <v>4333501</v>
      </c>
    </row>
    <row r="291" spans="1:19" s="446" customFormat="1" ht="15.5">
      <c r="A291" s="420"/>
      <c r="B291" s="456" t="s">
        <v>426</v>
      </c>
      <c r="C291" s="1638">
        <v>0</v>
      </c>
      <c r="D291" s="444"/>
      <c r="E291" s="1952">
        <v>0</v>
      </c>
      <c r="F291" s="431"/>
      <c r="G291" s="1956">
        <v>0</v>
      </c>
      <c r="H291" s="432"/>
      <c r="I291" s="1952">
        <v>0</v>
      </c>
      <c r="J291" s="431"/>
      <c r="K291" s="1951">
        <v>0</v>
      </c>
      <c r="L291" s="431"/>
      <c r="M291" s="1952">
        <v>0</v>
      </c>
      <c r="N291" s="431"/>
      <c r="O291" s="467">
        <v>0</v>
      </c>
      <c r="P291" s="431"/>
      <c r="Q291" s="431">
        <f t="shared" si="10"/>
        <v>0</v>
      </c>
      <c r="R291" s="1414"/>
      <c r="S291" s="1954">
        <v>0</v>
      </c>
    </row>
    <row r="292" spans="1:19" s="446" customFormat="1" ht="15.5">
      <c r="A292" s="442"/>
      <c r="B292" s="456" t="s">
        <v>427</v>
      </c>
      <c r="C292" s="1638">
        <v>0</v>
      </c>
      <c r="D292" s="444"/>
      <c r="E292" s="1955">
        <v>9347547</v>
      </c>
      <c r="F292" s="444"/>
      <c r="G292" s="1956">
        <v>0</v>
      </c>
      <c r="H292" s="432"/>
      <c r="I292" s="1952">
        <v>0</v>
      </c>
      <c r="J292" s="431"/>
      <c r="K292" s="1951">
        <v>0</v>
      </c>
      <c r="L292" s="431"/>
      <c r="M292" s="1952">
        <v>0</v>
      </c>
      <c r="N292" s="431"/>
      <c r="O292" s="467">
        <v>218692</v>
      </c>
      <c r="P292" s="444"/>
      <c r="Q292" s="431">
        <f t="shared" si="10"/>
        <v>9128855</v>
      </c>
      <c r="R292" s="1417"/>
      <c r="S292" s="1954">
        <v>218692</v>
      </c>
    </row>
    <row r="293" spans="1:19" s="446" customFormat="1" ht="15.5">
      <c r="A293" s="442"/>
      <c r="B293" s="456" t="s">
        <v>428</v>
      </c>
      <c r="C293" s="1638">
        <v>0</v>
      </c>
      <c r="D293" s="432"/>
      <c r="E293" s="1955">
        <v>1986178540</v>
      </c>
      <c r="F293" s="444"/>
      <c r="G293" s="1956">
        <v>141200000</v>
      </c>
      <c r="H293" s="432"/>
      <c r="I293" s="1952">
        <v>44</v>
      </c>
      <c r="J293" s="431"/>
      <c r="K293" s="1951">
        <v>-4750000</v>
      </c>
      <c r="L293" s="431"/>
      <c r="M293" s="1952">
        <v>0</v>
      </c>
      <c r="N293" s="431"/>
      <c r="O293" s="467">
        <v>176481473</v>
      </c>
      <c r="P293" s="444"/>
      <c r="Q293" s="431">
        <f t="shared" si="10"/>
        <v>1946147023</v>
      </c>
      <c r="R293" s="1417"/>
      <c r="S293" s="1954">
        <v>176484022</v>
      </c>
    </row>
    <row r="294" spans="1:19" s="446" customFormat="1" ht="15.5">
      <c r="A294" s="450"/>
      <c r="B294" s="456" t="s">
        <v>2155</v>
      </c>
      <c r="C294" s="1638">
        <v>0</v>
      </c>
      <c r="D294" s="441"/>
      <c r="E294" s="431">
        <v>197742</v>
      </c>
      <c r="F294" s="432"/>
      <c r="G294" s="1956">
        <v>14700000</v>
      </c>
      <c r="H294" s="432"/>
      <c r="I294" s="1952">
        <v>0</v>
      </c>
      <c r="J294" s="431"/>
      <c r="K294" s="1951">
        <v>630000</v>
      </c>
      <c r="L294" s="431"/>
      <c r="M294" s="1952">
        <v>0</v>
      </c>
      <c r="N294" s="431"/>
      <c r="O294" s="467">
        <v>3397773</v>
      </c>
      <c r="P294" s="432"/>
      <c r="Q294" s="431">
        <f t="shared" si="10"/>
        <v>12129969</v>
      </c>
      <c r="R294" s="1420"/>
      <c r="S294" s="1954">
        <v>3397773</v>
      </c>
    </row>
    <row r="295" spans="1:19" s="429" customFormat="1" ht="15.5">
      <c r="A295" s="450"/>
      <c r="B295" s="456" t="s">
        <v>429</v>
      </c>
      <c r="C295" s="1638">
        <v>0</v>
      </c>
      <c r="D295" s="441"/>
      <c r="E295" s="1964">
        <v>4553900225</v>
      </c>
      <c r="F295" s="444"/>
      <c r="G295" s="1956">
        <v>1092250000</v>
      </c>
      <c r="H295" s="432"/>
      <c r="I295" s="1952">
        <v>39334455</v>
      </c>
      <c r="J295" s="431"/>
      <c r="K295" s="1951">
        <v>-725847396</v>
      </c>
      <c r="L295" s="431"/>
      <c r="M295" s="1952">
        <v>0</v>
      </c>
      <c r="N295" s="431"/>
      <c r="O295" s="467">
        <v>543589470</v>
      </c>
      <c r="P295" s="441"/>
      <c r="Q295" s="431">
        <f t="shared" si="10"/>
        <v>4337378904</v>
      </c>
      <c r="R295" s="1418"/>
      <c r="S295" s="1954">
        <v>543589619</v>
      </c>
    </row>
    <row r="296" spans="1:19" s="429" customFormat="1" ht="15.5">
      <c r="A296" s="450"/>
      <c r="B296" s="456" t="s">
        <v>430</v>
      </c>
      <c r="C296" s="427">
        <v>0</v>
      </c>
      <c r="D296" s="451"/>
      <c r="E296" s="1964">
        <v>625445066</v>
      </c>
      <c r="F296" s="444"/>
      <c r="G296" s="1956">
        <v>204000000</v>
      </c>
      <c r="H296" s="432"/>
      <c r="I296" s="1952">
        <v>1</v>
      </c>
      <c r="J296" s="431"/>
      <c r="K296" s="1951">
        <v>19400080</v>
      </c>
      <c r="L296" s="431"/>
      <c r="M296" s="1952">
        <v>0</v>
      </c>
      <c r="N296" s="431"/>
      <c r="O296" s="467">
        <v>177569277</v>
      </c>
      <c r="P296" s="441"/>
      <c r="Q296" s="431">
        <f t="shared" si="10"/>
        <v>671275868</v>
      </c>
      <c r="R296" s="1418"/>
      <c r="S296" s="1954">
        <v>176880648</v>
      </c>
    </row>
    <row r="297" spans="1:19" s="429" customFormat="1" ht="15.5">
      <c r="B297" s="456" t="s">
        <v>303</v>
      </c>
      <c r="C297" s="1638">
        <v>0</v>
      </c>
      <c r="D297" s="431"/>
      <c r="E297" s="431">
        <v>10000000</v>
      </c>
      <c r="F297" s="444"/>
      <c r="G297" s="1956">
        <v>0</v>
      </c>
      <c r="H297" s="432"/>
      <c r="I297" s="1952">
        <v>0</v>
      </c>
      <c r="J297" s="431"/>
      <c r="K297" s="1951">
        <v>35604920</v>
      </c>
      <c r="L297" s="431"/>
      <c r="M297" s="1952">
        <v>0</v>
      </c>
      <c r="N297" s="431"/>
      <c r="O297" s="467">
        <v>18500000</v>
      </c>
      <c r="P297" s="441"/>
      <c r="Q297" s="431">
        <f t="shared" si="10"/>
        <v>27104920</v>
      </c>
      <c r="R297" s="1418"/>
      <c r="S297" s="1954">
        <v>18500000</v>
      </c>
    </row>
    <row r="298" spans="1:19" s="429" customFormat="1" ht="15.5">
      <c r="B298" s="456" t="s">
        <v>419</v>
      </c>
      <c r="C298" s="1638" t="s">
        <v>5</v>
      </c>
      <c r="D298" s="431" t="s">
        <v>5</v>
      </c>
      <c r="E298" s="1955">
        <v>3349761605</v>
      </c>
      <c r="F298" s="431"/>
      <c r="G298" s="1956">
        <v>125904000</v>
      </c>
      <c r="H298" s="432"/>
      <c r="I298" s="1952">
        <v>23588500</v>
      </c>
      <c r="J298" s="431"/>
      <c r="K298" s="1951">
        <v>585450304</v>
      </c>
      <c r="L298" s="431"/>
      <c r="M298" s="1952">
        <v>0</v>
      </c>
      <c r="N298" s="431"/>
      <c r="O298" s="467">
        <v>577671396</v>
      </c>
      <c r="P298" s="431"/>
      <c r="Q298" s="431">
        <f t="shared" si="10"/>
        <v>3459856013</v>
      </c>
      <c r="R298" s="1414"/>
      <c r="S298" s="1954">
        <v>577631819</v>
      </c>
    </row>
    <row r="299" spans="1:19" s="429" customFormat="1" ht="15.5">
      <c r="B299" s="456" t="s">
        <v>2552</v>
      </c>
      <c r="C299" s="1638" t="s">
        <v>5</v>
      </c>
      <c r="D299" s="431"/>
      <c r="E299" s="1955">
        <v>0</v>
      </c>
      <c r="F299" s="431"/>
      <c r="G299" s="1956">
        <v>0</v>
      </c>
      <c r="H299" s="432"/>
      <c r="I299" s="1952">
        <v>0</v>
      </c>
      <c r="J299" s="431"/>
      <c r="K299" s="1951">
        <v>10000000</v>
      </c>
      <c r="L299" s="431"/>
      <c r="M299" s="1952">
        <v>0</v>
      </c>
      <c r="N299" s="431"/>
      <c r="O299" s="467">
        <v>0</v>
      </c>
      <c r="P299" s="431"/>
      <c r="Q299" s="431">
        <f t="shared" si="10"/>
        <v>10000000</v>
      </c>
      <c r="R299" s="1414"/>
      <c r="S299" s="1954">
        <v>0</v>
      </c>
    </row>
    <row r="300" spans="1:19" s="409" customFormat="1" ht="15.5">
      <c r="A300" s="429"/>
      <c r="B300" s="456" t="s">
        <v>359</v>
      </c>
      <c r="C300" s="1638">
        <v>0</v>
      </c>
      <c r="D300" s="431"/>
      <c r="E300" s="477">
        <v>467000002</v>
      </c>
      <c r="F300" s="431"/>
      <c r="G300" s="1956">
        <v>33000000</v>
      </c>
      <c r="H300" s="432"/>
      <c r="I300" s="1952">
        <v>0</v>
      </c>
      <c r="J300" s="431"/>
      <c r="K300" s="1951">
        <v>32167957</v>
      </c>
      <c r="L300" s="431"/>
      <c r="M300" s="1952">
        <v>0</v>
      </c>
      <c r="N300" s="431"/>
      <c r="O300" s="467">
        <v>88333831</v>
      </c>
      <c r="P300" s="431"/>
      <c r="Q300" s="431">
        <f t="shared" si="10"/>
        <v>443834128</v>
      </c>
      <c r="R300" s="1414"/>
      <c r="S300" s="1954">
        <v>88333831</v>
      </c>
    </row>
    <row r="301" spans="1:19" s="429" customFormat="1" ht="15.5">
      <c r="B301" s="456" t="s">
        <v>360</v>
      </c>
      <c r="C301" s="1638">
        <v>0</v>
      </c>
      <c r="D301" s="432"/>
      <c r="E301" s="1955">
        <v>2847652581</v>
      </c>
      <c r="F301" s="432"/>
      <c r="G301" s="1956">
        <v>294200000</v>
      </c>
      <c r="H301" s="432"/>
      <c r="I301" s="1952">
        <v>0</v>
      </c>
      <c r="J301" s="431"/>
      <c r="K301" s="1951">
        <v>21387683</v>
      </c>
      <c r="L301" s="431"/>
      <c r="M301" s="1952">
        <v>0</v>
      </c>
      <c r="N301" s="431"/>
      <c r="O301" s="467">
        <v>364443307</v>
      </c>
      <c r="P301" s="432"/>
      <c r="Q301" s="431">
        <f t="shared" si="10"/>
        <v>2798796957</v>
      </c>
      <c r="R301" s="1420"/>
      <c r="S301" s="1954">
        <v>364443307</v>
      </c>
    </row>
    <row r="302" spans="1:19" s="429" customFormat="1" ht="15.5">
      <c r="A302" s="409"/>
      <c r="B302" s="456" t="s">
        <v>308</v>
      </c>
      <c r="C302" s="427">
        <v>0</v>
      </c>
      <c r="D302" s="418"/>
      <c r="E302" s="431">
        <v>79564517</v>
      </c>
      <c r="F302" s="431"/>
      <c r="G302" s="1956">
        <v>0</v>
      </c>
      <c r="H302" s="432"/>
      <c r="I302" s="1952">
        <v>0</v>
      </c>
      <c r="J302" s="431"/>
      <c r="K302" s="1951">
        <v>-62346455</v>
      </c>
      <c r="L302" s="431"/>
      <c r="M302" s="1952">
        <v>0</v>
      </c>
      <c r="N302" s="431"/>
      <c r="O302" s="467">
        <v>0</v>
      </c>
      <c r="P302" s="431"/>
      <c r="Q302" s="431">
        <f t="shared" si="10"/>
        <v>17218062</v>
      </c>
      <c r="R302" s="1414"/>
      <c r="S302" s="1954">
        <v>0</v>
      </c>
    </row>
    <row r="303" spans="1:19" s="409" customFormat="1" ht="15.5">
      <c r="A303" s="478"/>
      <c r="B303" s="456" t="s">
        <v>310</v>
      </c>
      <c r="C303" s="1638">
        <v>0</v>
      </c>
      <c r="D303" s="454"/>
      <c r="E303" s="1956">
        <v>133056164</v>
      </c>
      <c r="F303" s="454"/>
      <c r="G303" s="1956">
        <v>95700000</v>
      </c>
      <c r="H303" s="432"/>
      <c r="I303" s="1952">
        <v>0</v>
      </c>
      <c r="J303" s="431"/>
      <c r="K303" s="1951">
        <v>-21131952</v>
      </c>
      <c r="L303" s="431"/>
      <c r="M303" s="1952">
        <v>0</v>
      </c>
      <c r="N303" s="431"/>
      <c r="O303" s="467">
        <v>72266249</v>
      </c>
      <c r="P303" s="454"/>
      <c r="Q303" s="431">
        <f t="shared" si="10"/>
        <v>135357963</v>
      </c>
      <c r="R303" s="1419"/>
      <c r="S303" s="1954">
        <v>72266249</v>
      </c>
    </row>
    <row r="304" spans="1:19" s="409" customFormat="1" ht="15.5">
      <c r="A304" s="429"/>
      <c r="B304" s="456" t="s">
        <v>395</v>
      </c>
      <c r="C304" s="1638">
        <v>0</v>
      </c>
      <c r="D304" s="431"/>
      <c r="E304" s="479">
        <v>4536</v>
      </c>
      <c r="F304" s="431"/>
      <c r="G304" s="1956">
        <v>0</v>
      </c>
      <c r="H304" s="432"/>
      <c r="I304" s="1952">
        <v>0</v>
      </c>
      <c r="J304" s="431"/>
      <c r="K304" s="1951">
        <v>575000</v>
      </c>
      <c r="L304" s="431"/>
      <c r="M304" s="1952">
        <v>0</v>
      </c>
      <c r="N304" s="431"/>
      <c r="O304" s="467">
        <v>540598</v>
      </c>
      <c r="P304" s="431"/>
      <c r="Q304" s="431">
        <f t="shared" si="10"/>
        <v>38938</v>
      </c>
      <c r="R304" s="1414"/>
      <c r="S304" s="1954">
        <v>540598</v>
      </c>
    </row>
    <row r="305" spans="1:19" s="429" customFormat="1" ht="15.5">
      <c r="A305" s="409"/>
      <c r="B305" s="456" t="s">
        <v>2263</v>
      </c>
      <c r="C305" s="1638" t="s">
        <v>5</v>
      </c>
      <c r="D305" s="1843" t="s">
        <v>5</v>
      </c>
      <c r="E305" s="479">
        <v>230000</v>
      </c>
      <c r="F305" s="431"/>
      <c r="G305" s="1956">
        <v>0</v>
      </c>
      <c r="H305" s="432"/>
      <c r="I305" s="1952">
        <v>0</v>
      </c>
      <c r="J305" s="431"/>
      <c r="K305" s="1951">
        <v>2000000</v>
      </c>
      <c r="L305" s="431"/>
      <c r="M305" s="1952">
        <v>0</v>
      </c>
      <c r="N305" s="431"/>
      <c r="O305" s="467">
        <v>0</v>
      </c>
      <c r="P305" s="431"/>
      <c r="Q305" s="431">
        <f>ROUND(+SUM(E305)+SUM(G305)-SUM(I305)+SUM(K305) +SUM(M305)-SUM(O305),0)</f>
        <v>2230000</v>
      </c>
      <c r="R305" s="1414"/>
      <c r="S305" s="1954">
        <v>0</v>
      </c>
    </row>
    <row r="306" spans="1:19" s="429" customFormat="1" ht="15.5">
      <c r="A306" s="409"/>
      <c r="B306" s="456" t="s">
        <v>363</v>
      </c>
      <c r="C306" s="1638">
        <v>0</v>
      </c>
      <c r="D306" s="432"/>
      <c r="E306" s="1955">
        <v>818653</v>
      </c>
      <c r="F306" s="432"/>
      <c r="G306" s="1956">
        <v>0</v>
      </c>
      <c r="H306" s="432"/>
      <c r="I306" s="1952">
        <v>0</v>
      </c>
      <c r="J306" s="431"/>
      <c r="K306" s="1951">
        <v>650000</v>
      </c>
      <c r="L306" s="431"/>
      <c r="M306" s="1952">
        <v>0</v>
      </c>
      <c r="N306" s="431"/>
      <c r="O306" s="467">
        <v>413678</v>
      </c>
      <c r="P306" s="432"/>
      <c r="Q306" s="431">
        <f>ROUND(+SUM(E306)+SUM(G306)-SUM(I306)+SUM(K306) +SUM(M306)-SUM(O306),0)</f>
        <v>1054975</v>
      </c>
      <c r="R306" s="1420"/>
      <c r="S306" s="1954">
        <v>413678</v>
      </c>
    </row>
    <row r="307" spans="1:19">
      <c r="G307" s="480"/>
    </row>
    <row r="308" spans="1:19">
      <c r="A308" s="1512" t="s">
        <v>242</v>
      </c>
      <c r="B308" s="2278" t="s">
        <v>277</v>
      </c>
      <c r="C308" s="2278"/>
      <c r="D308" s="2278"/>
      <c r="E308" s="2278"/>
      <c r="F308" s="2278"/>
      <c r="G308" s="2278"/>
      <c r="H308" s="2278"/>
      <c r="I308" s="2278"/>
      <c r="J308" s="2278"/>
      <c r="K308" s="2278"/>
      <c r="L308" s="2278"/>
      <c r="M308" s="2278"/>
      <c r="N308" s="2278"/>
      <c r="O308" s="2278"/>
      <c r="P308" s="2278"/>
      <c r="Q308" s="2278"/>
      <c r="R308" s="2278"/>
      <c r="S308" s="2278"/>
    </row>
    <row r="309" spans="1:19">
      <c r="A309" s="1512" t="s">
        <v>276</v>
      </c>
      <c r="B309" s="2278" t="s">
        <v>279</v>
      </c>
      <c r="C309" s="2278"/>
      <c r="D309" s="2278"/>
      <c r="E309" s="2278"/>
      <c r="F309" s="2278"/>
      <c r="G309" s="2278"/>
      <c r="H309" s="2278"/>
      <c r="I309" s="2278"/>
      <c r="J309" s="2278"/>
      <c r="K309" s="2278"/>
      <c r="L309" s="2278"/>
      <c r="M309" s="2278"/>
      <c r="N309" s="2278"/>
      <c r="O309" s="2278"/>
      <c r="P309" s="2278"/>
      <c r="Q309" s="2278"/>
      <c r="R309" s="2278"/>
      <c r="S309" s="2278"/>
    </row>
    <row r="310" spans="1:19" ht="20">
      <c r="A310" s="2279" t="s">
        <v>0</v>
      </c>
      <c r="B310" s="2279"/>
      <c r="C310" s="2279"/>
      <c r="D310" s="2279"/>
      <c r="E310" s="2279"/>
      <c r="F310" s="2279"/>
      <c r="G310" s="2279"/>
      <c r="H310" s="2279"/>
      <c r="I310" s="1599"/>
      <c r="J310" s="403"/>
      <c r="K310" s="1599"/>
      <c r="L310" s="403"/>
      <c r="M310" s="1599"/>
      <c r="N310" s="1599"/>
      <c r="O310" s="1599"/>
      <c r="P310" s="403"/>
      <c r="Q310" s="403"/>
      <c r="R310" s="403"/>
      <c r="S310" s="405" t="s">
        <v>280</v>
      </c>
    </row>
    <row r="311" spans="1:19" ht="20">
      <c r="A311" s="2280" t="s">
        <v>281</v>
      </c>
      <c r="B311" s="2280"/>
      <c r="C311" s="2280"/>
      <c r="D311" s="2280"/>
      <c r="E311" s="2280"/>
      <c r="F311" s="2280"/>
      <c r="G311" s="2280"/>
      <c r="H311" s="2280"/>
      <c r="I311" s="1599"/>
      <c r="J311" s="403"/>
      <c r="K311" s="1599"/>
      <c r="L311" s="403"/>
      <c r="M311" s="1599"/>
      <c r="N311" s="1599"/>
      <c r="O311" s="1599"/>
      <c r="P311" s="403"/>
      <c r="Q311" s="403"/>
      <c r="R311" s="403"/>
      <c r="S311" s="403" t="s">
        <v>115</v>
      </c>
    </row>
    <row r="312" spans="1:19" ht="20">
      <c r="A312" s="2280" t="s">
        <v>2094</v>
      </c>
      <c r="B312" s="2280"/>
      <c r="C312" s="2280"/>
      <c r="D312" s="2280"/>
      <c r="E312" s="2280"/>
      <c r="F312" s="2280"/>
      <c r="G312" s="2280"/>
      <c r="H312" s="2280"/>
      <c r="I312" s="1599"/>
      <c r="J312" s="403"/>
      <c r="K312" s="1599"/>
      <c r="L312" s="403"/>
      <c r="M312" s="1599"/>
      <c r="N312" s="1599"/>
      <c r="O312" s="1599"/>
      <c r="P312" s="403"/>
      <c r="Q312" s="403"/>
      <c r="R312" s="403"/>
      <c r="S312" s="404"/>
    </row>
    <row r="313" spans="1:19" ht="20">
      <c r="A313" s="2279" t="s">
        <v>2497</v>
      </c>
      <c r="B313" s="2279"/>
      <c r="C313" s="2279"/>
      <c r="D313" s="2279"/>
      <c r="E313" s="2279"/>
      <c r="F313" s="2279"/>
      <c r="G313" s="2279"/>
      <c r="H313" s="2279"/>
      <c r="I313" s="1599"/>
      <c r="J313" s="1599"/>
      <c r="K313" s="1599"/>
      <c r="L313" s="1599"/>
      <c r="M313" s="1599"/>
      <c r="N313" s="1599"/>
      <c r="O313" s="1599"/>
      <c r="P313" s="1599"/>
      <c r="Q313" s="1599"/>
      <c r="R313" s="1599"/>
      <c r="S313" s="1599"/>
    </row>
    <row r="314" spans="1:19">
      <c r="A314" s="407"/>
      <c r="B314" s="407"/>
      <c r="C314" s="407"/>
      <c r="D314" s="408"/>
      <c r="E314" s="409"/>
      <c r="F314" s="408"/>
      <c r="G314" s="408"/>
      <c r="H314" s="408"/>
      <c r="I314" s="409"/>
      <c r="J314" s="408"/>
      <c r="K314" s="409"/>
      <c r="L314" s="408"/>
      <c r="M314" s="409"/>
      <c r="N314" s="409"/>
      <c r="O314" s="409"/>
      <c r="P314" s="408"/>
      <c r="Q314" s="409"/>
      <c r="R314" s="408"/>
      <c r="S314" s="409"/>
    </row>
    <row r="315" spans="1:19">
      <c r="A315" s="409"/>
      <c r="B315" s="409"/>
      <c r="C315" s="409"/>
      <c r="D315" s="408"/>
      <c r="E315" s="409"/>
      <c r="F315" s="408"/>
      <c r="G315" s="408"/>
      <c r="H315" s="408"/>
      <c r="I315" s="409"/>
      <c r="J315" s="408"/>
      <c r="K315" s="409"/>
      <c r="L315" s="408"/>
      <c r="M315" s="409"/>
      <c r="N315" s="409"/>
      <c r="O315" s="409"/>
      <c r="P315" s="408"/>
      <c r="Q315" s="409"/>
      <c r="R315" s="408"/>
      <c r="S315" s="409"/>
    </row>
    <row r="316" spans="1:19">
      <c r="A316" s="409"/>
      <c r="B316" s="409"/>
      <c r="C316" s="409"/>
      <c r="D316" s="408"/>
      <c r="E316" s="409"/>
      <c r="F316" s="408"/>
      <c r="G316" s="408"/>
      <c r="H316" s="408"/>
      <c r="I316" s="410"/>
      <c r="J316" s="408"/>
      <c r="K316" s="409"/>
      <c r="L316" s="408"/>
      <c r="M316" s="411" t="s">
        <v>247</v>
      </c>
      <c r="N316" s="411"/>
      <c r="O316" s="411"/>
      <c r="P316" s="411"/>
      <c r="Q316" s="412"/>
      <c r="R316" s="408"/>
      <c r="S316" s="409"/>
    </row>
    <row r="317" spans="1:19">
      <c r="A317" s="409"/>
      <c r="B317" s="409"/>
      <c r="C317" s="409"/>
      <c r="D317" s="408"/>
      <c r="E317" s="412" t="s">
        <v>2095</v>
      </c>
      <c r="F317" s="408"/>
      <c r="G317"/>
      <c r="H317" s="408"/>
      <c r="I317" s="412"/>
      <c r="J317" s="408"/>
      <c r="K317" s="409"/>
      <c r="L317" s="408"/>
      <c r="M317" s="409"/>
      <c r="N317" s="1408"/>
      <c r="O317"/>
      <c r="P317" s="408"/>
      <c r="Q317" s="412" t="s">
        <v>2095</v>
      </c>
      <c r="R317" s="1407"/>
      <c r="S317" s="409"/>
    </row>
    <row r="318" spans="1:19">
      <c r="A318" s="1594"/>
      <c r="B318" s="1594"/>
      <c r="C318" s="1594"/>
      <c r="D318" s="408"/>
      <c r="E318" s="412" t="s">
        <v>249</v>
      </c>
      <c r="F318" s="408"/>
      <c r="G318" s="412" t="s">
        <v>248</v>
      </c>
      <c r="H318" s="408"/>
      <c r="I318" s="412" t="s">
        <v>251</v>
      </c>
      <c r="J318" s="408"/>
      <c r="K318" s="412" t="s">
        <v>252</v>
      </c>
      <c r="L318" s="414"/>
      <c r="M318" s="415" t="s">
        <v>253</v>
      </c>
      <c r="N318" s="1408"/>
      <c r="O318" s="1408" t="s">
        <v>2096</v>
      </c>
      <c r="P318" s="408"/>
      <c r="Q318" s="412" t="s">
        <v>249</v>
      </c>
      <c r="R318" s="1407"/>
      <c r="S318" s="412" t="s">
        <v>2096</v>
      </c>
    </row>
    <row r="319" spans="1:19">
      <c r="A319" s="1594"/>
      <c r="B319" s="1594"/>
      <c r="C319" s="1594"/>
      <c r="D319" s="408"/>
      <c r="E319" s="412" t="s">
        <v>254</v>
      </c>
      <c r="F319" s="408"/>
      <c r="G319" s="412" t="s">
        <v>250</v>
      </c>
      <c r="H319" s="408"/>
      <c r="I319" s="412" t="s">
        <v>249</v>
      </c>
      <c r="J319" s="408"/>
      <c r="K319" s="412" t="s">
        <v>255</v>
      </c>
      <c r="L319" s="414"/>
      <c r="M319" s="415" t="s">
        <v>2499</v>
      </c>
      <c r="N319" s="1408"/>
      <c r="O319" s="1409" t="s">
        <v>2471</v>
      </c>
      <c r="P319" s="408"/>
      <c r="Q319" s="412" t="s">
        <v>254</v>
      </c>
      <c r="R319" s="1407"/>
      <c r="S319" s="416" t="s">
        <v>2471</v>
      </c>
    </row>
    <row r="320" spans="1:19">
      <c r="A320" s="417"/>
      <c r="B320" s="417"/>
      <c r="C320" s="417"/>
      <c r="D320" s="418"/>
      <c r="E320" s="1253" t="s">
        <v>2479</v>
      </c>
      <c r="F320" s="418"/>
      <c r="G320" s="1253" t="s">
        <v>2498</v>
      </c>
      <c r="H320" s="418"/>
      <c r="I320" s="1410" t="s">
        <v>256</v>
      </c>
      <c r="J320" s="418"/>
      <c r="K320" s="1410" t="s">
        <v>2144</v>
      </c>
      <c r="L320" s="419"/>
      <c r="M320" s="1413" t="s">
        <v>2145</v>
      </c>
      <c r="N320" s="1513"/>
      <c r="O320" s="1411" t="s">
        <v>2097</v>
      </c>
      <c r="P320" s="408"/>
      <c r="Q320" s="1253" t="s">
        <v>2480</v>
      </c>
      <c r="R320" s="1407"/>
      <c r="S320" s="1410" t="s">
        <v>257</v>
      </c>
    </row>
    <row r="321" spans="1:19">
      <c r="A321" s="420"/>
      <c r="B321" s="420"/>
      <c r="C321" s="420"/>
      <c r="D321" s="408"/>
      <c r="E321" s="421"/>
      <c r="F321" s="408"/>
      <c r="G321" s="408"/>
      <c r="H321" s="408"/>
      <c r="I321" s="421"/>
      <c r="J321" s="408"/>
      <c r="K321" s="421"/>
      <c r="L321" s="418"/>
      <c r="M321" s="421"/>
      <c r="N321" s="429"/>
      <c r="O321" s="429"/>
      <c r="P321" s="408"/>
      <c r="Q321" s="421"/>
      <c r="R321" s="1419"/>
      <c r="S321" s="421"/>
    </row>
    <row r="322" spans="1:19" ht="18">
      <c r="A322" s="422" t="s">
        <v>432</v>
      </c>
      <c r="R322" s="1419"/>
    </row>
    <row r="323" spans="1:19">
      <c r="R323" s="1419"/>
    </row>
    <row r="324" spans="1:19" s="409" customFormat="1" ht="15.5">
      <c r="B324" s="456" t="s">
        <v>364</v>
      </c>
      <c r="C324" s="1638">
        <v>0</v>
      </c>
      <c r="D324" s="454"/>
      <c r="E324" s="1958">
        <v>7309583</v>
      </c>
      <c r="F324" s="454"/>
      <c r="G324" s="479">
        <v>2000000</v>
      </c>
      <c r="H324" s="454"/>
      <c r="I324" s="1952">
        <v>0</v>
      </c>
      <c r="J324" s="437"/>
      <c r="K324" s="1951">
        <v>4535458</v>
      </c>
      <c r="L324" s="454"/>
      <c r="M324" s="1952">
        <v>0</v>
      </c>
      <c r="N324" s="431"/>
      <c r="O324" s="1954">
        <v>5041445</v>
      </c>
      <c r="P324" s="454"/>
      <c r="Q324" s="431">
        <f t="shared" ref="Q324:Q342" si="12">ROUND(+SUM(E324)+SUM(G324)-SUM(I324)+SUM(K324) +SUM(M324)-SUM(O324),0)</f>
        <v>8803596</v>
      </c>
      <c r="R324" s="1419"/>
      <c r="S324" s="1954">
        <v>5041445</v>
      </c>
    </row>
    <row r="325" spans="1:19" s="429" customFormat="1" ht="15.5">
      <c r="A325" s="409"/>
      <c r="B325" s="456" t="s">
        <v>431</v>
      </c>
      <c r="C325" s="1638">
        <v>0</v>
      </c>
      <c r="D325" s="432"/>
      <c r="E325" s="1958">
        <v>2750614928</v>
      </c>
      <c r="F325" s="432"/>
      <c r="G325" s="479">
        <v>534472000</v>
      </c>
      <c r="H325" s="454"/>
      <c r="I325" s="1952">
        <v>118</v>
      </c>
      <c r="J325" s="437"/>
      <c r="K325" s="1951">
        <v>22234525</v>
      </c>
      <c r="L325" s="454"/>
      <c r="M325" s="1952">
        <v>0</v>
      </c>
      <c r="N325" s="431"/>
      <c r="O325" s="1954">
        <v>285168717</v>
      </c>
      <c r="P325" s="432"/>
      <c r="Q325" s="431">
        <f t="shared" si="12"/>
        <v>3022152618</v>
      </c>
      <c r="R325" s="1420"/>
      <c r="S325" s="1954">
        <v>285078258</v>
      </c>
    </row>
    <row r="326" spans="1:19" s="409" customFormat="1" ht="15.5">
      <c r="B326" s="456" t="s">
        <v>403</v>
      </c>
      <c r="C326" s="1638">
        <v>0</v>
      </c>
      <c r="D326" s="454"/>
      <c r="E326" s="1958">
        <v>66223146</v>
      </c>
      <c r="F326" s="454"/>
      <c r="G326" s="479">
        <v>42200000</v>
      </c>
      <c r="H326" s="454"/>
      <c r="I326" s="1952">
        <v>1176447</v>
      </c>
      <c r="J326" s="437"/>
      <c r="K326" s="1951">
        <v>56125000</v>
      </c>
      <c r="L326" s="454"/>
      <c r="M326" s="1952">
        <v>0</v>
      </c>
      <c r="N326" s="431"/>
      <c r="O326" s="1954">
        <v>90101738</v>
      </c>
      <c r="P326" s="454"/>
      <c r="Q326" s="431">
        <f t="shared" si="12"/>
        <v>73269961</v>
      </c>
      <c r="R326" s="1419"/>
      <c r="S326" s="1954">
        <v>90101775</v>
      </c>
    </row>
    <row r="327" spans="1:19" s="409" customFormat="1" ht="15.5">
      <c r="B327" s="427" t="s">
        <v>368</v>
      </c>
      <c r="C327" s="427">
        <v>0</v>
      </c>
      <c r="D327" s="428"/>
      <c r="E327" s="1960">
        <v>6874893918</v>
      </c>
      <c r="F327" s="432"/>
      <c r="G327" s="479">
        <v>1078500000</v>
      </c>
      <c r="H327" s="454"/>
      <c r="I327" s="1952">
        <v>80468284</v>
      </c>
      <c r="J327" s="437"/>
      <c r="K327" s="1951">
        <v>-845369711</v>
      </c>
      <c r="L327" s="454"/>
      <c r="M327" s="1952">
        <v>0</v>
      </c>
      <c r="N327" s="431"/>
      <c r="O327" s="1951">
        <v>453812246</v>
      </c>
      <c r="P327" s="432"/>
      <c r="Q327" s="431">
        <f t="shared" si="12"/>
        <v>6573743677</v>
      </c>
      <c r="R327" s="1420"/>
      <c r="S327" s="1951">
        <v>453812246</v>
      </c>
    </row>
    <row r="328" spans="1:19">
      <c r="A328" s="429"/>
      <c r="B328" s="427" t="s">
        <v>369</v>
      </c>
      <c r="C328" s="427">
        <v>0</v>
      </c>
      <c r="D328" s="408"/>
      <c r="E328" s="1958">
        <v>20955609</v>
      </c>
      <c r="F328" s="454"/>
      <c r="G328" s="479">
        <v>267525000</v>
      </c>
      <c r="H328" s="454"/>
      <c r="I328" s="1952">
        <v>0</v>
      </c>
      <c r="J328" s="437"/>
      <c r="K328" s="1951">
        <v>13000000</v>
      </c>
      <c r="L328" s="454"/>
      <c r="M328" s="1952">
        <v>0</v>
      </c>
      <c r="N328" s="431"/>
      <c r="O328" s="1954">
        <v>262774645</v>
      </c>
      <c r="P328" s="454"/>
      <c r="Q328" s="431">
        <f t="shared" si="12"/>
        <v>38705964</v>
      </c>
      <c r="R328" s="1419"/>
      <c r="S328" s="1954">
        <v>262774525</v>
      </c>
    </row>
    <row r="329" spans="1:19" s="409" customFormat="1" ht="15.5">
      <c r="B329" s="427" t="s">
        <v>326</v>
      </c>
      <c r="C329" s="427">
        <v>0</v>
      </c>
      <c r="D329" s="428"/>
      <c r="E329" s="431">
        <v>179386</v>
      </c>
      <c r="F329" s="432"/>
      <c r="G329" s="479">
        <v>0</v>
      </c>
      <c r="H329" s="454"/>
      <c r="I329" s="1952">
        <v>0</v>
      </c>
      <c r="J329" s="437"/>
      <c r="K329" s="1951">
        <v>-179386</v>
      </c>
      <c r="L329" s="454"/>
      <c r="M329" s="1952">
        <v>0</v>
      </c>
      <c r="N329" s="431"/>
      <c r="O329" s="1954">
        <v>0</v>
      </c>
      <c r="P329" s="432"/>
      <c r="Q329" s="431">
        <f t="shared" si="12"/>
        <v>0</v>
      </c>
      <c r="R329" s="1420"/>
      <c r="S329" s="1954">
        <v>0</v>
      </c>
    </row>
    <row r="330" spans="1:19" s="409" customFormat="1" ht="15.5">
      <c r="B330" s="456" t="s">
        <v>406</v>
      </c>
      <c r="C330" s="1638">
        <v>0</v>
      </c>
      <c r="D330" s="454"/>
      <c r="E330" s="431">
        <v>10617902</v>
      </c>
      <c r="F330" s="454"/>
      <c r="G330" s="479">
        <v>21200000</v>
      </c>
      <c r="H330" s="454"/>
      <c r="I330" s="1952">
        <v>0</v>
      </c>
      <c r="J330" s="437"/>
      <c r="K330" s="1951">
        <v>0</v>
      </c>
      <c r="L330" s="454"/>
      <c r="M330" s="1952">
        <v>0</v>
      </c>
      <c r="N330" s="431"/>
      <c r="O330" s="1954">
        <v>19690916</v>
      </c>
      <c r="P330" s="454"/>
      <c r="Q330" s="431">
        <f t="shared" si="12"/>
        <v>12126986</v>
      </c>
      <c r="R330" s="1419"/>
      <c r="S330" s="1954">
        <v>19690916</v>
      </c>
    </row>
    <row r="331" spans="1:19" s="409" customFormat="1" ht="18">
      <c r="A331" s="422"/>
      <c r="B331" s="1822" t="s">
        <v>327</v>
      </c>
      <c r="C331" s="456">
        <v>0</v>
      </c>
      <c r="D331" s="457"/>
      <c r="E331" s="1946">
        <v>598348078</v>
      </c>
      <c r="F331" s="458"/>
      <c r="G331" s="479">
        <v>202700000</v>
      </c>
      <c r="H331" s="454"/>
      <c r="I331" s="1952">
        <v>165111</v>
      </c>
      <c r="J331" s="437"/>
      <c r="K331" s="1951">
        <v>91633288</v>
      </c>
      <c r="L331" s="454"/>
      <c r="M331" s="1952">
        <v>0</v>
      </c>
      <c r="N331" s="431"/>
      <c r="O331" s="1954">
        <v>208676191</v>
      </c>
      <c r="P331" s="458"/>
      <c r="Q331" s="431">
        <f t="shared" si="12"/>
        <v>683840064</v>
      </c>
      <c r="R331" s="1421"/>
      <c r="S331" s="1954">
        <v>215571818</v>
      </c>
    </row>
    <row r="332" spans="1:19" s="409" customFormat="1" ht="15.5">
      <c r="B332" s="427" t="s">
        <v>328</v>
      </c>
      <c r="C332" s="427">
        <v>0</v>
      </c>
      <c r="D332" s="408"/>
      <c r="E332" s="1958">
        <v>617146755</v>
      </c>
      <c r="F332" s="454"/>
      <c r="G332" s="479">
        <v>99400000</v>
      </c>
      <c r="H332" s="454"/>
      <c r="I332" s="1952">
        <v>0</v>
      </c>
      <c r="J332" s="437"/>
      <c r="K332" s="1951">
        <v>950000</v>
      </c>
      <c r="L332" s="454"/>
      <c r="M332" s="1952">
        <v>0</v>
      </c>
      <c r="N332" s="431"/>
      <c r="O332" s="1954">
        <v>102189965</v>
      </c>
      <c r="P332" s="454"/>
      <c r="Q332" s="431">
        <f t="shared" si="12"/>
        <v>615306790</v>
      </c>
      <c r="R332" s="1419"/>
      <c r="S332" s="1954">
        <v>102179487</v>
      </c>
    </row>
    <row r="333" spans="1:19" s="409" customFormat="1" ht="15.5">
      <c r="B333" s="427" t="s">
        <v>2157</v>
      </c>
      <c r="C333" s="427">
        <v>0</v>
      </c>
      <c r="D333" s="408"/>
      <c r="E333" s="1958">
        <v>15038577648</v>
      </c>
      <c r="F333" s="454"/>
      <c r="G333" s="479">
        <v>3038231000</v>
      </c>
      <c r="H333" s="454"/>
      <c r="I333" s="1952">
        <v>11283731</v>
      </c>
      <c r="J333" s="437"/>
      <c r="K333" s="1951">
        <v>1466306729</v>
      </c>
      <c r="L333" s="454"/>
      <c r="M333" s="1952">
        <v>0</v>
      </c>
      <c r="N333" s="431"/>
      <c r="O333" s="1954">
        <v>2497242139</v>
      </c>
      <c r="P333" s="454"/>
      <c r="Q333" s="431">
        <f t="shared" si="12"/>
        <v>17034589507</v>
      </c>
      <c r="R333" s="1419"/>
      <c r="S333" s="1954">
        <v>2497242139</v>
      </c>
    </row>
    <row r="334" spans="1:19" s="409" customFormat="1" ht="15.5">
      <c r="B334" s="427" t="s">
        <v>333</v>
      </c>
      <c r="C334" s="427">
        <v>0</v>
      </c>
      <c r="D334" s="436"/>
      <c r="E334" s="1955">
        <v>6325439</v>
      </c>
      <c r="F334" s="439"/>
      <c r="G334" s="479">
        <v>0</v>
      </c>
      <c r="H334" s="454"/>
      <c r="I334" s="1952">
        <v>0</v>
      </c>
      <c r="J334" s="437"/>
      <c r="K334" s="1951">
        <v>5595000</v>
      </c>
      <c r="L334" s="454"/>
      <c r="M334" s="1952">
        <v>0</v>
      </c>
      <c r="N334" s="431"/>
      <c r="O334" s="1954">
        <v>4238542</v>
      </c>
      <c r="P334" s="431"/>
      <c r="Q334" s="431">
        <f t="shared" si="12"/>
        <v>7681897</v>
      </c>
      <c r="R334" s="1414"/>
      <c r="S334" s="1954">
        <v>4238542</v>
      </c>
    </row>
    <row r="335" spans="1:19" s="409" customFormat="1" ht="15.5">
      <c r="B335" s="427" t="s">
        <v>370</v>
      </c>
      <c r="C335" s="427">
        <v>0</v>
      </c>
      <c r="D335" s="408"/>
      <c r="E335" s="1959">
        <v>145011017</v>
      </c>
      <c r="F335" s="454"/>
      <c r="G335" s="479">
        <v>127500000</v>
      </c>
      <c r="H335" s="454"/>
      <c r="I335" s="1952">
        <v>65477899</v>
      </c>
      <c r="J335" s="437"/>
      <c r="K335" s="1951">
        <v>0</v>
      </c>
      <c r="L335" s="454"/>
      <c r="M335" s="1952">
        <v>0</v>
      </c>
      <c r="N335" s="431"/>
      <c r="O335" s="1954">
        <v>49320079</v>
      </c>
      <c r="P335" s="454"/>
      <c r="Q335" s="431">
        <f t="shared" si="12"/>
        <v>157713039</v>
      </c>
      <c r="R335" s="1419"/>
      <c r="S335" s="1954">
        <v>49320079</v>
      </c>
    </row>
    <row r="336" spans="1:19" s="409" customFormat="1" ht="15.5">
      <c r="B336" s="427" t="s">
        <v>433</v>
      </c>
      <c r="C336" s="427">
        <v>0</v>
      </c>
      <c r="D336" s="408"/>
      <c r="E336" s="1959">
        <v>3400129750</v>
      </c>
      <c r="F336" s="454"/>
      <c r="G336" s="479">
        <v>889098000</v>
      </c>
      <c r="H336" s="454"/>
      <c r="I336" s="1952">
        <v>0</v>
      </c>
      <c r="J336" s="437"/>
      <c r="K336" s="1951">
        <v>-223804565</v>
      </c>
      <c r="L336" s="454"/>
      <c r="M336" s="1952">
        <v>0</v>
      </c>
      <c r="N336" s="431"/>
      <c r="O336" s="1954">
        <v>721447908</v>
      </c>
      <c r="P336" s="454"/>
      <c r="Q336" s="431">
        <f>ROUND(+SUM(E336)+SUM(G336)-SUM(I336)+SUM(K336) +SUM(M336)-SUM(O336),0)</f>
        <v>3343975277</v>
      </c>
      <c r="R336" s="1419"/>
      <c r="S336" s="1954">
        <v>719858961</v>
      </c>
    </row>
    <row r="337" spans="1:19" s="409" customFormat="1" ht="15.5">
      <c r="B337" s="427" t="s">
        <v>2160</v>
      </c>
      <c r="C337" s="427">
        <v>0</v>
      </c>
      <c r="D337" s="408"/>
      <c r="E337" s="1959">
        <v>1619404608</v>
      </c>
      <c r="F337" s="454"/>
      <c r="G337" s="479">
        <v>37060000</v>
      </c>
      <c r="H337" s="454"/>
      <c r="I337" s="1952">
        <v>5141912</v>
      </c>
      <c r="J337" s="437"/>
      <c r="K337" s="1951">
        <v>-684757634</v>
      </c>
      <c r="L337" s="454"/>
      <c r="M337" s="1952">
        <v>0</v>
      </c>
      <c r="N337" s="431"/>
      <c r="O337" s="1954">
        <v>284117082</v>
      </c>
      <c r="P337" s="454"/>
      <c r="Q337" s="431">
        <f t="shared" si="12"/>
        <v>682447980</v>
      </c>
      <c r="R337" s="1419"/>
      <c r="S337" s="1954">
        <v>284107232</v>
      </c>
    </row>
    <row r="338" spans="1:19" s="429" customFormat="1" ht="15.5">
      <c r="A338" s="409"/>
      <c r="B338" s="427" t="s">
        <v>434</v>
      </c>
      <c r="C338" s="427">
        <v>0</v>
      </c>
      <c r="D338" s="408"/>
      <c r="E338" s="1959">
        <v>319296696</v>
      </c>
      <c r="F338" s="454"/>
      <c r="G338" s="479">
        <v>102000000</v>
      </c>
      <c r="H338" s="454"/>
      <c r="I338" s="1952">
        <v>1</v>
      </c>
      <c r="J338" s="437"/>
      <c r="K338" s="1951">
        <v>132385379</v>
      </c>
      <c r="L338" s="454"/>
      <c r="M338" s="1952">
        <v>0</v>
      </c>
      <c r="N338" s="431"/>
      <c r="O338" s="1954">
        <v>30016764</v>
      </c>
      <c r="P338" s="454"/>
      <c r="Q338" s="431">
        <f t="shared" si="12"/>
        <v>523665310</v>
      </c>
      <c r="R338" s="1419"/>
      <c r="S338" s="1954">
        <v>32180376</v>
      </c>
    </row>
    <row r="339" spans="1:19" s="429" customFormat="1" ht="15.5">
      <c r="A339" s="409"/>
      <c r="B339" s="427" t="s">
        <v>339</v>
      </c>
      <c r="C339" s="427">
        <v>0</v>
      </c>
      <c r="D339" s="408"/>
      <c r="E339" s="1959">
        <v>196270705</v>
      </c>
      <c r="F339" s="454"/>
      <c r="G339" s="479">
        <v>64000000</v>
      </c>
      <c r="H339" s="454"/>
      <c r="I339" s="1952">
        <v>170</v>
      </c>
      <c r="J339" s="437"/>
      <c r="K339" s="1951">
        <v>13373660</v>
      </c>
      <c r="L339" s="454"/>
      <c r="M339" s="1952">
        <v>0</v>
      </c>
      <c r="N339" s="431"/>
      <c r="O339" s="1954">
        <v>74587548</v>
      </c>
      <c r="P339" s="454"/>
      <c r="Q339" s="431">
        <f t="shared" si="12"/>
        <v>199056647</v>
      </c>
      <c r="R339" s="1419"/>
      <c r="S339" s="1954">
        <v>74587548</v>
      </c>
    </row>
    <row r="340" spans="1:19" s="409" customFormat="1" ht="15.5">
      <c r="B340" s="427" t="s">
        <v>340</v>
      </c>
      <c r="C340" s="427">
        <v>0</v>
      </c>
      <c r="D340" s="408"/>
      <c r="E340" s="1965">
        <v>6654420341</v>
      </c>
      <c r="F340" s="431"/>
      <c r="G340" s="479">
        <v>2892632000</v>
      </c>
      <c r="H340" s="454"/>
      <c r="I340" s="1952">
        <v>16277984</v>
      </c>
      <c r="J340" s="437"/>
      <c r="K340" s="1951">
        <v>52509406</v>
      </c>
      <c r="L340" s="454"/>
      <c r="M340" s="1952">
        <v>-44000000</v>
      </c>
      <c r="N340" s="431"/>
      <c r="O340" s="1954">
        <v>2837162399</v>
      </c>
      <c r="P340" s="431"/>
      <c r="Q340" s="431">
        <f t="shared" si="12"/>
        <v>6702121364</v>
      </c>
      <c r="R340" s="1414"/>
      <c r="S340" s="1954">
        <v>2837311948</v>
      </c>
    </row>
    <row r="341" spans="1:19">
      <c r="A341" s="429"/>
      <c r="B341" s="427" t="s">
        <v>435</v>
      </c>
      <c r="C341" s="427">
        <v>0</v>
      </c>
      <c r="D341" s="429"/>
      <c r="E341" s="1955">
        <v>65413300</v>
      </c>
      <c r="F341" s="437"/>
      <c r="G341" s="479">
        <v>25675000</v>
      </c>
      <c r="H341" s="454"/>
      <c r="I341" s="1952">
        <v>4335</v>
      </c>
      <c r="J341" s="437"/>
      <c r="K341" s="1951">
        <v>0</v>
      </c>
      <c r="L341" s="454"/>
      <c r="M341" s="1952">
        <v>0</v>
      </c>
      <c r="N341" s="431"/>
      <c r="O341" s="1954">
        <v>21341980</v>
      </c>
      <c r="P341" s="437"/>
      <c r="Q341" s="431">
        <f t="shared" si="12"/>
        <v>69741985</v>
      </c>
      <c r="R341" s="1424"/>
      <c r="S341" s="1954">
        <v>21294383</v>
      </c>
    </row>
    <row r="342" spans="1:19" s="409" customFormat="1" ht="15.5">
      <c r="A342" s="429"/>
      <c r="B342" s="427" t="s">
        <v>374</v>
      </c>
      <c r="C342" s="427">
        <v>0</v>
      </c>
      <c r="D342" s="408"/>
      <c r="E342" s="1961">
        <v>68306074</v>
      </c>
      <c r="F342" s="454"/>
      <c r="G342" s="1422">
        <v>0</v>
      </c>
      <c r="H342" s="454"/>
      <c r="I342" s="460">
        <v>0</v>
      </c>
      <c r="J342" s="437"/>
      <c r="K342" s="1951">
        <v>0</v>
      </c>
      <c r="L342" s="454"/>
      <c r="M342" s="1951">
        <v>0</v>
      </c>
      <c r="N342" s="431"/>
      <c r="O342" s="1951">
        <v>4907059</v>
      </c>
      <c r="P342" s="454"/>
      <c r="Q342" s="431">
        <f t="shared" si="12"/>
        <v>63399015</v>
      </c>
      <c r="R342" s="1419"/>
      <c r="S342" s="1954">
        <v>4907059</v>
      </c>
    </row>
    <row r="343" spans="1:19" s="409" customFormat="1" ht="15.5">
      <c r="B343" s="465" t="s">
        <v>436</v>
      </c>
      <c r="C343" s="427" t="s">
        <v>5</v>
      </c>
      <c r="D343" s="428"/>
      <c r="E343" s="1514">
        <f>ROUND(SUM(E281:E306,E324:E342),0)</f>
        <v>60866718108</v>
      </c>
      <c r="F343" s="432"/>
      <c r="G343" s="1514">
        <f>ROUND(SUM(G281:G306,G324:G342),0)</f>
        <v>12464513000</v>
      </c>
      <c r="H343" s="432"/>
      <c r="I343" s="1514">
        <f>ROUND(SUM(I281:I306,I324:I342),0)</f>
        <v>249464937</v>
      </c>
      <c r="J343" s="432"/>
      <c r="K343" s="1514">
        <f>ROUND(SUM(K281:K306,K324:K342),0)</f>
        <v>60615000</v>
      </c>
      <c r="L343" s="432"/>
      <c r="M343" s="1514">
        <f>ROUND(SUM(M281:M306,M324:M342),0)</f>
        <v>-44000000</v>
      </c>
      <c r="N343" s="431"/>
      <c r="O343" s="1514">
        <f>ROUND(SUM(O281:O306,O324:O342),0)</f>
        <v>10557804116</v>
      </c>
      <c r="P343" s="432"/>
      <c r="Q343" s="1514">
        <f>ROUND(SUM(Q281:Q306,Q324:Q342),0)</f>
        <v>62540577055</v>
      </c>
      <c r="R343" s="1424"/>
      <c r="S343" s="1514">
        <f>ROUND(SUM(S281:S306,S324:S342),0)</f>
        <v>10564972579</v>
      </c>
    </row>
    <row r="344" spans="1:19" s="429" customFormat="1">
      <c r="A344" s="459"/>
      <c r="B344" s="459"/>
      <c r="C344" s="459"/>
      <c r="D344" s="457"/>
      <c r="E344" s="481"/>
      <c r="F344" s="458"/>
      <c r="G344" s="458"/>
      <c r="H344" s="458"/>
      <c r="I344" s="481"/>
      <c r="J344" s="458"/>
      <c r="K344" s="481"/>
      <c r="L344" s="458"/>
      <c r="M344" s="481"/>
      <c r="N344" s="481"/>
      <c r="O344" s="481"/>
      <c r="P344" s="458"/>
      <c r="Q344" s="481"/>
      <c r="R344" s="1424"/>
      <c r="S344" s="481"/>
    </row>
    <row r="345" spans="1:19" s="429" customFormat="1" ht="18">
      <c r="A345" s="422" t="s">
        <v>437</v>
      </c>
      <c r="B345" s="1822"/>
      <c r="C345" s="1822"/>
      <c r="D345" s="408"/>
      <c r="E345" s="466"/>
      <c r="F345" s="431"/>
      <c r="G345" s="431"/>
      <c r="H345" s="454"/>
      <c r="I345" s="1825"/>
      <c r="J345" s="454"/>
      <c r="K345" s="1645"/>
      <c r="L345" s="454"/>
      <c r="M345" s="1825"/>
      <c r="N345" s="1825"/>
      <c r="O345" s="1825"/>
      <c r="P345" s="454"/>
      <c r="Q345" s="1825"/>
      <c r="R345" s="1424"/>
      <c r="S345" s="1825"/>
    </row>
    <row r="346" spans="1:19">
      <c r="A346" s="1822"/>
      <c r="B346" s="1822"/>
      <c r="C346" s="1822"/>
      <c r="D346" s="408"/>
      <c r="E346" s="1825"/>
      <c r="F346" s="454"/>
      <c r="G346" s="454"/>
      <c r="H346" s="454"/>
      <c r="I346" s="1825"/>
      <c r="J346" s="454"/>
      <c r="K346" s="1825"/>
      <c r="L346" s="454"/>
      <c r="M346" s="467"/>
      <c r="N346" s="467"/>
      <c r="O346" s="467"/>
      <c r="P346" s="454"/>
      <c r="Q346" s="467"/>
      <c r="R346" s="1424"/>
      <c r="S346" s="467"/>
    </row>
    <row r="347" spans="1:19" s="409" customFormat="1" ht="15.5">
      <c r="A347" s="429"/>
      <c r="B347" s="456" t="s">
        <v>414</v>
      </c>
      <c r="C347" s="1638">
        <v>0</v>
      </c>
      <c r="D347" s="439"/>
      <c r="E347" s="431">
        <v>1500000000</v>
      </c>
      <c r="F347" s="439"/>
      <c r="G347" s="1425">
        <v>3000000000</v>
      </c>
      <c r="H347" s="439"/>
      <c r="I347" s="1641">
        <v>1500000000</v>
      </c>
      <c r="J347" s="439"/>
      <c r="K347" s="1952">
        <v>0</v>
      </c>
      <c r="L347" s="431"/>
      <c r="M347" s="1956">
        <v>40000000</v>
      </c>
      <c r="N347" s="431"/>
      <c r="O347" s="431">
        <v>0</v>
      </c>
      <c r="P347" s="431"/>
      <c r="Q347" s="431">
        <f>ROUND(+SUM(E347)+SUM(G347)-SUM(I347)+SUM(K347) +SUM(M347)-SUM(O347),0)</f>
        <v>3040000000</v>
      </c>
      <c r="R347" s="1414"/>
      <c r="S347" s="438">
        <v>0</v>
      </c>
    </row>
    <row r="348" spans="1:19">
      <c r="A348" s="417"/>
      <c r="B348" s="465" t="s">
        <v>1889</v>
      </c>
      <c r="C348" s="427" t="s">
        <v>5</v>
      </c>
      <c r="D348" s="436"/>
      <c r="E348" s="1643">
        <f>ROUND(SUM(E347:E347),0)</f>
        <v>1500000000</v>
      </c>
      <c r="F348" s="439"/>
      <c r="G348" s="1643">
        <f>ROUND(SUM(G347:G347),0)</f>
        <v>3000000000</v>
      </c>
      <c r="H348" s="439"/>
      <c r="I348" s="1643">
        <f>ROUND(SUM(I347:I347),0)</f>
        <v>1500000000</v>
      </c>
      <c r="J348" s="439"/>
      <c r="K348" s="1643">
        <f>ROUND(SUM(K347:K347),0)</f>
        <v>0</v>
      </c>
      <c r="L348" s="439"/>
      <c r="M348" s="1643">
        <f>ROUND(SUM(M347:M347),0)</f>
        <v>40000000</v>
      </c>
      <c r="N348" s="431"/>
      <c r="O348" s="1643">
        <f t="shared" ref="O348" si="13">ROUND(SUM(O347:O347),0)</f>
        <v>0</v>
      </c>
      <c r="P348" s="439"/>
      <c r="Q348" s="1643">
        <f>ROUND(SUM(Q347:Q347),0)</f>
        <v>3040000000</v>
      </c>
      <c r="R348" s="1424"/>
      <c r="S348" s="1643">
        <f>ROUND(SUM(S347:S347),0)</f>
        <v>0</v>
      </c>
    </row>
    <row r="349" spans="1:19" s="409" customFormat="1">
      <c r="A349" s="459"/>
      <c r="B349" s="459"/>
      <c r="C349" s="459"/>
      <c r="D349" s="457"/>
      <c r="E349" s="481"/>
      <c r="F349" s="458"/>
      <c r="G349" s="458"/>
      <c r="H349" s="458"/>
      <c r="I349" s="481"/>
      <c r="J349" s="458"/>
      <c r="K349" s="481"/>
      <c r="L349" s="458"/>
      <c r="M349" s="481"/>
      <c r="N349" s="481"/>
      <c r="O349" s="481"/>
      <c r="P349" s="458"/>
      <c r="Q349" s="481"/>
      <c r="R349" s="1424"/>
      <c r="S349" s="481"/>
    </row>
    <row r="350" spans="1:19" s="409" customFormat="1" ht="18" thickBot="1">
      <c r="B350" s="465" t="s">
        <v>438</v>
      </c>
      <c r="C350" s="1257" t="s">
        <v>5</v>
      </c>
      <c r="D350" s="428"/>
      <c r="E350" s="482">
        <f>ROUND(SUM(E106+E159+E258+E263+E277+E343+E348),0)</f>
        <v>412293552406</v>
      </c>
      <c r="F350" s="432"/>
      <c r="G350" s="482">
        <f>ROUND(SUM(G106+G159+G258+G263+G277+G343+G348),0)</f>
        <v>288429548705</v>
      </c>
      <c r="H350" s="432"/>
      <c r="I350" s="482">
        <f>ROUND(SUM(I106+I159+I258+I263+I277+I343+I348),0)</f>
        <v>131787442394</v>
      </c>
      <c r="J350" s="432"/>
      <c r="K350" s="482">
        <f>ROUND(SUM(K106+K159+K258+K263+K277+K343+K348),0)</f>
        <v>380953</v>
      </c>
      <c r="L350" s="432"/>
      <c r="M350" s="482">
        <f>ROUND(SUM(M106+M159+M258+M263+M277+M343+M348),0)</f>
        <v>532803121</v>
      </c>
      <c r="N350" s="481"/>
      <c r="O350" s="482">
        <f>ROUND(SUM(O106+O159+O258+O263+O277+O343+O348),0)</f>
        <v>177408559490</v>
      </c>
      <c r="P350" s="432"/>
      <c r="Q350" s="483">
        <f>ROUND(+SUM(Q106)+SUM(Q159)+SUM(Q258)+SUM(Q263) +SUM(Q277)+SUM(Q343)+SUM(Q348),0)</f>
        <v>392060283301</v>
      </c>
      <c r="R350" s="1424"/>
      <c r="S350" s="482">
        <f>ROUND(SUM(S106+S159+S258+S263+S277+S343+S348),0)</f>
        <v>177794555183</v>
      </c>
    </row>
    <row r="351" spans="1:19" s="429" customFormat="1" ht="18" thickTop="1">
      <c r="A351" s="459"/>
      <c r="B351" s="459"/>
      <c r="C351" s="459"/>
      <c r="D351" s="457"/>
      <c r="E351" s="481"/>
      <c r="F351" s="458"/>
      <c r="G351" s="458"/>
      <c r="H351" s="458"/>
      <c r="I351" s="481"/>
      <c r="J351" s="458"/>
      <c r="K351" s="481"/>
      <c r="L351" s="458"/>
      <c r="M351" s="481"/>
      <c r="N351" s="481"/>
      <c r="O351" s="481"/>
      <c r="P351" s="458"/>
      <c r="Q351" s="481"/>
      <c r="R351" s="1424"/>
      <c r="S351" s="481"/>
    </row>
    <row r="352" spans="1:19" s="429" customFormat="1" ht="18">
      <c r="A352" s="1823" t="s">
        <v>439</v>
      </c>
      <c r="B352" s="1822"/>
      <c r="C352" s="1822"/>
      <c r="D352" s="408"/>
      <c r="E352" s="466"/>
      <c r="F352" s="431"/>
      <c r="G352" s="431"/>
      <c r="H352" s="454"/>
      <c r="I352" s="1825"/>
      <c r="J352" s="454"/>
      <c r="K352" s="1825"/>
      <c r="L352" s="454"/>
      <c r="M352" s="1825"/>
      <c r="N352" s="1825"/>
      <c r="O352" s="1825"/>
      <c r="P352" s="454"/>
      <c r="Q352" s="1825"/>
      <c r="R352" s="1424"/>
      <c r="S352" s="1825"/>
    </row>
    <row r="353" spans="1:19" s="429" customFormat="1" ht="15.5">
      <c r="A353" s="1822"/>
      <c r="B353" s="1822"/>
      <c r="C353" s="1822"/>
      <c r="D353" s="408"/>
      <c r="E353" s="1825"/>
      <c r="F353" s="454"/>
      <c r="G353" s="454"/>
      <c r="H353" s="454"/>
      <c r="I353" s="1825"/>
      <c r="J353" s="454"/>
      <c r="K353" s="1825"/>
      <c r="L353" s="454"/>
      <c r="M353" s="467"/>
      <c r="N353" s="467"/>
      <c r="O353" s="467"/>
      <c r="P353" s="454"/>
      <c r="Q353" s="467"/>
      <c r="R353" s="1424"/>
      <c r="S353" s="467"/>
    </row>
    <row r="354" spans="1:19" s="429" customFormat="1" ht="15.5">
      <c r="A354" s="426"/>
      <c r="B354" s="427" t="s">
        <v>377</v>
      </c>
      <c r="C354" s="427">
        <v>0</v>
      </c>
      <c r="D354" s="428"/>
      <c r="E354" s="1955">
        <v>200000</v>
      </c>
      <c r="F354" s="432"/>
      <c r="G354" s="431">
        <v>100000</v>
      </c>
      <c r="H354" s="432"/>
      <c r="I354" s="1951">
        <v>200000</v>
      </c>
      <c r="J354" s="437"/>
      <c r="K354" s="1951">
        <v>0</v>
      </c>
      <c r="L354" s="432"/>
      <c r="M354" s="1952">
        <v>0</v>
      </c>
      <c r="N354" s="431"/>
      <c r="O354" s="1954"/>
      <c r="P354" s="432"/>
      <c r="Q354" s="431">
        <f t="shared" ref="Q354:Q366" si="14">ROUND(+SUM(E354)+SUM(G354)-SUM(I354)+SUM(K354) +SUM(M354)-SUM(O354),0)</f>
        <v>100000</v>
      </c>
      <c r="R354" s="1420"/>
      <c r="S354" s="1954">
        <v>0</v>
      </c>
    </row>
    <row r="355" spans="1:19" s="429" customFormat="1" ht="15.5">
      <c r="A355" s="420"/>
      <c r="B355" s="427" t="s">
        <v>346</v>
      </c>
      <c r="C355" s="427">
        <v>0</v>
      </c>
      <c r="D355" s="434"/>
      <c r="E355" s="1955">
        <v>20790908</v>
      </c>
      <c r="F355" s="435"/>
      <c r="G355" s="431">
        <v>21261000</v>
      </c>
      <c r="H355" s="432"/>
      <c r="I355" s="1951">
        <v>0</v>
      </c>
      <c r="J355" s="437"/>
      <c r="K355" s="1951">
        <v>0</v>
      </c>
      <c r="L355" s="432"/>
      <c r="M355" s="1952">
        <v>0</v>
      </c>
      <c r="N355" s="431"/>
      <c r="O355" s="1954">
        <v>13808647</v>
      </c>
      <c r="P355" s="433"/>
      <c r="Q355" s="431">
        <f t="shared" si="14"/>
        <v>28243261</v>
      </c>
      <c r="R355" s="1415"/>
      <c r="S355" s="1954">
        <v>13808647</v>
      </c>
    </row>
    <row r="356" spans="1:19" s="429" customFormat="1" ht="15.5">
      <c r="A356" s="417"/>
      <c r="B356" s="427" t="s">
        <v>381</v>
      </c>
      <c r="C356" s="427">
        <v>0</v>
      </c>
      <c r="D356" s="418"/>
      <c r="E356" s="1955">
        <v>1249808</v>
      </c>
      <c r="F356" s="431"/>
      <c r="G356" s="431">
        <v>515000</v>
      </c>
      <c r="H356" s="432"/>
      <c r="I356" s="1951">
        <v>448414</v>
      </c>
      <c r="J356" s="437"/>
      <c r="K356" s="1951">
        <v>0</v>
      </c>
      <c r="L356" s="432"/>
      <c r="M356" s="1952">
        <v>0</v>
      </c>
      <c r="N356" s="431"/>
      <c r="O356" s="1954">
        <v>18161</v>
      </c>
      <c r="P356" s="431"/>
      <c r="Q356" s="431">
        <f t="shared" si="14"/>
        <v>1298233</v>
      </c>
      <c r="R356" s="1414"/>
      <c r="S356" s="1954">
        <v>18161</v>
      </c>
    </row>
    <row r="357" spans="1:19" s="446" customFormat="1" ht="15.5">
      <c r="A357" s="429"/>
      <c r="B357" s="427" t="s">
        <v>440</v>
      </c>
      <c r="C357" s="427">
        <v>0</v>
      </c>
      <c r="D357" s="418"/>
      <c r="E357" s="1955">
        <v>159778</v>
      </c>
      <c r="F357" s="431"/>
      <c r="G357" s="431">
        <v>742000</v>
      </c>
      <c r="H357" s="432"/>
      <c r="I357" s="1951">
        <v>116893</v>
      </c>
      <c r="J357" s="437"/>
      <c r="K357" s="1951">
        <v>0</v>
      </c>
      <c r="L357" s="432"/>
      <c r="M357" s="1952">
        <v>0</v>
      </c>
      <c r="N357" s="431"/>
      <c r="O357" s="1954">
        <v>371184</v>
      </c>
      <c r="P357" s="431"/>
      <c r="Q357" s="431">
        <f t="shared" si="14"/>
        <v>413701</v>
      </c>
      <c r="R357" s="1414"/>
      <c r="S357" s="1954">
        <v>371184</v>
      </c>
    </row>
    <row r="358" spans="1:19" s="409" customFormat="1" ht="15.5">
      <c r="A358" s="420"/>
      <c r="B358" s="427" t="s">
        <v>292</v>
      </c>
      <c r="C358" s="427">
        <v>0</v>
      </c>
      <c r="D358" s="436"/>
      <c r="E358" s="1955">
        <v>4619041</v>
      </c>
      <c r="F358" s="431"/>
      <c r="G358" s="431">
        <v>47701000</v>
      </c>
      <c r="H358" s="432"/>
      <c r="I358" s="1951">
        <v>1407924</v>
      </c>
      <c r="J358" s="437"/>
      <c r="K358" s="1951">
        <v>0</v>
      </c>
      <c r="L358" s="432"/>
      <c r="M358" s="1952">
        <v>0</v>
      </c>
      <c r="N358" s="431"/>
      <c r="O358" s="1954">
        <v>43909643</v>
      </c>
      <c r="P358" s="431"/>
      <c r="Q358" s="431">
        <f t="shared" si="14"/>
        <v>7002474</v>
      </c>
      <c r="R358" s="1414"/>
      <c r="S358" s="1954">
        <v>43739303</v>
      </c>
    </row>
    <row r="359" spans="1:19" s="429" customFormat="1" ht="15.5">
      <c r="A359" s="468"/>
      <c r="B359" s="427" t="s">
        <v>441</v>
      </c>
      <c r="C359" s="427">
        <v>0</v>
      </c>
      <c r="D359" s="418"/>
      <c r="E359" s="1955">
        <v>10000</v>
      </c>
      <c r="F359" s="431"/>
      <c r="G359" s="431">
        <v>10000</v>
      </c>
      <c r="H359" s="432"/>
      <c r="I359" s="1951">
        <v>10000</v>
      </c>
      <c r="J359" s="437"/>
      <c r="K359" s="1951">
        <v>0</v>
      </c>
      <c r="L359" s="432"/>
      <c r="M359" s="1952">
        <v>0</v>
      </c>
      <c r="N359" s="431"/>
      <c r="O359" s="1954">
        <v>121</v>
      </c>
      <c r="P359" s="431"/>
      <c r="Q359" s="431">
        <f t="shared" si="14"/>
        <v>9879</v>
      </c>
      <c r="R359" s="1414"/>
      <c r="S359" s="1954">
        <v>121</v>
      </c>
    </row>
    <row r="360" spans="1:19" s="409" customFormat="1" ht="15.5">
      <c r="A360" s="450"/>
      <c r="B360" s="427" t="s">
        <v>442</v>
      </c>
      <c r="C360" s="427">
        <v>0</v>
      </c>
      <c r="D360" s="451"/>
      <c r="E360" s="1957">
        <v>809421</v>
      </c>
      <c r="F360" s="444"/>
      <c r="G360" s="431">
        <v>2662000</v>
      </c>
      <c r="H360" s="432"/>
      <c r="I360" s="1951">
        <v>702828</v>
      </c>
      <c r="J360" s="437"/>
      <c r="K360" s="1951">
        <v>0</v>
      </c>
      <c r="L360" s="432"/>
      <c r="M360" s="1952">
        <v>0</v>
      </c>
      <c r="N360" s="431"/>
      <c r="O360" s="1954">
        <v>1669530</v>
      </c>
      <c r="P360" s="441"/>
      <c r="Q360" s="431">
        <f t="shared" si="14"/>
        <v>1099063</v>
      </c>
      <c r="R360" s="1418"/>
      <c r="S360" s="1954">
        <v>1669530</v>
      </c>
    </row>
    <row r="361" spans="1:19" s="409" customFormat="1" ht="15.5">
      <c r="B361" s="427" t="s">
        <v>310</v>
      </c>
      <c r="C361" s="427">
        <v>0</v>
      </c>
      <c r="D361" s="408"/>
      <c r="E361" s="1956">
        <v>4000000</v>
      </c>
      <c r="F361" s="454"/>
      <c r="G361" s="431">
        <v>4000000</v>
      </c>
      <c r="H361" s="432"/>
      <c r="I361" s="1951">
        <v>4000000</v>
      </c>
      <c r="J361" s="437"/>
      <c r="K361" s="1951">
        <v>0</v>
      </c>
      <c r="L361" s="432"/>
      <c r="M361" s="1952">
        <v>0</v>
      </c>
      <c r="N361" s="431"/>
      <c r="O361" s="1954">
        <v>0</v>
      </c>
      <c r="P361" s="454"/>
      <c r="Q361" s="431">
        <f t="shared" si="14"/>
        <v>4000000</v>
      </c>
      <c r="R361" s="1419"/>
      <c r="S361" s="1954">
        <v>0</v>
      </c>
    </row>
    <row r="362" spans="1:19" s="409" customFormat="1" ht="15.5">
      <c r="A362" s="429"/>
      <c r="B362" s="427" t="s">
        <v>316</v>
      </c>
      <c r="C362" s="427">
        <v>0</v>
      </c>
      <c r="D362" s="418"/>
      <c r="E362" s="1952">
        <v>500000</v>
      </c>
      <c r="F362" s="431"/>
      <c r="G362" s="431">
        <v>500000</v>
      </c>
      <c r="H362" s="432"/>
      <c r="I362" s="1951">
        <v>500000</v>
      </c>
      <c r="J362" s="437"/>
      <c r="K362" s="1951">
        <v>0</v>
      </c>
      <c r="L362" s="432"/>
      <c r="M362" s="1952">
        <v>0</v>
      </c>
      <c r="N362" s="431"/>
      <c r="O362" s="1954">
        <v>0</v>
      </c>
      <c r="P362" s="431"/>
      <c r="Q362" s="431">
        <f t="shared" si="14"/>
        <v>500000</v>
      </c>
      <c r="R362" s="1414"/>
      <c r="S362" s="1954">
        <v>0</v>
      </c>
    </row>
    <row r="363" spans="1:19" s="409" customFormat="1" ht="15.5">
      <c r="B363" s="427" t="s">
        <v>443</v>
      </c>
      <c r="C363" s="427">
        <v>0</v>
      </c>
      <c r="D363" s="408"/>
      <c r="E363" s="1958">
        <v>4397059293</v>
      </c>
      <c r="F363" s="454"/>
      <c r="G363" s="431">
        <v>2797794000</v>
      </c>
      <c r="H363" s="432"/>
      <c r="I363" s="1951">
        <v>2622033550</v>
      </c>
      <c r="J363" s="437"/>
      <c r="K363" s="1951">
        <v>0</v>
      </c>
      <c r="L363" s="432"/>
      <c r="M363" s="1952">
        <v>0</v>
      </c>
      <c r="N363" s="431"/>
      <c r="O363" s="1954">
        <v>2179183336</v>
      </c>
      <c r="P363" s="454"/>
      <c r="Q363" s="431">
        <f t="shared" si="14"/>
        <v>2393636407</v>
      </c>
      <c r="R363" s="1419"/>
      <c r="S363" s="1954">
        <v>2182722856</v>
      </c>
    </row>
    <row r="364" spans="1:19">
      <c r="A364" s="409"/>
      <c r="B364" s="427" t="s">
        <v>444</v>
      </c>
      <c r="C364" s="427">
        <v>0</v>
      </c>
      <c r="D364" s="408"/>
      <c r="E364" s="1958">
        <v>7447231</v>
      </c>
      <c r="F364" s="454"/>
      <c r="G364" s="431">
        <v>8606000</v>
      </c>
      <c r="H364" s="432"/>
      <c r="I364" s="1951">
        <v>7353458</v>
      </c>
      <c r="J364" s="437"/>
      <c r="K364" s="1951">
        <v>0</v>
      </c>
      <c r="L364" s="432"/>
      <c r="M364" s="1952">
        <v>0</v>
      </c>
      <c r="N364" s="431"/>
      <c r="O364" s="1954">
        <v>1326516</v>
      </c>
      <c r="P364" s="454"/>
      <c r="Q364" s="431">
        <f t="shared" si="14"/>
        <v>7373257</v>
      </c>
      <c r="R364" s="1419"/>
      <c r="S364" s="1954">
        <v>1334651</v>
      </c>
    </row>
    <row r="365" spans="1:19">
      <c r="A365" s="409"/>
      <c r="B365" s="427" t="s">
        <v>2553</v>
      </c>
      <c r="C365" s="427" t="s">
        <v>5</v>
      </c>
      <c r="D365" s="408"/>
      <c r="E365" s="1958">
        <v>0</v>
      </c>
      <c r="F365" s="454"/>
      <c r="G365" s="431">
        <v>22000000</v>
      </c>
      <c r="H365" s="432"/>
      <c r="I365" s="1951">
        <v>0</v>
      </c>
      <c r="J365" s="437"/>
      <c r="K365" s="1951">
        <v>0</v>
      </c>
      <c r="L365" s="432"/>
      <c r="M365" s="1952">
        <v>0</v>
      </c>
      <c r="N365" s="431"/>
      <c r="O365" s="1951">
        <v>14012521.199999999</v>
      </c>
      <c r="P365" s="454"/>
      <c r="Q365" s="431">
        <f t="shared" si="14"/>
        <v>7987479</v>
      </c>
      <c r="R365" s="1419"/>
      <c r="S365" s="1951">
        <v>14012521.199999999</v>
      </c>
    </row>
    <row r="366" spans="1:19" s="409" customFormat="1" ht="15.5">
      <c r="B366" s="427" t="s">
        <v>328</v>
      </c>
      <c r="C366" s="427">
        <v>0</v>
      </c>
      <c r="D366" s="408"/>
      <c r="E366" s="1958">
        <v>1530302</v>
      </c>
      <c r="F366" s="454"/>
      <c r="G366" s="454">
        <v>2657000</v>
      </c>
      <c r="H366" s="454"/>
      <c r="I366" s="1951">
        <v>1411400</v>
      </c>
      <c r="J366" s="437"/>
      <c r="K366" s="1951">
        <v>0</v>
      </c>
      <c r="L366" s="454"/>
      <c r="M366" s="1952">
        <v>0</v>
      </c>
      <c r="N366" s="431"/>
      <c r="O366" s="1954">
        <v>1279411</v>
      </c>
      <c r="P366" s="454"/>
      <c r="Q366" s="431">
        <f t="shared" si="14"/>
        <v>1496491</v>
      </c>
      <c r="R366" s="1419"/>
      <c r="S366" s="1954">
        <v>1279411</v>
      </c>
    </row>
    <row r="367" spans="1:19" s="409" customFormat="1" ht="15.5">
      <c r="B367" s="485" t="s">
        <v>1890</v>
      </c>
      <c r="C367" s="427" t="s">
        <v>5</v>
      </c>
      <c r="D367" s="428"/>
      <c r="E367" s="1643">
        <f>ROUND(SUM(E354:E366),0)</f>
        <v>4438375782</v>
      </c>
      <c r="F367" s="432"/>
      <c r="G367" s="1643">
        <f>ROUND(SUM(G354:G366),0)</f>
        <v>2908548000</v>
      </c>
      <c r="H367" s="432"/>
      <c r="I367" s="1643">
        <f>ROUND(SUM(I354:I366),0)</f>
        <v>2638184467</v>
      </c>
      <c r="J367" s="432"/>
      <c r="K367" s="1643">
        <f>ROUND(SUM(K354:K366),0)</f>
        <v>0</v>
      </c>
      <c r="L367" s="432"/>
      <c r="M367" s="1643">
        <f>ROUND(SUM(M354:M366),0)</f>
        <v>0</v>
      </c>
      <c r="N367" s="431"/>
      <c r="O367" s="1643">
        <f>ROUND(SUM(O354:O366),0)</f>
        <v>2255579070</v>
      </c>
      <c r="P367" s="1643">
        <f>ROUND(SUM(P354:P366),0)</f>
        <v>0</v>
      </c>
      <c r="Q367" s="1644">
        <f>ROUND(+SUM(E367)+SUM(G367)-SUM(I367)+SUM(K367) +SUM(M367)-SUM(O367),0)</f>
        <v>2453160245</v>
      </c>
      <c r="R367" s="1419"/>
      <c r="S367" s="1643">
        <f>ROUND(SUM(S354:S366),0)</f>
        <v>2258956385</v>
      </c>
    </row>
    <row r="368" spans="1:19" s="429" customFormat="1">
      <c r="A368" s="459"/>
      <c r="B368" s="459"/>
      <c r="C368" s="459"/>
      <c r="D368" s="457"/>
      <c r="E368" s="481"/>
      <c r="F368" s="458"/>
      <c r="G368" s="458"/>
      <c r="H368" s="458"/>
      <c r="I368" s="481"/>
      <c r="J368" s="458"/>
      <c r="K368" s="481"/>
      <c r="L368" s="458"/>
      <c r="M368" s="481"/>
      <c r="N368" s="481"/>
      <c r="O368" s="481"/>
      <c r="P368" s="458"/>
      <c r="Q368" s="481"/>
      <c r="R368" s="1419"/>
      <c r="S368" s="481"/>
    </row>
    <row r="369" spans="1:19" s="429" customFormat="1" ht="18">
      <c r="A369" s="1823" t="s">
        <v>445</v>
      </c>
      <c r="B369" s="427"/>
      <c r="C369" s="427"/>
      <c r="D369" s="408"/>
      <c r="E369" s="486"/>
      <c r="F369" s="454"/>
      <c r="G369" s="431"/>
      <c r="H369" s="454"/>
      <c r="I369" s="437"/>
      <c r="J369" s="454"/>
      <c r="K369" s="437"/>
      <c r="L369" s="454"/>
      <c r="M369" s="437"/>
      <c r="N369" s="437"/>
      <c r="O369" s="437"/>
      <c r="P369" s="454"/>
      <c r="Q369" s="431"/>
      <c r="R369" s="1419"/>
      <c r="S369" s="437"/>
    </row>
    <row r="370" spans="1:19" s="429" customFormat="1" ht="15.5">
      <c r="A370" s="409"/>
      <c r="B370" s="427"/>
      <c r="C370" s="427">
        <v>0</v>
      </c>
      <c r="D370" s="408"/>
      <c r="E370" s="397"/>
      <c r="F370" s="454"/>
      <c r="G370" s="431"/>
      <c r="H370" s="454"/>
      <c r="I370" s="437"/>
      <c r="J370" s="454"/>
      <c r="K370" s="437"/>
      <c r="L370" s="454"/>
      <c r="M370" s="437"/>
      <c r="N370" s="437"/>
      <c r="O370" s="437"/>
      <c r="P370" s="454"/>
      <c r="Q370" s="431"/>
      <c r="R370" s="1419"/>
      <c r="S370" s="437"/>
    </row>
    <row r="371" spans="1:19" s="429" customFormat="1" ht="15.5">
      <c r="A371" s="420"/>
      <c r="B371" s="427" t="s">
        <v>380</v>
      </c>
      <c r="C371" s="427">
        <v>0</v>
      </c>
      <c r="D371" s="428"/>
      <c r="E371" s="1955">
        <v>198594</v>
      </c>
      <c r="F371" s="432"/>
      <c r="G371" s="431">
        <v>1650000</v>
      </c>
      <c r="H371" s="432"/>
      <c r="I371" s="1951">
        <v>198594</v>
      </c>
      <c r="J371" s="437"/>
      <c r="K371" s="1951">
        <v>0</v>
      </c>
      <c r="L371" s="432"/>
      <c r="M371" s="1952">
        <v>0</v>
      </c>
      <c r="N371" s="431"/>
      <c r="O371" s="1954">
        <v>1470705</v>
      </c>
      <c r="P371" s="432"/>
      <c r="Q371" s="431">
        <f t="shared" ref="Q371:Q381" si="15">ROUND(+SUM(E371)+SUM(G371)-SUM(I371)+SUM(K371) +SUM(M371)-SUM(O371),0)</f>
        <v>179295</v>
      </c>
      <c r="R371" s="1420"/>
      <c r="S371" s="1954">
        <v>1470705</v>
      </c>
    </row>
    <row r="372" spans="1:19" s="429" customFormat="1" ht="15.5">
      <c r="A372" s="417"/>
      <c r="B372" s="427" t="s">
        <v>381</v>
      </c>
      <c r="C372" s="427">
        <v>0</v>
      </c>
      <c r="D372" s="418"/>
      <c r="E372" s="1955">
        <v>9338753</v>
      </c>
      <c r="F372" s="431"/>
      <c r="G372" s="431">
        <v>22162000</v>
      </c>
      <c r="H372" s="432"/>
      <c r="I372" s="1951">
        <v>9011353</v>
      </c>
      <c r="J372" s="437"/>
      <c r="K372" s="1951">
        <v>0</v>
      </c>
      <c r="L372" s="432"/>
      <c r="M372" s="1952">
        <v>0</v>
      </c>
      <c r="N372" s="431"/>
      <c r="O372" s="1954">
        <v>12135401</v>
      </c>
      <c r="P372" s="431"/>
      <c r="Q372" s="431">
        <f t="shared" si="15"/>
        <v>10353999</v>
      </c>
      <c r="R372" s="1414"/>
      <c r="S372" s="1954">
        <v>12126867</v>
      </c>
    </row>
    <row r="373" spans="1:19" s="446" customFormat="1" ht="15.5">
      <c r="A373" s="429"/>
      <c r="B373" s="427" t="s">
        <v>446</v>
      </c>
      <c r="C373" s="427">
        <v>0</v>
      </c>
      <c r="D373" s="436"/>
      <c r="E373" s="1960">
        <v>14619008</v>
      </c>
      <c r="F373" s="439"/>
      <c r="G373" s="431">
        <v>39761000</v>
      </c>
      <c r="H373" s="432"/>
      <c r="I373" s="1951">
        <v>13765425</v>
      </c>
      <c r="J373" s="437"/>
      <c r="K373" s="1951">
        <v>0</v>
      </c>
      <c r="L373" s="432"/>
      <c r="M373" s="1952">
        <v>0</v>
      </c>
      <c r="N373" s="431"/>
      <c r="O373" s="1954">
        <v>23587238</v>
      </c>
      <c r="P373" s="439"/>
      <c r="Q373" s="431">
        <f t="shared" si="15"/>
        <v>17027345</v>
      </c>
      <c r="R373" s="1416"/>
      <c r="S373" s="1954">
        <v>23587238</v>
      </c>
    </row>
    <row r="374" spans="1:19" s="446" customFormat="1" ht="15.5">
      <c r="A374" s="429"/>
      <c r="B374" s="427" t="s">
        <v>2161</v>
      </c>
      <c r="C374" s="427">
        <v>0</v>
      </c>
      <c r="D374" s="436"/>
      <c r="E374" s="1960">
        <v>4849813</v>
      </c>
      <c r="F374" s="439"/>
      <c r="G374" s="431">
        <v>74895000</v>
      </c>
      <c r="H374" s="432"/>
      <c r="I374" s="1951">
        <v>2103462</v>
      </c>
      <c r="J374" s="437"/>
      <c r="K374" s="1951">
        <v>0</v>
      </c>
      <c r="L374" s="432"/>
      <c r="M374" s="1952">
        <v>0</v>
      </c>
      <c r="N374" s="431"/>
      <c r="O374" s="1954">
        <v>62885871</v>
      </c>
      <c r="P374" s="439"/>
      <c r="Q374" s="431">
        <f t="shared" si="15"/>
        <v>14755480</v>
      </c>
      <c r="R374" s="1416"/>
      <c r="S374" s="1954">
        <v>63035917</v>
      </c>
    </row>
    <row r="375" spans="1:19" s="446" customFormat="1" ht="15.5">
      <c r="A375" s="420"/>
      <c r="B375" s="427" t="s">
        <v>292</v>
      </c>
      <c r="C375" s="427">
        <v>0</v>
      </c>
      <c r="D375" s="436"/>
      <c r="E375" s="1955">
        <v>44915427</v>
      </c>
      <c r="F375" s="431"/>
      <c r="G375" s="431">
        <v>9000000</v>
      </c>
      <c r="H375" s="432"/>
      <c r="I375" s="1951">
        <v>30691602</v>
      </c>
      <c r="J375" s="437"/>
      <c r="K375" s="1951">
        <v>0</v>
      </c>
      <c r="L375" s="432"/>
      <c r="M375" s="1952">
        <v>0</v>
      </c>
      <c r="N375" s="431"/>
      <c r="O375" s="1954">
        <v>13490569</v>
      </c>
      <c r="P375" s="431"/>
      <c r="Q375" s="431">
        <f t="shared" si="15"/>
        <v>9733256</v>
      </c>
      <c r="R375" s="1414"/>
      <c r="S375" s="1954">
        <v>13490569</v>
      </c>
    </row>
    <row r="376" spans="1:19" s="446" customFormat="1" ht="15.5">
      <c r="A376" s="442"/>
      <c r="B376" s="427" t="s">
        <v>447</v>
      </c>
      <c r="C376" s="427">
        <v>0</v>
      </c>
      <c r="D376" s="443"/>
      <c r="E376" s="1955">
        <v>13191153</v>
      </c>
      <c r="F376" s="444"/>
      <c r="G376" s="431">
        <v>33663000</v>
      </c>
      <c r="H376" s="432"/>
      <c r="I376" s="1951">
        <v>12320446</v>
      </c>
      <c r="J376" s="437"/>
      <c r="K376" s="1951">
        <v>0</v>
      </c>
      <c r="L376" s="432"/>
      <c r="M376" s="1952">
        <v>0</v>
      </c>
      <c r="N376" s="431"/>
      <c r="O376" s="1954">
        <v>20595250</v>
      </c>
      <c r="P376" s="444"/>
      <c r="Q376" s="431">
        <f t="shared" si="15"/>
        <v>13938457</v>
      </c>
      <c r="R376" s="1417"/>
      <c r="S376" s="1954">
        <v>21024648</v>
      </c>
    </row>
    <row r="377" spans="1:19" s="409" customFormat="1" ht="15.5">
      <c r="A377" s="450"/>
      <c r="B377" s="427" t="s">
        <v>448</v>
      </c>
      <c r="C377" s="427">
        <v>0</v>
      </c>
      <c r="D377" s="420"/>
      <c r="E377" s="1957">
        <v>324776</v>
      </c>
      <c r="F377" s="444"/>
      <c r="G377" s="431">
        <v>1947000</v>
      </c>
      <c r="H377" s="432"/>
      <c r="I377" s="1951">
        <v>255337</v>
      </c>
      <c r="J377" s="437"/>
      <c r="K377" s="1951">
        <v>0</v>
      </c>
      <c r="L377" s="432"/>
      <c r="M377" s="1952">
        <v>0</v>
      </c>
      <c r="N377" s="431"/>
      <c r="O377" s="1954">
        <v>1062253</v>
      </c>
      <c r="P377" s="441"/>
      <c r="Q377" s="431">
        <f t="shared" si="15"/>
        <v>954186</v>
      </c>
      <c r="R377" s="1418"/>
      <c r="S377" s="1954">
        <v>1062253</v>
      </c>
    </row>
    <row r="378" spans="1:19" s="429" customFormat="1" ht="15.5">
      <c r="A378" s="450"/>
      <c r="B378" s="427" t="s">
        <v>449</v>
      </c>
      <c r="C378" s="427">
        <v>0</v>
      </c>
      <c r="D378" s="451"/>
      <c r="E378" s="1957">
        <v>95000</v>
      </c>
      <c r="F378" s="444"/>
      <c r="G378" s="431">
        <v>95000</v>
      </c>
      <c r="H378" s="432"/>
      <c r="I378" s="1951">
        <v>95000</v>
      </c>
      <c r="J378" s="437"/>
      <c r="K378" s="1951">
        <v>0</v>
      </c>
      <c r="L378" s="432"/>
      <c r="M378" s="1952">
        <v>0</v>
      </c>
      <c r="N378" s="431"/>
      <c r="O378" s="1954">
        <v>0</v>
      </c>
      <c r="P378" s="441"/>
      <c r="Q378" s="431">
        <f t="shared" si="15"/>
        <v>95000</v>
      </c>
      <c r="R378" s="1418"/>
      <c r="S378" s="1954">
        <v>0</v>
      </c>
    </row>
    <row r="379" spans="1:19" s="446" customFormat="1" ht="15.5">
      <c r="A379" s="450"/>
      <c r="B379" s="427" t="s">
        <v>442</v>
      </c>
      <c r="C379" s="427">
        <v>0</v>
      </c>
      <c r="D379" s="428"/>
      <c r="E379" s="1957">
        <v>497124019</v>
      </c>
      <c r="F379" s="432"/>
      <c r="G379" s="431">
        <v>856457000</v>
      </c>
      <c r="H379" s="432"/>
      <c r="I379" s="1951">
        <v>466815931</v>
      </c>
      <c r="J379" s="437"/>
      <c r="K379" s="1951">
        <v>0</v>
      </c>
      <c r="L379" s="432"/>
      <c r="M379" s="1952">
        <v>0</v>
      </c>
      <c r="N379" s="431"/>
      <c r="O379" s="1954">
        <v>394863036</v>
      </c>
      <c r="P379" s="432"/>
      <c r="Q379" s="431">
        <f t="shared" si="15"/>
        <v>491902052</v>
      </c>
      <c r="R379" s="1420"/>
      <c r="S379" s="1954">
        <v>394706287</v>
      </c>
    </row>
    <row r="380" spans="1:19" s="446" customFormat="1" ht="15.5">
      <c r="A380" s="409"/>
      <c r="B380" s="427" t="s">
        <v>310</v>
      </c>
      <c r="C380" s="427">
        <v>0</v>
      </c>
      <c r="D380" s="408"/>
      <c r="E380" s="1959">
        <v>294026428</v>
      </c>
      <c r="F380" s="454"/>
      <c r="G380" s="431">
        <v>151636000</v>
      </c>
      <c r="H380" s="432"/>
      <c r="I380" s="1951">
        <v>121354084</v>
      </c>
      <c r="J380" s="437"/>
      <c r="K380" s="1951">
        <v>0</v>
      </c>
      <c r="L380" s="432"/>
      <c r="M380" s="1952">
        <v>0</v>
      </c>
      <c r="N380" s="431"/>
      <c r="O380" s="1954">
        <v>55193920</v>
      </c>
      <c r="P380" s="454"/>
      <c r="Q380" s="431">
        <f t="shared" si="15"/>
        <v>269114424</v>
      </c>
      <c r="R380" s="1419"/>
      <c r="S380" s="1954">
        <v>55191064</v>
      </c>
    </row>
    <row r="381" spans="1:19" s="446" customFormat="1" ht="15.5">
      <c r="A381" s="409"/>
      <c r="B381" s="427" t="s">
        <v>2162</v>
      </c>
      <c r="C381" s="427">
        <v>0</v>
      </c>
      <c r="D381" s="418"/>
      <c r="E381" s="484">
        <v>4638713</v>
      </c>
      <c r="F381" s="431"/>
      <c r="G381" s="431">
        <v>4260000</v>
      </c>
      <c r="H381" s="432"/>
      <c r="I381" s="1951">
        <v>2344056</v>
      </c>
      <c r="J381" s="437"/>
      <c r="K381" s="1951">
        <v>0</v>
      </c>
      <c r="L381" s="432"/>
      <c r="M381" s="1952">
        <v>0</v>
      </c>
      <c r="N381" s="431"/>
      <c r="O381" s="1954">
        <v>2111088</v>
      </c>
      <c r="P381" s="431"/>
      <c r="Q381" s="431">
        <f t="shared" si="15"/>
        <v>4443569</v>
      </c>
      <c r="R381" s="1414"/>
      <c r="S381" s="1954">
        <v>2111088</v>
      </c>
    </row>
    <row r="382" spans="1:19" s="446" customFormat="1" ht="15.5">
      <c r="A382" s="450"/>
      <c r="B382" s="427"/>
      <c r="C382" s="427"/>
      <c r="D382" s="451"/>
      <c r="E382" s="448"/>
      <c r="F382" s="444"/>
      <c r="G382" s="445"/>
      <c r="H382" s="444"/>
      <c r="I382" s="449"/>
      <c r="J382" s="452"/>
      <c r="K382" s="438"/>
      <c r="L382" s="444"/>
      <c r="M382" s="396"/>
      <c r="N382" s="396"/>
      <c r="O382" s="396"/>
      <c r="P382" s="431"/>
      <c r="Q382" s="431"/>
      <c r="R382" s="441"/>
      <c r="S382" s="438"/>
    </row>
    <row r="383" spans="1:19" s="446" customFormat="1" ht="15.5">
      <c r="A383" s="450"/>
      <c r="B383" s="427"/>
      <c r="C383" s="427"/>
      <c r="D383" s="451"/>
      <c r="E383" s="448"/>
      <c r="F383" s="444"/>
      <c r="G383" s="445"/>
      <c r="H383" s="444"/>
      <c r="I383" s="449"/>
      <c r="J383" s="452"/>
      <c r="K383" s="438"/>
      <c r="L383" s="444"/>
      <c r="M383" s="396"/>
      <c r="N383" s="396"/>
      <c r="O383" s="396"/>
      <c r="P383" s="431"/>
      <c r="Q383" s="431"/>
      <c r="R383" s="441"/>
      <c r="S383" s="438"/>
    </row>
    <row r="385" spans="1:19">
      <c r="A385" s="1512" t="s">
        <v>242</v>
      </c>
      <c r="B385" s="2278" t="s">
        <v>277</v>
      </c>
      <c r="C385" s="2278"/>
      <c r="D385" s="2278"/>
      <c r="E385" s="2278"/>
      <c r="F385" s="2278"/>
      <c r="G385" s="2278"/>
      <c r="H385" s="2278"/>
      <c r="I385" s="2278"/>
      <c r="J385" s="2278"/>
      <c r="K385" s="2278"/>
      <c r="L385" s="2278"/>
      <c r="M385" s="2278"/>
      <c r="N385" s="2278"/>
      <c r="O385" s="2278"/>
      <c r="P385" s="2278"/>
      <c r="Q385" s="2278"/>
      <c r="R385" s="2278"/>
      <c r="S385" s="2278"/>
    </row>
    <row r="386" spans="1:19">
      <c r="A386" s="1512" t="s">
        <v>276</v>
      </c>
      <c r="B386" s="2278" t="s">
        <v>279</v>
      </c>
      <c r="C386" s="2278"/>
      <c r="D386" s="2278"/>
      <c r="E386" s="2278"/>
      <c r="F386" s="2278"/>
      <c r="G386" s="2278"/>
      <c r="H386" s="2278"/>
      <c r="I386" s="2278"/>
      <c r="J386" s="2278"/>
      <c r="K386" s="2278"/>
      <c r="L386" s="2278"/>
      <c r="M386" s="2278"/>
      <c r="N386" s="2278"/>
      <c r="O386" s="2278"/>
      <c r="P386" s="2278"/>
      <c r="Q386" s="2278"/>
      <c r="R386" s="2278"/>
      <c r="S386" s="2278"/>
    </row>
    <row r="387" spans="1:19" ht="20">
      <c r="A387" s="2279" t="s">
        <v>0</v>
      </c>
      <c r="B387" s="2279"/>
      <c r="C387" s="2279"/>
      <c r="D387" s="2279"/>
      <c r="E387" s="2279"/>
      <c r="F387" s="2279"/>
      <c r="G387" s="2279"/>
      <c r="H387" s="2279"/>
      <c r="I387" s="1599"/>
      <c r="J387" s="403"/>
      <c r="K387" s="1599"/>
      <c r="L387" s="403"/>
      <c r="M387" s="1599"/>
      <c r="N387" s="1599"/>
      <c r="O387" s="1599"/>
      <c r="P387" s="403"/>
      <c r="Q387" s="403"/>
      <c r="R387" s="403"/>
      <c r="S387" s="405" t="s">
        <v>280</v>
      </c>
    </row>
    <row r="388" spans="1:19" ht="20">
      <c r="A388" s="2280" t="s">
        <v>281</v>
      </c>
      <c r="B388" s="2280"/>
      <c r="C388" s="2280"/>
      <c r="D388" s="2280"/>
      <c r="E388" s="2280"/>
      <c r="F388" s="2280"/>
      <c r="G388" s="2280"/>
      <c r="H388" s="2280"/>
      <c r="I388" s="1599"/>
      <c r="J388" s="403"/>
      <c r="K388" s="1599"/>
      <c r="L388" s="403"/>
      <c r="M388" s="1599"/>
      <c r="N388" s="1599"/>
      <c r="O388" s="1599"/>
      <c r="P388" s="403"/>
      <c r="Q388" s="403"/>
      <c r="R388" s="403"/>
      <c r="S388" s="403" t="s">
        <v>115</v>
      </c>
    </row>
    <row r="389" spans="1:19" ht="20">
      <c r="A389" s="2280" t="s">
        <v>2094</v>
      </c>
      <c r="B389" s="2280"/>
      <c r="C389" s="2280"/>
      <c r="D389" s="2280"/>
      <c r="E389" s="2280"/>
      <c r="F389" s="2280"/>
      <c r="G389" s="2280"/>
      <c r="H389" s="2280"/>
      <c r="I389" s="1599"/>
      <c r="J389" s="403"/>
      <c r="K389" s="1599"/>
      <c r="L389" s="403"/>
      <c r="M389" s="1599"/>
      <c r="N389" s="1599"/>
      <c r="O389" s="1599"/>
      <c r="P389" s="403"/>
      <c r="Q389" s="403"/>
      <c r="R389" s="403"/>
      <c r="S389" s="404"/>
    </row>
    <row r="390" spans="1:19" ht="20">
      <c r="A390" s="2279" t="s">
        <v>2497</v>
      </c>
      <c r="B390" s="2279"/>
      <c r="C390" s="2279"/>
      <c r="D390" s="2279"/>
      <c r="E390" s="2279"/>
      <c r="F390" s="2279"/>
      <c r="G390" s="2279"/>
      <c r="H390" s="2279"/>
      <c r="I390" s="1599"/>
      <c r="J390" s="1599"/>
      <c r="K390" s="1599"/>
      <c r="L390" s="1599"/>
      <c r="M390" s="1599"/>
      <c r="N390" s="1599"/>
      <c r="O390" s="1599"/>
      <c r="P390" s="1599"/>
      <c r="Q390" s="1599"/>
      <c r="R390" s="1599"/>
      <c r="S390" s="1599"/>
    </row>
    <row r="391" spans="1:19">
      <c r="A391" s="407"/>
      <c r="B391" s="407"/>
      <c r="C391" s="407"/>
      <c r="D391" s="408"/>
      <c r="E391" s="409"/>
      <c r="F391" s="408"/>
      <c r="G391" s="408"/>
      <c r="H391" s="408"/>
      <c r="I391" s="409"/>
      <c r="J391" s="408"/>
      <c r="K391" s="409"/>
      <c r="L391" s="408"/>
      <c r="M391" s="409"/>
      <c r="N391" s="409"/>
      <c r="O391" s="409"/>
      <c r="P391" s="408"/>
      <c r="Q391" s="409"/>
      <c r="R391" s="408"/>
      <c r="S391" s="409"/>
    </row>
    <row r="392" spans="1:19">
      <c r="A392" s="409"/>
      <c r="B392" s="409"/>
      <c r="C392" s="409"/>
      <c r="D392" s="408"/>
      <c r="E392" s="409"/>
      <c r="F392" s="408"/>
      <c r="G392" s="408"/>
      <c r="H392" s="408"/>
      <c r="I392" s="409"/>
      <c r="J392" s="408"/>
      <c r="K392" s="409"/>
      <c r="L392" s="408"/>
      <c r="M392" s="409"/>
      <c r="N392" s="409"/>
      <c r="O392" s="409"/>
      <c r="P392" s="408"/>
      <c r="Q392" s="409"/>
      <c r="R392" s="408"/>
      <c r="S392" s="409"/>
    </row>
    <row r="393" spans="1:19">
      <c r="A393" s="409"/>
      <c r="B393" s="409"/>
      <c r="C393" s="409"/>
      <c r="D393" s="408"/>
      <c r="E393" s="409"/>
      <c r="F393" s="408"/>
      <c r="G393" s="408"/>
      <c r="H393" s="408"/>
      <c r="I393" s="410"/>
      <c r="J393" s="408"/>
      <c r="K393" s="409"/>
      <c r="L393" s="408"/>
      <c r="M393" s="411" t="s">
        <v>247</v>
      </c>
      <c r="N393" s="411"/>
      <c r="O393" s="411"/>
      <c r="P393" s="411"/>
      <c r="Q393" s="412"/>
      <c r="R393" s="408"/>
      <c r="S393" s="409"/>
    </row>
    <row r="394" spans="1:19">
      <c r="A394" s="409"/>
      <c r="B394" s="409"/>
      <c r="C394" s="409"/>
      <c r="D394" s="408"/>
      <c r="E394" s="412" t="s">
        <v>2095</v>
      </c>
      <c r="F394" s="408"/>
      <c r="G394"/>
      <c r="H394" s="408"/>
      <c r="I394" s="412"/>
      <c r="J394" s="408"/>
      <c r="K394" s="409"/>
      <c r="L394" s="408"/>
      <c r="M394" s="409"/>
      <c r="N394" s="1408"/>
      <c r="O394"/>
      <c r="P394" s="408"/>
      <c r="Q394" s="412" t="s">
        <v>2095</v>
      </c>
      <c r="R394" s="1407"/>
      <c r="S394" s="409"/>
    </row>
    <row r="395" spans="1:19">
      <c r="A395" s="1594"/>
      <c r="B395" s="1594"/>
      <c r="C395" s="1594"/>
      <c r="D395" s="408"/>
      <c r="E395" s="412" t="s">
        <v>249</v>
      </c>
      <c r="F395" s="408"/>
      <c r="G395" s="412" t="s">
        <v>248</v>
      </c>
      <c r="H395" s="408"/>
      <c r="I395" s="412" t="s">
        <v>251</v>
      </c>
      <c r="J395" s="408"/>
      <c r="K395" s="412" t="s">
        <v>252</v>
      </c>
      <c r="L395" s="414"/>
      <c r="M395" s="415" t="s">
        <v>253</v>
      </c>
      <c r="N395" s="1408"/>
      <c r="O395" s="1408" t="s">
        <v>2096</v>
      </c>
      <c r="P395" s="408"/>
      <c r="Q395" s="412" t="s">
        <v>249</v>
      </c>
      <c r="R395" s="1407"/>
      <c r="S395" s="412" t="s">
        <v>2096</v>
      </c>
    </row>
    <row r="396" spans="1:19">
      <c r="A396" s="1594"/>
      <c r="B396" s="1594"/>
      <c r="C396" s="1594"/>
      <c r="D396" s="408"/>
      <c r="E396" s="412" t="s">
        <v>254</v>
      </c>
      <c r="F396" s="408"/>
      <c r="G396" s="412" t="s">
        <v>250</v>
      </c>
      <c r="H396" s="408"/>
      <c r="I396" s="412" t="s">
        <v>249</v>
      </c>
      <c r="J396" s="408"/>
      <c r="K396" s="412" t="s">
        <v>255</v>
      </c>
      <c r="L396" s="414"/>
      <c r="M396" s="415" t="s">
        <v>2499</v>
      </c>
      <c r="N396" s="1408"/>
      <c r="O396" s="1409" t="s">
        <v>2471</v>
      </c>
      <c r="P396" s="408"/>
      <c r="Q396" s="412" t="s">
        <v>254</v>
      </c>
      <c r="R396" s="1407"/>
      <c r="S396" s="416" t="s">
        <v>2471</v>
      </c>
    </row>
    <row r="397" spans="1:19">
      <c r="A397" s="417"/>
      <c r="B397" s="417"/>
      <c r="C397" s="417"/>
      <c r="D397" s="418"/>
      <c r="E397" s="1253" t="s">
        <v>2479</v>
      </c>
      <c r="F397" s="418"/>
      <c r="G397" s="1253" t="s">
        <v>2498</v>
      </c>
      <c r="H397" s="418"/>
      <c r="I397" s="1410" t="s">
        <v>256</v>
      </c>
      <c r="J397" s="418"/>
      <c r="K397" s="1410" t="s">
        <v>2144</v>
      </c>
      <c r="L397" s="419"/>
      <c r="M397" s="1413" t="s">
        <v>2145</v>
      </c>
      <c r="N397" s="1513"/>
      <c r="O397" s="1411" t="s">
        <v>2097</v>
      </c>
      <c r="P397" s="408"/>
      <c r="Q397" s="1253" t="s">
        <v>2480</v>
      </c>
      <c r="R397" s="1407"/>
      <c r="S397" s="1410" t="s">
        <v>257</v>
      </c>
    </row>
    <row r="398" spans="1:19">
      <c r="A398" s="420"/>
      <c r="B398" s="420"/>
      <c r="C398" s="420"/>
      <c r="D398" s="408"/>
      <c r="E398" s="421"/>
      <c r="F398" s="408"/>
      <c r="G398" s="408"/>
      <c r="H398" s="408"/>
      <c r="I398" s="421"/>
      <c r="J398" s="408"/>
      <c r="K398" s="421"/>
      <c r="L398" s="418"/>
      <c r="M398" s="421"/>
      <c r="N398" s="429"/>
      <c r="O398" s="429"/>
      <c r="P398" s="408"/>
      <c r="Q398" s="421"/>
      <c r="R398" s="1419"/>
      <c r="S398" s="421"/>
    </row>
    <row r="399" spans="1:19" ht="18">
      <c r="A399" s="422" t="s">
        <v>450</v>
      </c>
      <c r="R399" s="1419"/>
    </row>
    <row r="400" spans="1:19">
      <c r="R400" s="1419"/>
    </row>
    <row r="401" spans="1:19" s="409" customFormat="1" ht="15.5">
      <c r="B401" s="427" t="s">
        <v>364</v>
      </c>
      <c r="C401" s="427">
        <v>0</v>
      </c>
      <c r="D401" s="408"/>
      <c r="E401" s="1958">
        <v>5697784</v>
      </c>
      <c r="F401" s="454"/>
      <c r="G401" s="479">
        <v>16700000</v>
      </c>
      <c r="H401" s="454"/>
      <c r="I401" s="1952">
        <v>4460587</v>
      </c>
      <c r="J401" s="437"/>
      <c r="K401" s="1951">
        <v>-1023953</v>
      </c>
      <c r="L401" s="454"/>
      <c r="M401" s="1952">
        <v>0</v>
      </c>
      <c r="N401" s="431"/>
      <c r="O401" s="1951">
        <v>15919357</v>
      </c>
      <c r="P401" s="454"/>
      <c r="Q401" s="431">
        <f t="shared" ref="Q401:Q408" si="16">ROUND(+SUM(E401)+SUM(G401)-SUM(I401)+SUM(K401) +SUM(M401)-SUM(O401),0)</f>
        <v>993887</v>
      </c>
      <c r="R401" s="1419"/>
      <c r="S401" s="1954">
        <v>15919357</v>
      </c>
    </row>
    <row r="402" spans="1:19" s="409" customFormat="1" ht="15.5">
      <c r="B402" s="427" t="s">
        <v>2163</v>
      </c>
      <c r="C402" s="427">
        <v>0</v>
      </c>
      <c r="D402" s="408"/>
      <c r="E402" s="1958">
        <v>1795623</v>
      </c>
      <c r="F402" s="454"/>
      <c r="G402" s="479">
        <v>2597000</v>
      </c>
      <c r="H402" s="454"/>
      <c r="I402" s="1952">
        <v>1772227</v>
      </c>
      <c r="J402" s="437"/>
      <c r="K402" s="1951">
        <v>0</v>
      </c>
      <c r="L402" s="454"/>
      <c r="M402" s="1952">
        <v>0</v>
      </c>
      <c r="N402" s="431"/>
      <c r="O402" s="1951">
        <v>814432</v>
      </c>
      <c r="P402" s="454"/>
      <c r="Q402" s="431">
        <f t="shared" si="16"/>
        <v>1805964</v>
      </c>
      <c r="R402" s="1419"/>
      <c r="S402" s="1954">
        <v>814432</v>
      </c>
    </row>
    <row r="403" spans="1:19" s="409" customFormat="1" ht="15.5">
      <c r="B403" s="427" t="s">
        <v>452</v>
      </c>
      <c r="C403" s="427">
        <v>0</v>
      </c>
      <c r="D403" s="428"/>
      <c r="E403" s="1958">
        <v>3723296</v>
      </c>
      <c r="F403" s="432"/>
      <c r="G403" s="479">
        <v>5300000</v>
      </c>
      <c r="H403" s="454"/>
      <c r="I403" s="1952">
        <v>3640792</v>
      </c>
      <c r="J403" s="437"/>
      <c r="K403" s="1951">
        <v>0</v>
      </c>
      <c r="L403" s="454"/>
      <c r="M403" s="1952">
        <v>0</v>
      </c>
      <c r="N403" s="431"/>
      <c r="O403" s="1951">
        <v>1231734</v>
      </c>
      <c r="P403" s="432"/>
      <c r="Q403" s="431">
        <f t="shared" si="16"/>
        <v>4150770</v>
      </c>
      <c r="R403" s="1420"/>
      <c r="S403" s="1954">
        <v>1231734</v>
      </c>
    </row>
    <row r="404" spans="1:19" s="409" customFormat="1" ht="15.5">
      <c r="B404" s="427" t="s">
        <v>328</v>
      </c>
      <c r="C404" s="427">
        <v>0</v>
      </c>
      <c r="D404" s="408"/>
      <c r="E404" s="1958">
        <v>348001</v>
      </c>
      <c r="F404" s="454"/>
      <c r="G404" s="479">
        <v>348000</v>
      </c>
      <c r="H404" s="454"/>
      <c r="I404" s="1952">
        <v>348000</v>
      </c>
      <c r="J404" s="437"/>
      <c r="K404" s="1951">
        <v>0</v>
      </c>
      <c r="L404" s="454"/>
      <c r="M404" s="1952">
        <v>0</v>
      </c>
      <c r="N404" s="431"/>
      <c r="O404" s="1951">
        <v>0</v>
      </c>
      <c r="P404" s="454"/>
      <c r="Q404" s="431">
        <f t="shared" si="16"/>
        <v>348001</v>
      </c>
      <c r="R404" s="1419"/>
      <c r="S404" s="1954">
        <v>0</v>
      </c>
    </row>
    <row r="405" spans="1:19" s="429" customFormat="1" ht="15.5">
      <c r="A405" s="409"/>
      <c r="B405" s="427" t="s">
        <v>329</v>
      </c>
      <c r="C405" s="427">
        <v>0</v>
      </c>
      <c r="D405" s="408"/>
      <c r="E405" s="1959">
        <v>459337</v>
      </c>
      <c r="F405" s="454"/>
      <c r="G405" s="479">
        <v>904000</v>
      </c>
      <c r="H405" s="454"/>
      <c r="I405" s="1952">
        <v>451844</v>
      </c>
      <c r="J405" s="437"/>
      <c r="K405" s="1951">
        <v>0</v>
      </c>
      <c r="L405" s="454"/>
      <c r="M405" s="1952">
        <v>0</v>
      </c>
      <c r="N405" s="431"/>
      <c r="O405" s="1951">
        <v>360584</v>
      </c>
      <c r="P405" s="454"/>
      <c r="Q405" s="431">
        <f t="shared" si="16"/>
        <v>550909</v>
      </c>
      <c r="R405" s="1419"/>
      <c r="S405" s="1954">
        <v>360584</v>
      </c>
    </row>
    <row r="406" spans="1:19" s="409" customFormat="1" ht="15.5">
      <c r="A406" s="429"/>
      <c r="B406" s="427" t="s">
        <v>333</v>
      </c>
      <c r="C406" s="427">
        <v>0</v>
      </c>
      <c r="D406" s="428"/>
      <c r="E406" s="1955">
        <v>9686828</v>
      </c>
      <c r="F406" s="432"/>
      <c r="G406" s="479">
        <v>36994000</v>
      </c>
      <c r="H406" s="454"/>
      <c r="I406" s="1952">
        <v>8385406</v>
      </c>
      <c r="J406" s="437"/>
      <c r="K406" s="1951">
        <v>643000</v>
      </c>
      <c r="L406" s="454"/>
      <c r="M406" s="1952">
        <v>0</v>
      </c>
      <c r="N406" s="431"/>
      <c r="O406" s="1951">
        <v>31154376</v>
      </c>
      <c r="P406" s="432"/>
      <c r="Q406" s="431">
        <f t="shared" si="16"/>
        <v>7784046</v>
      </c>
      <c r="R406" s="1420"/>
      <c r="S406" s="1954">
        <v>31154376</v>
      </c>
    </row>
    <row r="407" spans="1:19" s="409" customFormat="1" ht="15.5">
      <c r="B407" s="427" t="s">
        <v>453</v>
      </c>
      <c r="C407" s="427">
        <v>0</v>
      </c>
      <c r="D407" s="408"/>
      <c r="E407" s="1959">
        <v>8229421</v>
      </c>
      <c r="F407" s="454"/>
      <c r="G407" s="479">
        <v>24300000</v>
      </c>
      <c r="H407" s="454"/>
      <c r="I407" s="1952">
        <v>2674791</v>
      </c>
      <c r="J407" s="437"/>
      <c r="K407" s="1951">
        <v>0</v>
      </c>
      <c r="L407" s="454"/>
      <c r="M407" s="1952">
        <v>0</v>
      </c>
      <c r="N407" s="431"/>
      <c r="O407" s="1951">
        <v>22910743</v>
      </c>
      <c r="P407" s="454"/>
      <c r="Q407" s="431">
        <f t="shared" si="16"/>
        <v>6943887</v>
      </c>
      <c r="R407" s="1419"/>
      <c r="S407" s="1954">
        <v>22910743</v>
      </c>
    </row>
    <row r="408" spans="1:19" s="409" customFormat="1" ht="15.5">
      <c r="B408" s="427" t="s">
        <v>338</v>
      </c>
      <c r="C408" s="427">
        <v>0</v>
      </c>
      <c r="D408" s="408"/>
      <c r="E408" s="1959">
        <v>67124230</v>
      </c>
      <c r="F408" s="454"/>
      <c r="G408" s="454">
        <v>74642400</v>
      </c>
      <c r="H408" s="454"/>
      <c r="I408" s="1951">
        <v>55643647</v>
      </c>
      <c r="J408" s="437"/>
      <c r="K408" s="1951">
        <v>0</v>
      </c>
      <c r="L408" s="454"/>
      <c r="M408" s="1952">
        <v>0</v>
      </c>
      <c r="N408" s="431"/>
      <c r="O408" s="1954">
        <v>16878551</v>
      </c>
      <c r="P408" s="454"/>
      <c r="Q408" s="431">
        <f t="shared" si="16"/>
        <v>69244432</v>
      </c>
      <c r="R408" s="1419"/>
      <c r="S408" s="1954">
        <v>16878551</v>
      </c>
    </row>
    <row r="409" spans="1:19" s="409" customFormat="1" ht="15.5">
      <c r="B409" s="465" t="s">
        <v>1673</v>
      </c>
      <c r="C409" s="427" t="s">
        <v>5</v>
      </c>
      <c r="D409" s="408"/>
      <c r="E409" s="1643">
        <f>ROUND(SUM(E371:E381,E401:E408),0)</f>
        <v>980386204</v>
      </c>
      <c r="F409" s="454"/>
      <c r="G409" s="1643">
        <f>ROUND(SUM(G371:G381,G401:G408),0)</f>
        <v>1357311400</v>
      </c>
      <c r="H409" s="454"/>
      <c r="I409" s="1643">
        <f>ROUND(SUM(I371:I381,I401:I408),0)</f>
        <v>736332584</v>
      </c>
      <c r="J409" s="454"/>
      <c r="K409" s="1643">
        <f>SUM(K401:K408,K371:K381)</f>
        <v>-380953</v>
      </c>
      <c r="L409" s="454"/>
      <c r="M409" s="1643">
        <f>ROUND(SUM(M371:M381,M401:M408),0)</f>
        <v>0</v>
      </c>
      <c r="N409" s="431"/>
      <c r="O409" s="1643">
        <f>ROUND(SUM(O371:O381,O401:O408),0)</f>
        <v>676665108</v>
      </c>
      <c r="P409" s="454"/>
      <c r="Q409" s="1644">
        <f>ROUND(+SUM(E409)+SUM(G409)-SUM(I409)+SUM(K409) +SUM(M409)-SUM(O409),0)</f>
        <v>924318959</v>
      </c>
      <c r="R409" s="1419"/>
      <c r="S409" s="1643">
        <f>ROUND(SUM(S371:S381,S401:S408),0)</f>
        <v>677076413</v>
      </c>
    </row>
    <row r="410" spans="1:19">
      <c r="A410" s="409"/>
      <c r="B410" s="427"/>
      <c r="C410" s="427"/>
      <c r="D410" s="408"/>
      <c r="E410" s="397"/>
      <c r="F410" s="454"/>
      <c r="G410" s="431"/>
      <c r="H410" s="454"/>
      <c r="I410" s="437"/>
      <c r="J410" s="454"/>
      <c r="K410" s="437"/>
      <c r="L410" s="454"/>
      <c r="M410" s="437"/>
      <c r="N410" s="431"/>
      <c r="O410" s="437"/>
      <c r="P410" s="454"/>
      <c r="Q410" s="431"/>
      <c r="R410" s="1419"/>
      <c r="S410" s="437"/>
    </row>
    <row r="411" spans="1:19" ht="18" thickBot="1">
      <c r="A411" s="407"/>
      <c r="B411" s="465" t="s">
        <v>454</v>
      </c>
      <c r="C411" s="459" t="s">
        <v>5</v>
      </c>
      <c r="D411" s="428"/>
      <c r="E411" s="482">
        <f>ROUND(SUM(E367+E409),0)</f>
        <v>5418761986</v>
      </c>
      <c r="F411" s="432"/>
      <c r="G411" s="482">
        <f>ROUND(SUM(G367+G409),0)</f>
        <v>4265859400</v>
      </c>
      <c r="H411" s="432"/>
      <c r="I411" s="482">
        <f>ROUND(SUM(I367+I409),0)</f>
        <v>3374517051</v>
      </c>
      <c r="J411" s="432"/>
      <c r="K411" s="482">
        <f>ROUND(SUM(K367+K409),0)</f>
        <v>-380953</v>
      </c>
      <c r="L411" s="432"/>
      <c r="M411" s="482">
        <f>ROUND(SUM(M367+M409),0)</f>
        <v>0</v>
      </c>
      <c r="N411" s="431"/>
      <c r="O411" s="482">
        <f>ROUND(SUM(O367+O409),0)</f>
        <v>2932244178</v>
      </c>
      <c r="P411" s="432"/>
      <c r="Q411" s="483">
        <f>ROUND(+SUM(E411)+SUM(G411)-SUM(I411)+SUM(K411) +SUM(M411)-SUM(O411),0)</f>
        <v>3377479204</v>
      </c>
      <c r="R411" s="1419"/>
      <c r="S411" s="482">
        <f>ROUND(SUM(S367+S409),0)</f>
        <v>2936032798</v>
      </c>
    </row>
    <row r="412" spans="1:19" s="409" customFormat="1" ht="18" thickTop="1">
      <c r="A412" s="459"/>
      <c r="B412" s="459"/>
      <c r="C412" s="459"/>
      <c r="D412" s="457"/>
      <c r="E412" s="481"/>
      <c r="F412" s="458"/>
      <c r="G412" s="458"/>
      <c r="H412" s="458"/>
      <c r="I412" s="481"/>
      <c r="J412" s="458"/>
      <c r="K412" s="481"/>
      <c r="L412" s="458"/>
      <c r="M412" s="481"/>
      <c r="N412" s="431"/>
      <c r="O412" s="481"/>
      <c r="P412" s="458"/>
      <c r="Q412" s="481"/>
      <c r="R412" s="1419"/>
      <c r="S412" s="481"/>
    </row>
    <row r="413" spans="1:19" s="409" customFormat="1" ht="18">
      <c r="A413" s="487" t="s">
        <v>455</v>
      </c>
      <c r="B413" s="1822"/>
      <c r="C413" s="1822"/>
      <c r="D413" s="408"/>
      <c r="E413" s="1825"/>
      <c r="F413" s="454"/>
      <c r="G413" s="454"/>
      <c r="H413" s="454"/>
      <c r="I413" s="1825"/>
      <c r="J413" s="454"/>
      <c r="K413" s="1825"/>
      <c r="L413" s="454"/>
      <c r="M413" s="1825"/>
      <c r="N413" s="431"/>
      <c r="O413" s="1825"/>
      <c r="P413" s="454"/>
      <c r="Q413" s="1825"/>
      <c r="R413" s="1419"/>
      <c r="S413" s="1825"/>
    </row>
    <row r="414" spans="1:19" s="429" customFormat="1" ht="15.5">
      <c r="A414" s="1822"/>
      <c r="B414" s="1822"/>
      <c r="C414" s="1822"/>
      <c r="D414" s="408"/>
      <c r="E414" s="1825"/>
      <c r="F414" s="454"/>
      <c r="G414" s="454"/>
      <c r="H414" s="454"/>
      <c r="I414" s="1825"/>
      <c r="J414" s="454"/>
      <c r="K414" s="1825"/>
      <c r="L414" s="454"/>
      <c r="M414" s="467"/>
      <c r="N414" s="431"/>
      <c r="O414" s="467"/>
      <c r="P414" s="454"/>
      <c r="Q414" s="467"/>
      <c r="R414" s="1419"/>
      <c r="S414" s="467"/>
    </row>
    <row r="415" spans="1:19">
      <c r="A415" s="420"/>
      <c r="B415" s="427" t="s">
        <v>456</v>
      </c>
      <c r="C415" s="427">
        <v>0</v>
      </c>
      <c r="D415" s="428"/>
      <c r="E415" s="1955">
        <v>1606779</v>
      </c>
      <c r="F415" s="432"/>
      <c r="G415" s="460">
        <v>1836000</v>
      </c>
      <c r="H415" s="432"/>
      <c r="I415" s="1951">
        <v>1602376</v>
      </c>
      <c r="J415" s="432"/>
      <c r="K415" s="1951">
        <v>0</v>
      </c>
      <c r="L415" s="432"/>
      <c r="M415" s="1952">
        <v>0</v>
      </c>
      <c r="N415" s="431"/>
      <c r="O415" s="1954">
        <v>371002</v>
      </c>
      <c r="P415" s="432"/>
      <c r="Q415" s="431">
        <f>ROUND(+SUM(E415)+SUM(G415)-SUM(I415)+SUM(K415) +SUM(M415)-SUM(O415),0)</f>
        <v>1469401</v>
      </c>
      <c r="R415" s="1420"/>
      <c r="S415" s="1954">
        <v>371002</v>
      </c>
    </row>
    <row r="416" spans="1:19">
      <c r="A416" s="488"/>
      <c r="B416" s="488" t="s">
        <v>457</v>
      </c>
      <c r="C416" s="459" t="s">
        <v>5</v>
      </c>
      <c r="D416" s="428"/>
      <c r="E416" s="1514">
        <f>ROUND(SUM(E415:E415),0)</f>
        <v>1606779</v>
      </c>
      <c r="F416" s="432"/>
      <c r="G416" s="1514">
        <f>ROUND(SUM(G415:G415),0)</f>
        <v>1836000</v>
      </c>
      <c r="H416" s="432"/>
      <c r="I416" s="1514">
        <f>ROUND(SUM(I415:I415),0)</f>
        <v>1602376</v>
      </c>
      <c r="J416" s="432"/>
      <c r="K416" s="1514">
        <f>ROUND(SUM(K415:K415),0)</f>
        <v>0</v>
      </c>
      <c r="L416" s="432"/>
      <c r="M416" s="1514">
        <f>ROUND(SUM(M415:M415),0)</f>
        <v>0</v>
      </c>
      <c r="N416" s="431"/>
      <c r="O416" s="1514">
        <f t="shared" ref="O416" si="17">ROUND(SUM(O415:O415),0)</f>
        <v>371002</v>
      </c>
      <c r="P416" s="432"/>
      <c r="Q416" s="1644">
        <f>ROUND(+SUM(E416)+SUM(G416)-SUM(I416)+SUM(K416) +SUM(M416)-SUM(O416),0)</f>
        <v>1469401</v>
      </c>
      <c r="R416" s="1419"/>
      <c r="S416" s="1514">
        <f>ROUND(SUM(S415:S415),0)</f>
        <v>371002</v>
      </c>
    </row>
    <row r="417" spans="1:19">
      <c r="A417" s="488"/>
      <c r="C417" s="459">
        <v>0</v>
      </c>
      <c r="D417" s="428"/>
      <c r="E417" s="466"/>
      <c r="F417" s="432"/>
      <c r="G417" s="466"/>
      <c r="H417" s="432"/>
      <c r="I417" s="466"/>
      <c r="J417" s="432"/>
      <c r="K417" s="466"/>
      <c r="L417" s="432"/>
      <c r="M417" s="466"/>
      <c r="N417" s="431"/>
      <c r="O417" s="466"/>
      <c r="P417" s="432"/>
      <c r="Q417" s="466"/>
      <c r="R417" s="1419"/>
      <c r="S417" s="466"/>
    </row>
    <row r="418" spans="1:19" ht="18">
      <c r="A418" s="487" t="s">
        <v>458</v>
      </c>
      <c r="C418" s="459">
        <v>0</v>
      </c>
      <c r="D418" s="428"/>
      <c r="E418" s="466"/>
      <c r="F418" s="432"/>
      <c r="G418" s="466"/>
      <c r="H418" s="432"/>
      <c r="I418" s="466"/>
      <c r="J418" s="432"/>
      <c r="K418" s="466"/>
      <c r="L418" s="432"/>
      <c r="M418" s="466"/>
      <c r="N418" s="431"/>
      <c r="O418" s="466"/>
      <c r="P418" s="432"/>
      <c r="Q418" s="466"/>
      <c r="R418" s="1419"/>
      <c r="S418" s="466"/>
    </row>
    <row r="419" spans="1:19" s="429" customFormat="1">
      <c r="A419" s="488"/>
      <c r="B419" s="459"/>
      <c r="C419" s="459">
        <v>0</v>
      </c>
      <c r="D419" s="428"/>
      <c r="E419" s="466"/>
      <c r="F419" s="432"/>
      <c r="G419" s="466"/>
      <c r="H419" s="432"/>
      <c r="I419" s="466"/>
      <c r="J419" s="432"/>
      <c r="K419" s="466"/>
      <c r="L419" s="432"/>
      <c r="M419" s="466"/>
      <c r="N419" s="431"/>
      <c r="O419" s="466"/>
      <c r="P419" s="432"/>
      <c r="Q419" s="466"/>
      <c r="R419" s="1419"/>
      <c r="S419" s="466"/>
    </row>
    <row r="420" spans="1:19">
      <c r="A420" s="429"/>
      <c r="B420" s="427" t="s">
        <v>333</v>
      </c>
      <c r="C420" s="427">
        <v>0</v>
      </c>
      <c r="D420" s="436"/>
      <c r="E420" s="431">
        <v>12601949</v>
      </c>
      <c r="F420" s="439"/>
      <c r="G420" s="439">
        <v>137451000</v>
      </c>
      <c r="H420" s="439"/>
      <c r="I420" s="1951">
        <v>8228267</v>
      </c>
      <c r="J420" s="431"/>
      <c r="K420" s="1951">
        <v>0</v>
      </c>
      <c r="L420" s="431"/>
      <c r="M420" s="1952">
        <v>0</v>
      </c>
      <c r="N420" s="431"/>
      <c r="O420" s="1954">
        <v>132033339</v>
      </c>
      <c r="P420" s="431"/>
      <c r="Q420" s="431">
        <f>ROUND(+SUM(E420)+SUM(G420)-SUM(I420)+SUM(K420) +SUM(M420)-SUM(O420),0)</f>
        <v>9791343</v>
      </c>
      <c r="R420" s="1414"/>
      <c r="S420" s="1954">
        <v>132033339</v>
      </c>
    </row>
    <row r="421" spans="1:19">
      <c r="A421" s="488"/>
      <c r="B421" s="488" t="s">
        <v>459</v>
      </c>
      <c r="C421" s="459" t="s">
        <v>5</v>
      </c>
      <c r="D421" s="428"/>
      <c r="E421" s="1514">
        <f>ROUND(SUM(E420:E420),0)</f>
        <v>12601949</v>
      </c>
      <c r="F421" s="432"/>
      <c r="G421" s="1514">
        <f>ROUND(SUM(G420:G420),0)</f>
        <v>137451000</v>
      </c>
      <c r="H421" s="432"/>
      <c r="I421" s="1514">
        <f>ROUND(SUM(I420:I420),0)</f>
        <v>8228267</v>
      </c>
      <c r="J421" s="432"/>
      <c r="K421" s="1514">
        <f>ROUND(SUM(K420:K420),0)</f>
        <v>0</v>
      </c>
      <c r="L421" s="432"/>
      <c r="M421" s="1514">
        <f>ROUND(SUM(M420:M420),0)</f>
        <v>0</v>
      </c>
      <c r="N421" s="431"/>
      <c r="O421" s="1514">
        <f t="shared" ref="O421" si="18">ROUND(SUM(O420:O420),0)</f>
        <v>132033339</v>
      </c>
      <c r="P421" s="432"/>
      <c r="Q421" s="1644">
        <f>ROUND(+SUM(E421)+SUM(G421)-SUM(I421)+SUM(K421) +SUM(M421)-SUM(O421),0)</f>
        <v>9791343</v>
      </c>
      <c r="R421" s="1419"/>
      <c r="S421" s="1514">
        <f>ROUND(SUM(S420:S420),0)</f>
        <v>132033339</v>
      </c>
    </row>
    <row r="422" spans="1:19">
      <c r="A422" s="488"/>
      <c r="B422" s="488"/>
      <c r="C422" s="459">
        <v>0</v>
      </c>
      <c r="D422" s="428"/>
      <c r="E422" s="466"/>
      <c r="F422" s="432"/>
      <c r="G422" s="466"/>
      <c r="H422" s="432"/>
      <c r="I422" s="466"/>
      <c r="J422" s="432"/>
      <c r="K422" s="466"/>
      <c r="L422" s="432"/>
      <c r="M422" s="466"/>
      <c r="N422" s="431"/>
      <c r="O422" s="466"/>
      <c r="P422" s="432"/>
      <c r="Q422" s="466"/>
      <c r="R422" s="1419"/>
      <c r="S422" s="466"/>
    </row>
    <row r="423" spans="1:19" ht="18">
      <c r="A423" s="487" t="s">
        <v>460</v>
      </c>
      <c r="B423" s="488"/>
      <c r="C423" s="459">
        <v>0</v>
      </c>
      <c r="D423" s="428"/>
      <c r="E423" s="466"/>
      <c r="F423" s="432"/>
      <c r="G423" s="466"/>
      <c r="H423" s="432"/>
      <c r="I423" s="466"/>
      <c r="J423" s="432"/>
      <c r="K423" s="466"/>
      <c r="L423" s="432"/>
      <c r="M423" s="466"/>
      <c r="N423" s="431"/>
      <c r="O423" s="466"/>
      <c r="P423" s="432"/>
      <c r="Q423" s="466"/>
      <c r="R423" s="1419"/>
      <c r="S423" s="466"/>
    </row>
    <row r="424" spans="1:19" s="429" customFormat="1">
      <c r="A424" s="488"/>
      <c r="B424" s="488"/>
      <c r="C424" s="459">
        <v>0</v>
      </c>
      <c r="D424" s="428"/>
      <c r="E424" s="466"/>
      <c r="F424" s="432"/>
      <c r="G424" s="466"/>
      <c r="H424" s="432"/>
      <c r="I424" s="466"/>
      <c r="J424" s="432"/>
      <c r="K424" s="466"/>
      <c r="L424" s="432"/>
      <c r="M424" s="466"/>
      <c r="N424" s="431"/>
      <c r="O424" s="466"/>
      <c r="P424" s="432"/>
      <c r="Q424" s="466"/>
      <c r="R424" s="1419"/>
      <c r="S424" s="466"/>
    </row>
    <row r="425" spans="1:19" s="446" customFormat="1" ht="15.5">
      <c r="A425" s="429"/>
      <c r="B425" s="427" t="s">
        <v>461</v>
      </c>
      <c r="C425" s="427">
        <v>0</v>
      </c>
      <c r="D425" s="436"/>
      <c r="E425" s="1955">
        <v>794728886</v>
      </c>
      <c r="F425" s="439"/>
      <c r="G425" s="439">
        <v>2607930900</v>
      </c>
      <c r="H425" s="439"/>
      <c r="I425" s="1951">
        <v>70385702</v>
      </c>
      <c r="J425" s="437"/>
      <c r="K425" s="1951">
        <v>0</v>
      </c>
      <c r="L425" s="439"/>
      <c r="M425" s="1952">
        <v>0</v>
      </c>
      <c r="N425" s="431"/>
      <c r="O425" s="1951">
        <v>2575716930</v>
      </c>
      <c r="P425" s="439"/>
      <c r="Q425" s="431">
        <f t="shared" ref="Q425:Q433" si="19">ROUND(+SUM(E425)+SUM(G425)-SUM(I425)+SUM(K425) +SUM(M425)-SUM(O425),0)</f>
        <v>756557154</v>
      </c>
      <c r="R425" s="1416"/>
      <c r="S425" s="1954">
        <v>2575712838</v>
      </c>
    </row>
    <row r="426" spans="1:19" s="446" customFormat="1" ht="15.5">
      <c r="A426" s="450"/>
      <c r="B426" s="427" t="s">
        <v>442</v>
      </c>
      <c r="C426" s="427">
        <v>0</v>
      </c>
      <c r="D426" s="451"/>
      <c r="E426" s="1957">
        <v>750000</v>
      </c>
      <c r="F426" s="444"/>
      <c r="G426" s="439">
        <v>750000</v>
      </c>
      <c r="H426" s="439"/>
      <c r="I426" s="1951">
        <v>750000</v>
      </c>
      <c r="J426" s="437"/>
      <c r="K426" s="1951">
        <v>0</v>
      </c>
      <c r="L426" s="439"/>
      <c r="M426" s="1952">
        <v>0</v>
      </c>
      <c r="N426" s="431"/>
      <c r="O426" s="1951">
        <v>0</v>
      </c>
      <c r="P426" s="441"/>
      <c r="Q426" s="431">
        <f t="shared" si="19"/>
        <v>750000</v>
      </c>
      <c r="R426" s="1418"/>
      <c r="S426" s="1954">
        <v>0</v>
      </c>
    </row>
    <row r="427" spans="1:19" s="446" customFormat="1" ht="15.5">
      <c r="A427" s="450"/>
      <c r="B427" s="427" t="s">
        <v>360</v>
      </c>
      <c r="C427" s="427">
        <v>0</v>
      </c>
      <c r="D427" s="428"/>
      <c r="E427" s="1955">
        <v>172521675</v>
      </c>
      <c r="F427" s="432"/>
      <c r="G427" s="439">
        <v>0</v>
      </c>
      <c r="H427" s="439"/>
      <c r="I427" s="1951">
        <v>0</v>
      </c>
      <c r="J427" s="437"/>
      <c r="K427" s="1951">
        <v>-30860000</v>
      </c>
      <c r="L427" s="439"/>
      <c r="M427" s="1952">
        <v>0</v>
      </c>
      <c r="N427" s="431"/>
      <c r="O427" s="1951">
        <v>8562377</v>
      </c>
      <c r="P427" s="432"/>
      <c r="Q427" s="431">
        <f t="shared" si="19"/>
        <v>133099298</v>
      </c>
      <c r="R427" s="1420"/>
      <c r="S427" s="1954">
        <v>8562377</v>
      </c>
    </row>
    <row r="428" spans="1:19" s="446" customFormat="1" ht="15.5">
      <c r="A428" s="450"/>
      <c r="B428" s="427" t="s">
        <v>364</v>
      </c>
      <c r="C428" s="427">
        <v>0</v>
      </c>
      <c r="D428" s="408"/>
      <c r="E428" s="1958">
        <v>13668980</v>
      </c>
      <c r="F428" s="454"/>
      <c r="G428" s="439">
        <v>0</v>
      </c>
      <c r="H428" s="439"/>
      <c r="I428" s="1951">
        <v>0</v>
      </c>
      <c r="J428" s="437"/>
      <c r="K428" s="1951">
        <v>15000000</v>
      </c>
      <c r="L428" s="439"/>
      <c r="M428" s="1952">
        <v>0</v>
      </c>
      <c r="N428" s="431"/>
      <c r="O428" s="1951">
        <v>20005180</v>
      </c>
      <c r="P428" s="454"/>
      <c r="Q428" s="431">
        <f t="shared" si="19"/>
        <v>8663800</v>
      </c>
      <c r="R428" s="1419"/>
      <c r="S428" s="1954">
        <v>20005180</v>
      </c>
    </row>
    <row r="429" spans="1:19" s="429" customFormat="1" ht="15.5">
      <c r="A429" s="450"/>
      <c r="B429" s="427" t="s">
        <v>451</v>
      </c>
      <c r="C429" s="427">
        <v>0</v>
      </c>
      <c r="D429" s="408"/>
      <c r="E429" s="1958">
        <v>0</v>
      </c>
      <c r="F429" s="454"/>
      <c r="G429" s="439">
        <v>0</v>
      </c>
      <c r="H429" s="439"/>
      <c r="I429" s="1951">
        <v>0</v>
      </c>
      <c r="J429" s="437"/>
      <c r="K429" s="1951">
        <v>10000000</v>
      </c>
      <c r="L429" s="439"/>
      <c r="M429" s="1952">
        <v>0</v>
      </c>
      <c r="N429" s="431"/>
      <c r="O429" s="1951">
        <v>0</v>
      </c>
      <c r="P429" s="454"/>
      <c r="Q429" s="431">
        <f t="shared" si="19"/>
        <v>10000000</v>
      </c>
      <c r="R429" s="1419"/>
      <c r="S429" s="1954">
        <v>0</v>
      </c>
    </row>
    <row r="430" spans="1:19" s="429" customFormat="1" ht="15.5">
      <c r="B430" s="427" t="s">
        <v>368</v>
      </c>
      <c r="C430" s="427">
        <v>0</v>
      </c>
      <c r="D430" s="436"/>
      <c r="E430" s="1960">
        <v>561559688</v>
      </c>
      <c r="F430" s="439"/>
      <c r="G430" s="439">
        <v>697500000</v>
      </c>
      <c r="H430" s="439"/>
      <c r="I430" s="1951">
        <v>561559692</v>
      </c>
      <c r="J430" s="437"/>
      <c r="K430" s="1951">
        <v>0</v>
      </c>
      <c r="L430" s="439"/>
      <c r="M430" s="1952">
        <v>0</v>
      </c>
      <c r="N430" s="431"/>
      <c r="O430" s="1951">
        <v>53044783</v>
      </c>
      <c r="P430" s="439"/>
      <c r="Q430" s="431">
        <f t="shared" si="19"/>
        <v>644455213</v>
      </c>
      <c r="R430" s="1416"/>
      <c r="S430" s="1954">
        <v>53044783</v>
      </c>
    </row>
    <row r="431" spans="1:19" s="409" customFormat="1" ht="15.5">
      <c r="A431" s="429"/>
      <c r="B431" s="427" t="s">
        <v>330</v>
      </c>
      <c r="C431" s="427">
        <v>0</v>
      </c>
      <c r="D431" s="408"/>
      <c r="E431" s="1958">
        <v>579967</v>
      </c>
      <c r="F431" s="454"/>
      <c r="G431" s="439">
        <v>0</v>
      </c>
      <c r="H431" s="439"/>
      <c r="I431" s="1951">
        <v>0</v>
      </c>
      <c r="J431" s="437"/>
      <c r="K431" s="1951">
        <v>5860000</v>
      </c>
      <c r="L431" s="439"/>
      <c r="M431" s="1952">
        <v>0</v>
      </c>
      <c r="N431" s="431"/>
      <c r="O431" s="1951">
        <v>3930000</v>
      </c>
      <c r="P431" s="454"/>
      <c r="Q431" s="431">
        <f t="shared" si="19"/>
        <v>2509967</v>
      </c>
      <c r="R431" s="1419"/>
      <c r="S431" s="1954">
        <v>3930000</v>
      </c>
    </row>
    <row r="432" spans="1:19" s="409" customFormat="1" ht="15.5">
      <c r="B432" s="427" t="s">
        <v>339</v>
      </c>
      <c r="C432" s="427">
        <v>0</v>
      </c>
      <c r="D432" s="408"/>
      <c r="E432" s="1959">
        <v>11503221</v>
      </c>
      <c r="F432" s="454"/>
      <c r="G432" s="439">
        <v>10000000</v>
      </c>
      <c r="H432" s="439"/>
      <c r="I432" s="1951">
        <v>7288909</v>
      </c>
      <c r="J432" s="437"/>
      <c r="K432" s="1951">
        <v>0</v>
      </c>
      <c r="L432" s="439"/>
      <c r="M432" s="1952">
        <v>0</v>
      </c>
      <c r="N432" s="431"/>
      <c r="O432" s="1951">
        <v>2825537</v>
      </c>
      <c r="P432" s="454"/>
      <c r="Q432" s="431">
        <f t="shared" si="19"/>
        <v>11388775</v>
      </c>
      <c r="R432" s="1419"/>
      <c r="S432" s="1954">
        <v>2825537</v>
      </c>
    </row>
    <row r="433" spans="1:19">
      <c r="A433" s="409"/>
      <c r="B433" s="427" t="s">
        <v>462</v>
      </c>
      <c r="C433" s="427">
        <v>0</v>
      </c>
      <c r="D433" s="408"/>
      <c r="E433" s="1961">
        <v>515212166</v>
      </c>
      <c r="F433" s="454"/>
      <c r="G433" s="1422">
        <v>50000000</v>
      </c>
      <c r="H433" s="454"/>
      <c r="I433" s="1952">
        <v>0</v>
      </c>
      <c r="J433" s="437"/>
      <c r="K433" s="1951">
        <v>0</v>
      </c>
      <c r="L433" s="454"/>
      <c r="M433" s="1956">
        <v>0</v>
      </c>
      <c r="N433" s="431"/>
      <c r="O433" s="1951">
        <v>7878639</v>
      </c>
      <c r="P433" s="454"/>
      <c r="Q433" s="431">
        <f t="shared" si="19"/>
        <v>557333527</v>
      </c>
      <c r="R433" s="1419"/>
      <c r="S433" s="1954">
        <v>7878639</v>
      </c>
    </row>
    <row r="434" spans="1:19">
      <c r="A434" s="488"/>
      <c r="B434" s="488" t="s">
        <v>463</v>
      </c>
      <c r="C434" s="459" t="s">
        <v>5</v>
      </c>
      <c r="D434" s="428"/>
      <c r="E434" s="1514">
        <f>ROUND(SUM(E425:E433),0)</f>
        <v>2070524583</v>
      </c>
      <c r="F434" s="432"/>
      <c r="G434" s="1514">
        <f>ROUND(SUM(G425:G433),0)</f>
        <v>3366180900</v>
      </c>
      <c r="H434" s="432"/>
      <c r="I434" s="1514">
        <f>ROUND(SUM(I425:I433),0)</f>
        <v>639984303</v>
      </c>
      <c r="J434" s="432"/>
      <c r="K434" s="1514">
        <f>ROUND(SUM(K425:K433),0)</f>
        <v>0</v>
      </c>
      <c r="L434" s="432"/>
      <c r="M434" s="1514">
        <f>ROUND(SUM(M425:M433),0)</f>
        <v>0</v>
      </c>
      <c r="N434" s="431"/>
      <c r="O434" s="1514">
        <f t="shared" ref="O434" si="20">ROUND(SUM(O425:O433),0)</f>
        <v>2671963446</v>
      </c>
      <c r="P434" s="432"/>
      <c r="Q434" s="1644">
        <f>ROUND(+SUM(E434)+SUM(G434)-SUM(I434)+SUM(K434) +SUM(M434)-SUM(O434),0)</f>
        <v>2124757734</v>
      </c>
      <c r="R434" s="1419"/>
      <c r="S434" s="1514">
        <f>ROUND(SUM(S425:S433),0)</f>
        <v>2671959354</v>
      </c>
    </row>
    <row r="435" spans="1:19" s="409" customFormat="1">
      <c r="A435" s="488"/>
      <c r="B435" s="488"/>
      <c r="C435" s="459">
        <v>0</v>
      </c>
      <c r="D435" s="428"/>
      <c r="E435" s="466"/>
      <c r="F435" s="432"/>
      <c r="G435" s="466"/>
      <c r="H435" s="432"/>
      <c r="I435" s="466"/>
      <c r="J435" s="432"/>
      <c r="K435" s="466"/>
      <c r="L435" s="432"/>
      <c r="M435" s="466"/>
      <c r="N435" s="431"/>
      <c r="O435" s="466"/>
      <c r="P435" s="432"/>
      <c r="Q435" s="466"/>
      <c r="R435" s="1419"/>
      <c r="S435" s="466"/>
    </row>
    <row r="436" spans="1:19" s="409" customFormat="1" ht="16" thickBot="1">
      <c r="A436" s="465"/>
      <c r="B436" s="465" t="s">
        <v>1891</v>
      </c>
      <c r="C436" s="427" t="s">
        <v>5</v>
      </c>
      <c r="D436" s="428"/>
      <c r="E436" s="489">
        <f>ROUND(SUM(E416+E421+E434),0)</f>
        <v>2084733311</v>
      </c>
      <c r="F436" s="432"/>
      <c r="G436" s="489">
        <f>ROUND(SUM(G416+G421+G434),0)</f>
        <v>3505467900</v>
      </c>
      <c r="H436" s="432"/>
      <c r="I436" s="489">
        <f>ROUND(SUM(I416+I421+I434),0)</f>
        <v>649814946</v>
      </c>
      <c r="J436" s="432"/>
      <c r="K436" s="489">
        <f>ROUND(SUM(K416+K421+K434),0)</f>
        <v>0</v>
      </c>
      <c r="L436" s="432"/>
      <c r="M436" s="489">
        <f>ROUND(SUM(M416+M421+M434),0)</f>
        <v>0</v>
      </c>
      <c r="N436" s="431"/>
      <c r="O436" s="489">
        <f t="shared" ref="O436" si="21">ROUND(SUM(O416+O421+O434),0)</f>
        <v>2804367787</v>
      </c>
      <c r="P436" s="432"/>
      <c r="Q436" s="483">
        <f>ROUND(+SUM(E436)+SUM(G436)-SUM(I436)+SUM(K436) +SUM(M436)-SUM(O436),0)</f>
        <v>2136018478</v>
      </c>
      <c r="R436" s="1419"/>
      <c r="S436" s="489">
        <f>ROUND(SUM(S416+S421+S434),0)</f>
        <v>2804363695</v>
      </c>
    </row>
    <row r="437" spans="1:19" ht="18" thickTop="1">
      <c r="A437" s="465"/>
      <c r="B437" s="465"/>
      <c r="C437" s="427"/>
      <c r="D437" s="428"/>
      <c r="E437" s="490"/>
      <c r="F437" s="432"/>
      <c r="G437" s="490"/>
      <c r="H437" s="432"/>
      <c r="I437" s="490"/>
      <c r="J437" s="432"/>
      <c r="K437" s="491"/>
      <c r="L437" s="432"/>
      <c r="M437" s="490"/>
      <c r="N437" s="431"/>
      <c r="O437" s="490"/>
      <c r="P437" s="432"/>
      <c r="Q437" s="490"/>
      <c r="R437" s="1419"/>
      <c r="S437" s="490"/>
    </row>
    <row r="438" spans="1:19" s="409" customFormat="1">
      <c r="A438" s="459"/>
      <c r="B438" s="459"/>
      <c r="C438" s="459"/>
      <c r="D438" s="457"/>
      <c r="E438" s="492"/>
      <c r="F438" s="458"/>
      <c r="G438" s="493"/>
      <c r="H438" s="458"/>
      <c r="I438" s="492"/>
      <c r="J438" s="458"/>
      <c r="K438" s="492"/>
      <c r="L438" s="458"/>
      <c r="M438" s="492"/>
      <c r="N438" s="431"/>
      <c r="O438" s="492"/>
      <c r="P438" s="458"/>
      <c r="Q438" s="492"/>
      <c r="R438" s="1419"/>
      <c r="S438" s="492"/>
    </row>
    <row r="439" spans="1:19" ht="18" thickBot="1">
      <c r="A439" s="407" t="s">
        <v>275</v>
      </c>
      <c r="B439" s="409"/>
      <c r="C439" s="1257" t="s">
        <v>5</v>
      </c>
      <c r="D439" s="428"/>
      <c r="E439" s="482">
        <f>ROUND(SUM(E436+E411+E350),0)</f>
        <v>419797047703</v>
      </c>
      <c r="F439" s="432"/>
      <c r="G439" s="482">
        <f>ROUND(SUM(G436+G411+G350),0)</f>
        <v>296200876005</v>
      </c>
      <c r="H439" s="432"/>
      <c r="I439" s="482">
        <f>ROUND(SUM(I436+I411+I350),0)</f>
        <v>135811774391</v>
      </c>
      <c r="J439" s="432"/>
      <c r="K439" s="482">
        <f>ROUND(SUM(K436+K411+K350),0)</f>
        <v>0</v>
      </c>
      <c r="L439" s="432"/>
      <c r="M439" s="482">
        <f>ROUND(SUM(M436+M411+M350),0)</f>
        <v>532803121</v>
      </c>
      <c r="N439" s="431"/>
      <c r="O439" s="482">
        <f>ROUND(SUM(O436+O411+O350),0)</f>
        <v>183145171455</v>
      </c>
      <c r="P439" s="432"/>
      <c r="Q439" s="483">
        <f>ROUND(SUM(Q350+Q411+Q436),0)</f>
        <v>397573780983</v>
      </c>
      <c r="R439" s="1419"/>
      <c r="S439" s="482">
        <f>ROUND(SUM(S436+S411+S350),0)</f>
        <v>183534951676</v>
      </c>
    </row>
    <row r="440" spans="1:19" ht="18" thickTop="1"/>
    <row r="442" spans="1:19">
      <c r="A442" s="1512" t="s">
        <v>242</v>
      </c>
      <c r="B442" s="2278" t="s">
        <v>277</v>
      </c>
      <c r="C442" s="2278"/>
      <c r="D442" s="2278"/>
      <c r="E442" s="2278"/>
      <c r="F442" s="2278"/>
      <c r="G442" s="2278"/>
      <c r="H442" s="2278"/>
      <c r="I442" s="2278"/>
      <c r="J442" s="2278"/>
      <c r="K442" s="2278"/>
      <c r="L442" s="2278"/>
      <c r="M442" s="2278"/>
      <c r="N442" s="2278"/>
      <c r="O442" s="2278"/>
      <c r="P442" s="2278"/>
      <c r="Q442" s="2278"/>
      <c r="R442" s="2278"/>
      <c r="S442" s="2278"/>
    </row>
    <row r="443" spans="1:19">
      <c r="A443" s="1512" t="s">
        <v>276</v>
      </c>
      <c r="B443" s="2278" t="s">
        <v>279</v>
      </c>
      <c r="C443" s="2278"/>
      <c r="D443" s="2278"/>
      <c r="E443" s="2278"/>
      <c r="F443" s="2278"/>
      <c r="G443" s="2278"/>
      <c r="H443" s="2278"/>
      <c r="I443" s="2278"/>
      <c r="J443" s="2278"/>
      <c r="K443" s="2278"/>
      <c r="L443" s="2278"/>
      <c r="M443" s="2278"/>
      <c r="N443" s="2278"/>
      <c r="O443" s="2278"/>
      <c r="P443" s="2278"/>
      <c r="Q443" s="2278"/>
      <c r="R443" s="2278"/>
      <c r="S443" s="2278"/>
    </row>
    <row r="455" spans="4:18">
      <c r="D455" s="459"/>
      <c r="F455" s="459"/>
      <c r="G455" s="459"/>
      <c r="H455" s="459"/>
      <c r="J455" s="459"/>
      <c r="L455" s="459"/>
      <c r="P455" s="459"/>
      <c r="R455" s="459"/>
    </row>
    <row r="456" spans="4:18">
      <c r="D456" s="459"/>
      <c r="F456" s="459"/>
      <c r="G456" s="459"/>
      <c r="H456" s="459"/>
      <c r="J456" s="459"/>
      <c r="L456" s="459"/>
      <c r="P456" s="459"/>
      <c r="R456" s="459"/>
    </row>
  </sheetData>
  <customSheetViews>
    <customSheetView guid="{47D1D06F-CD63-4FEA-BA98-58AF0C63F775}" scale="70" showPageBreaks="1" showGridLines="0" outlineSymbols="0" printArea="1" topLeftCell="A337">
      <selection activeCell="G58" sqref="G58"/>
      <rowBreaks count="5" manualBreakCount="5">
        <brk id="84" max="18" man="1"/>
        <brk id="164" max="18" man="1"/>
        <brk id="235" max="18" man="1"/>
        <brk id="309" max="18" man="1"/>
        <brk id="386" max="18" man="1"/>
      </rowBreaks>
      <pageMargins left="0.4" right="0.5" top="0.95" bottom="0.25" header="0.3" footer="0.25"/>
      <printOptions horizontalCentered="1"/>
      <pageSetup scale="39" firstPageNumber="83" fitToHeight="0" orientation="landscape" useFirstPageNumber="1" r:id="rId1"/>
      <headerFooter scaleWithDoc="0">
        <oddFooter>&amp;R&amp;8&amp;P</oddFooter>
      </headerFooter>
    </customSheetView>
    <customSheetView guid="{018F3E41-3C34-447D-8E2C-07962AB41A6D}" scale="70" showGridLines="0" outlineSymbols="0" topLeftCell="A337">
      <selection activeCell="G58" sqref="G58"/>
      <rowBreaks count="5" manualBreakCount="5">
        <brk id="84" max="18" man="1"/>
        <brk id="164" max="18" man="1"/>
        <brk id="235" max="18" man="1"/>
        <brk id="309" max="18" man="1"/>
        <brk id="386" max="18" man="1"/>
      </rowBreaks>
      <pageMargins left="0.4" right="0.5" top="0.95" bottom="0.25" header="0.3" footer="0.25"/>
      <printOptions horizontalCentered="1"/>
      <pageSetup scale="39" firstPageNumber="83" fitToHeight="0" orientation="landscape" useFirstPageNumber="1" r:id="rId2"/>
      <headerFooter scaleWithDoc="0">
        <oddFooter>&amp;R&amp;8&amp;P</oddFooter>
      </headerFooter>
    </customSheetView>
  </customSheetViews>
  <mergeCells count="38">
    <mergeCell ref="B83:S83"/>
    <mergeCell ref="A3:H3"/>
    <mergeCell ref="A4:H4"/>
    <mergeCell ref="A5:H5"/>
    <mergeCell ref="A6:H6"/>
    <mergeCell ref="B82:W82"/>
    <mergeCell ref="A168:H168"/>
    <mergeCell ref="B84:S84"/>
    <mergeCell ref="A85:H85"/>
    <mergeCell ref="A86:H86"/>
    <mergeCell ref="A87:H87"/>
    <mergeCell ref="A88:H88"/>
    <mergeCell ref="B162:W162"/>
    <mergeCell ref="B163:S163"/>
    <mergeCell ref="B164:S164"/>
    <mergeCell ref="A165:H165"/>
    <mergeCell ref="A166:H166"/>
    <mergeCell ref="A167:H167"/>
    <mergeCell ref="A313:H313"/>
    <mergeCell ref="B234:S234"/>
    <mergeCell ref="B235:S235"/>
    <mergeCell ref="A236:H236"/>
    <mergeCell ref="A237:H237"/>
    <mergeCell ref="A238:H238"/>
    <mergeCell ref="A239:H239"/>
    <mergeCell ref="B308:S308"/>
    <mergeCell ref="B309:S309"/>
    <mergeCell ref="A310:H310"/>
    <mergeCell ref="A311:H311"/>
    <mergeCell ref="A312:H312"/>
    <mergeCell ref="B442:S442"/>
    <mergeCell ref="B443:S443"/>
    <mergeCell ref="B385:S385"/>
    <mergeCell ref="B386:S386"/>
    <mergeCell ref="A387:H387"/>
    <mergeCell ref="A388:H388"/>
    <mergeCell ref="A389:H389"/>
    <mergeCell ref="A390:H390"/>
  </mergeCells>
  <printOptions horizontalCentered="1"/>
  <pageMargins left="0.4" right="0.5" top="0.95" bottom="0.25" header="0.3" footer="0.25"/>
  <pageSetup scale="39" firstPageNumber="84" fitToHeight="0" orientation="landscape" useFirstPageNumber="1" r:id="rId3"/>
  <headerFooter scaleWithDoc="0">
    <oddFooter>&amp;R&amp;8&amp;P</oddFooter>
  </headerFooter>
  <rowBreaks count="5" manualBreakCount="5">
    <brk id="84" max="18" man="1"/>
    <brk id="164" max="18" man="1"/>
    <brk id="235" max="18" man="1"/>
    <brk id="309" max="18" man="1"/>
    <brk id="386" max="18" man="1"/>
  </rowBreaks>
  <ignoredErrors>
    <ignoredError sqref="Q282"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9"/>
  <sheetViews>
    <sheetView showGridLines="0" showOutlineSymbols="0" zoomScale="80" zoomScaleNormal="80" workbookViewId="0"/>
  </sheetViews>
  <sheetFormatPr defaultColWidth="9.61328125" defaultRowHeight="15.5"/>
  <cols>
    <col min="1" max="1" width="57.4609375" style="212" customWidth="1"/>
    <col min="2" max="2" width="3.15234375" style="212" customWidth="1"/>
    <col min="3" max="3" width="18.53515625" style="212" customWidth="1"/>
    <col min="4" max="4" width="3.15234375" style="212" customWidth="1"/>
    <col min="5" max="5" width="18.4609375" style="212" customWidth="1"/>
    <col min="6" max="6" width="3.15234375" style="212" customWidth="1"/>
    <col min="7" max="7" width="18.53515625" style="212" bestFit="1" customWidth="1"/>
    <col min="8" max="8" width="3.15234375" style="212" customWidth="1"/>
    <col min="9" max="9" width="18.53515625" style="212" customWidth="1"/>
    <col min="10" max="16384" width="9.61328125" style="212"/>
  </cols>
  <sheetData>
    <row r="1" spans="1:10">
      <c r="A1" s="1050" t="s">
        <v>1193</v>
      </c>
    </row>
    <row r="3" spans="1:10" ht="18">
      <c r="A3" s="33" t="s">
        <v>0</v>
      </c>
      <c r="B3" s="494"/>
      <c r="C3" s="494"/>
      <c r="D3" s="494"/>
      <c r="E3" s="494"/>
      <c r="F3" s="494"/>
      <c r="G3" s="494"/>
      <c r="H3" s="494"/>
      <c r="I3" s="494"/>
    </row>
    <row r="4" spans="1:10" ht="18">
      <c r="A4" s="33" t="s">
        <v>1</v>
      </c>
      <c r="B4" s="84"/>
      <c r="C4" s="84"/>
      <c r="D4" s="84"/>
      <c r="E4" s="84"/>
      <c r="F4" s="84"/>
      <c r="G4" s="84"/>
      <c r="H4" s="84"/>
      <c r="I4" s="495" t="s">
        <v>464</v>
      </c>
    </row>
    <row r="5" spans="1:10" ht="18">
      <c r="A5" s="2284" t="s">
        <v>468</v>
      </c>
      <c r="B5" s="2285"/>
      <c r="C5" s="2285"/>
      <c r="D5" s="2285"/>
      <c r="E5" s="2285"/>
      <c r="F5" s="2285"/>
      <c r="G5" s="2285"/>
      <c r="H5" s="2285"/>
      <c r="I5" s="84" t="s">
        <v>5</v>
      </c>
    </row>
    <row r="6" spans="1:10" ht="18">
      <c r="A6" s="496" t="s">
        <v>2470</v>
      </c>
      <c r="B6" s="84"/>
      <c r="C6" s="84"/>
      <c r="D6" s="84"/>
      <c r="E6" s="84"/>
      <c r="F6" s="84"/>
      <c r="G6" s="84"/>
      <c r="H6" s="84"/>
      <c r="I6" s="84"/>
    </row>
    <row r="7" spans="1:10" ht="18">
      <c r="A7" s="7" t="s">
        <v>2311</v>
      </c>
      <c r="B7" s="84"/>
      <c r="C7" s="84"/>
      <c r="D7" s="84"/>
      <c r="E7" s="84"/>
      <c r="F7" s="84"/>
      <c r="G7" s="84"/>
      <c r="H7" s="84"/>
      <c r="I7" s="84"/>
    </row>
    <row r="8" spans="1:10" ht="18">
      <c r="A8" s="7"/>
      <c r="B8" s="84"/>
      <c r="C8" s="84"/>
      <c r="D8" s="84"/>
      <c r="E8" s="84"/>
      <c r="F8" s="84"/>
      <c r="G8" s="84"/>
      <c r="H8" s="84"/>
      <c r="I8" s="84"/>
    </row>
    <row r="9" spans="1:10">
      <c r="A9" s="494"/>
      <c r="B9" s="84"/>
      <c r="C9" s="84"/>
      <c r="D9" s="84"/>
      <c r="E9" s="84"/>
      <c r="F9" s="84"/>
      <c r="G9" s="84"/>
      <c r="H9" s="84"/>
      <c r="I9" s="84"/>
    </row>
    <row r="10" spans="1:10">
      <c r="A10" s="494"/>
      <c r="B10" s="84"/>
      <c r="C10" s="497" t="s">
        <v>469</v>
      </c>
      <c r="D10" s="92"/>
      <c r="E10" s="92"/>
      <c r="F10" s="92"/>
      <c r="G10" s="1460"/>
      <c r="H10" s="92"/>
      <c r="I10" s="497" t="s">
        <v>469</v>
      </c>
    </row>
    <row r="11" spans="1:10">
      <c r="A11" s="494"/>
      <c r="B11" s="84"/>
      <c r="C11" s="498" t="s">
        <v>2479</v>
      </c>
      <c r="D11" s="92"/>
      <c r="E11" s="497" t="s">
        <v>470</v>
      </c>
      <c r="F11" s="92"/>
      <c r="G11" s="1461" t="s">
        <v>471</v>
      </c>
      <c r="H11" s="92"/>
      <c r="I11" s="499" t="s">
        <v>2480</v>
      </c>
    </row>
    <row r="12" spans="1:10">
      <c r="A12" s="494"/>
      <c r="B12" s="84"/>
      <c r="C12" s="88"/>
      <c r="D12" s="84"/>
      <c r="E12" s="88"/>
      <c r="F12" s="84"/>
      <c r="G12" s="1462"/>
      <c r="H12" s="84"/>
      <c r="I12" s="88"/>
    </row>
    <row r="13" spans="1:10">
      <c r="A13" s="92" t="s">
        <v>282</v>
      </c>
      <c r="B13" s="84"/>
      <c r="C13" s="494"/>
      <c r="D13" s="84"/>
      <c r="E13" s="494"/>
      <c r="F13" s="84"/>
      <c r="G13" s="1463"/>
      <c r="H13" s="494"/>
      <c r="I13" s="494"/>
    </row>
    <row r="14" spans="1:10">
      <c r="A14" s="500" t="s">
        <v>472</v>
      </c>
      <c r="B14" s="84" t="s">
        <v>5</v>
      </c>
      <c r="C14" s="80">
        <v>11726</v>
      </c>
      <c r="D14" s="84"/>
      <c r="E14" s="501">
        <v>0</v>
      </c>
      <c r="F14" s="84"/>
      <c r="G14" s="1464">
        <v>50</v>
      </c>
      <c r="H14" s="84"/>
      <c r="I14" s="502">
        <f>ROUND(SUM(C14+E14)-SUM(G14),0)</f>
        <v>11676</v>
      </c>
      <c r="J14" s="503"/>
    </row>
    <row r="15" spans="1:10" ht="18" customHeight="1">
      <c r="A15" s="504" t="s">
        <v>473</v>
      </c>
      <c r="B15" s="84" t="s">
        <v>5</v>
      </c>
      <c r="C15" s="505">
        <f>ROUND(SUM(C14:C14),0)</f>
        <v>11726</v>
      </c>
      <c r="D15" s="84" t="s">
        <v>5</v>
      </c>
      <c r="E15" s="506">
        <f>ROUND(SUM(E14:E14),0)</f>
        <v>0</v>
      </c>
      <c r="F15" s="84" t="s">
        <v>5</v>
      </c>
      <c r="G15" s="1894">
        <f>ROUND(SUM(G14:G14),0)</f>
        <v>50</v>
      </c>
      <c r="H15" s="84" t="s">
        <v>5</v>
      </c>
      <c r="I15" s="505">
        <f>ROUND(SUM(I14:I14),0)</f>
        <v>11676</v>
      </c>
      <c r="J15" s="497"/>
    </row>
    <row r="16" spans="1:10">
      <c r="A16" s="494"/>
      <c r="B16" s="84" t="s">
        <v>5</v>
      </c>
      <c r="C16" s="88"/>
      <c r="D16" s="84"/>
      <c r="E16" s="507"/>
      <c r="F16" s="84"/>
      <c r="G16" s="1462"/>
      <c r="H16" s="494"/>
      <c r="I16" s="88"/>
      <c r="J16" s="503"/>
    </row>
    <row r="17" spans="1:11">
      <c r="A17" s="494"/>
      <c r="B17" s="84" t="s">
        <v>5</v>
      </c>
      <c r="C17" s="494"/>
      <c r="D17" s="84"/>
      <c r="E17" s="494"/>
      <c r="F17" s="84"/>
      <c r="G17" s="1463"/>
      <c r="H17" s="494"/>
      <c r="I17" s="494"/>
      <c r="J17" s="503"/>
    </row>
    <row r="18" spans="1:11">
      <c r="A18" s="92" t="s">
        <v>474</v>
      </c>
      <c r="B18" s="84" t="s">
        <v>5</v>
      </c>
      <c r="C18" s="494"/>
      <c r="D18" s="494"/>
      <c r="E18" s="494"/>
      <c r="F18" s="494"/>
      <c r="G18" s="1463"/>
      <c r="H18" s="494"/>
      <c r="I18" s="494"/>
      <c r="J18" s="503"/>
    </row>
    <row r="19" spans="1:11">
      <c r="A19" s="1826" t="s">
        <v>2411</v>
      </c>
      <c r="B19" s="508" t="s">
        <v>244</v>
      </c>
      <c r="C19" s="1465">
        <v>9000</v>
      </c>
      <c r="D19" s="494"/>
      <c r="E19" s="170">
        <v>0</v>
      </c>
      <c r="F19" s="494"/>
      <c r="G19" s="1466">
        <v>0</v>
      </c>
      <c r="H19" s="494"/>
      <c r="I19" s="509">
        <f>ROUND(SUM(C19+E19)-SUM(G19),0)</f>
        <v>9000</v>
      </c>
      <c r="J19" s="503"/>
    </row>
    <row r="20" spans="1:11" ht="18" customHeight="1">
      <c r="A20" s="92" t="s">
        <v>475</v>
      </c>
      <c r="B20" s="84" t="s">
        <v>5</v>
      </c>
      <c r="C20" s="510">
        <f>ROUND(SUM(+C19),0)</f>
        <v>9000</v>
      </c>
      <c r="D20" s="84" t="s">
        <v>5</v>
      </c>
      <c r="E20" s="506">
        <f>ROUND(SUM(E19:E19),0)</f>
        <v>0</v>
      </c>
      <c r="F20" s="84" t="s">
        <v>5</v>
      </c>
      <c r="G20" s="1467">
        <f>ROUND(SUM(G19:G19),0)</f>
        <v>0</v>
      </c>
      <c r="H20" s="84" t="s">
        <v>5</v>
      </c>
      <c r="I20" s="505">
        <f>ROUND(SUM(I19:I19),0)</f>
        <v>9000</v>
      </c>
      <c r="J20" s="497"/>
    </row>
    <row r="21" spans="1:11">
      <c r="A21" s="494"/>
      <c r="B21" s="84" t="s">
        <v>5</v>
      </c>
      <c r="C21" s="88"/>
      <c r="D21" s="494"/>
      <c r="E21" s="507"/>
      <c r="F21" s="494"/>
      <c r="G21" s="1468"/>
      <c r="H21" s="494"/>
      <c r="I21" s="88"/>
      <c r="J21" s="503"/>
    </row>
    <row r="22" spans="1:11">
      <c r="A22" s="84"/>
      <c r="B22" s="84" t="s">
        <v>5</v>
      </c>
      <c r="C22" s="494"/>
      <c r="D22" s="494"/>
      <c r="E22" s="511"/>
      <c r="F22" s="494"/>
      <c r="G22" s="1469"/>
      <c r="H22" s="494"/>
      <c r="I22" s="494"/>
      <c r="J22" s="503"/>
    </row>
    <row r="23" spans="1:11">
      <c r="A23" s="92" t="s">
        <v>476</v>
      </c>
      <c r="B23" s="84" t="s">
        <v>5</v>
      </c>
      <c r="C23" s="494"/>
      <c r="D23" s="494"/>
      <c r="E23" s="494"/>
      <c r="F23" s="494"/>
      <c r="G23" s="1463"/>
      <c r="H23" s="494"/>
      <c r="I23" s="494"/>
      <c r="J23" s="497"/>
    </row>
    <row r="24" spans="1:11">
      <c r="A24" s="1254" t="s">
        <v>1675</v>
      </c>
      <c r="B24" s="84" t="s">
        <v>5</v>
      </c>
      <c r="C24" s="494">
        <v>17749</v>
      </c>
      <c r="D24" s="494"/>
      <c r="E24" s="170">
        <v>2880</v>
      </c>
      <c r="F24" s="494"/>
      <c r="G24" s="1466">
        <v>1</v>
      </c>
      <c r="H24" s="494"/>
      <c r="I24" s="509">
        <f>ROUND(SUM(C24+E24)-SUM(G24),0)</f>
        <v>20628</v>
      </c>
      <c r="J24" s="503"/>
    </row>
    <row r="25" spans="1:11">
      <c r="A25" s="512" t="s">
        <v>477</v>
      </c>
      <c r="B25" s="513" t="s">
        <v>244</v>
      </c>
      <c r="C25" s="509">
        <v>923</v>
      </c>
      <c r="D25" s="509"/>
      <c r="E25" s="170">
        <v>158</v>
      </c>
      <c r="F25" s="423"/>
      <c r="G25" s="1466">
        <v>1081</v>
      </c>
      <c r="H25" s="509"/>
      <c r="I25" s="440">
        <f>ROUND(SUM(C25+E25)-SUM(G25),0)</f>
        <v>0</v>
      </c>
      <c r="J25" s="503"/>
    </row>
    <row r="26" spans="1:11">
      <c r="A26" s="84" t="s">
        <v>478</v>
      </c>
      <c r="B26" s="84" t="s">
        <v>5</v>
      </c>
      <c r="C26" s="509">
        <v>23382</v>
      </c>
      <c r="D26" s="509"/>
      <c r="E26" s="170">
        <v>0</v>
      </c>
      <c r="F26" s="509"/>
      <c r="G26" s="1466">
        <v>0</v>
      </c>
      <c r="H26" s="509"/>
      <c r="I26" s="509">
        <f>ROUND(SUM(C26+E26)-SUM(G26),0)</f>
        <v>23382</v>
      </c>
      <c r="J26" s="503"/>
    </row>
    <row r="27" spans="1:11">
      <c r="A27" s="1826" t="s">
        <v>2351</v>
      </c>
      <c r="B27" s="513" t="s">
        <v>244</v>
      </c>
      <c r="C27" s="509">
        <v>94291</v>
      </c>
      <c r="D27" s="509"/>
      <c r="E27" s="454">
        <v>0</v>
      </c>
      <c r="F27" s="509"/>
      <c r="G27" s="1470">
        <v>50</v>
      </c>
      <c r="H27" s="509"/>
      <c r="I27" s="509">
        <f>ROUND(SUM(C27+E27)-SUM(G27),0)</f>
        <v>94241</v>
      </c>
      <c r="J27" s="503"/>
    </row>
    <row r="28" spans="1:11" ht="18" customHeight="1">
      <c r="A28" s="92" t="s">
        <v>479</v>
      </c>
      <c r="B28" s="84" t="s">
        <v>5</v>
      </c>
      <c r="C28" s="93">
        <f>ROUND(SUM(C24:C27),0)</f>
        <v>136345</v>
      </c>
      <c r="D28" s="92" t="s">
        <v>5</v>
      </c>
      <c r="E28" s="1471">
        <f>ROUND(SUM(E24:E27),0)</f>
        <v>3038</v>
      </c>
      <c r="F28" s="92" t="s">
        <v>5</v>
      </c>
      <c r="G28" s="1471">
        <f>ROUND(SUM(G24:G27),0)</f>
        <v>1132</v>
      </c>
      <c r="H28" s="92" t="s">
        <v>5</v>
      </c>
      <c r="I28" s="93">
        <f>ROUND(SUM(I24:I27),0)</f>
        <v>138251</v>
      </c>
      <c r="J28" s="497"/>
    </row>
    <row r="29" spans="1:11" ht="25.5" customHeight="1" thickBot="1">
      <c r="A29" s="92" t="s">
        <v>1676</v>
      </c>
      <c r="B29" s="84" t="s">
        <v>5</v>
      </c>
      <c r="C29" s="514">
        <f>ROUND(SUM(C15+C28+C20),0)</f>
        <v>157071</v>
      </c>
      <c r="D29" s="515"/>
      <c r="E29" s="514">
        <f>ROUND(SUM(E15+E28+E20),0)</f>
        <v>3038</v>
      </c>
      <c r="F29" s="515"/>
      <c r="G29" s="1472">
        <f>ROUND(SUM(G15+G28+G20),0)</f>
        <v>1182</v>
      </c>
      <c r="H29" s="515"/>
      <c r="I29" s="514">
        <f>ROUND(SUM(I15+I28+I20),0)</f>
        <v>158927</v>
      </c>
      <c r="J29" s="497"/>
      <c r="K29" s="516"/>
    </row>
    <row r="30" spans="1:11" ht="16" thickTop="1">
      <c r="A30" s="517"/>
      <c r="B30" s="518"/>
      <c r="C30" s="494"/>
      <c r="D30" s="518"/>
      <c r="E30" s="494"/>
      <c r="F30" s="518"/>
      <c r="G30" s="517"/>
      <c r="H30" s="518"/>
      <c r="J30" s="503"/>
    </row>
    <row r="31" spans="1:11">
      <c r="A31" s="2286" t="s">
        <v>5</v>
      </c>
      <c r="B31" s="2287"/>
      <c r="C31" s="2287"/>
      <c r="D31" s="518"/>
      <c r="E31" s="494"/>
      <c r="F31" s="518"/>
      <c r="G31" s="517"/>
      <c r="H31" s="518"/>
      <c r="J31" s="503"/>
    </row>
    <row r="32" spans="1:11" ht="12.75" customHeight="1">
      <c r="A32" s="519"/>
      <c r="J32" s="503"/>
    </row>
    <row r="33" spans="1:10" ht="12.75" customHeight="1">
      <c r="A33" s="519"/>
      <c r="C33" s="413"/>
      <c r="J33" s="503"/>
    </row>
    <row r="34" spans="1:10" ht="12.75" customHeight="1">
      <c r="A34" s="519"/>
      <c r="J34" s="494"/>
    </row>
    <row r="35" spans="1:10">
      <c r="H35" s="520"/>
    </row>
    <row r="36" spans="1:10">
      <c r="H36" s="520"/>
    </row>
    <row r="37" spans="1:10">
      <c r="A37" s="413"/>
      <c r="F37" s="521"/>
      <c r="H37" s="520"/>
    </row>
    <row r="38" spans="1:10">
      <c r="F38" s="521"/>
      <c r="H38" s="520"/>
    </row>
    <row r="39" spans="1:10">
      <c r="F39" s="521"/>
      <c r="H39" s="520"/>
    </row>
    <row r="40" spans="1:10">
      <c r="F40" s="521"/>
      <c r="H40" s="520"/>
    </row>
    <row r="41" spans="1:10">
      <c r="F41" s="521"/>
      <c r="H41" s="520"/>
    </row>
    <row r="42" spans="1:10">
      <c r="F42" s="521"/>
      <c r="H42" s="520"/>
    </row>
    <row r="43" spans="1:10">
      <c r="F43" s="521"/>
      <c r="H43" s="520"/>
    </row>
    <row r="44" spans="1:10">
      <c r="F44" s="521"/>
      <c r="H44" s="520"/>
    </row>
    <row r="45" spans="1:10">
      <c r="F45" s="521"/>
      <c r="H45" s="520"/>
    </row>
    <row r="46" spans="1:10">
      <c r="F46" s="521"/>
      <c r="H46" s="520"/>
    </row>
    <row r="47" spans="1:10">
      <c r="F47" s="521"/>
      <c r="H47" s="520"/>
    </row>
    <row r="48" spans="1:10">
      <c r="F48" s="521"/>
      <c r="H48" s="520"/>
    </row>
    <row r="49" spans="6:8">
      <c r="F49" s="521"/>
      <c r="H49" s="520"/>
    </row>
    <row r="50" spans="6:8">
      <c r="F50" s="521"/>
      <c r="H50" s="520"/>
    </row>
    <row r="51" spans="6:8">
      <c r="F51" s="521"/>
      <c r="H51" s="520"/>
    </row>
    <row r="52" spans="6:8">
      <c r="F52" s="521"/>
      <c r="H52" s="520"/>
    </row>
    <row r="53" spans="6:8">
      <c r="F53" s="521"/>
      <c r="H53" s="520"/>
    </row>
    <row r="54" spans="6:8">
      <c r="F54" s="521"/>
      <c r="H54" s="520"/>
    </row>
    <row r="55" spans="6:8">
      <c r="F55" s="521"/>
      <c r="H55" s="520"/>
    </row>
    <row r="56" spans="6:8">
      <c r="F56" s="521"/>
      <c r="H56" s="520"/>
    </row>
    <row r="57" spans="6:8">
      <c r="F57" s="521"/>
      <c r="H57" s="520"/>
    </row>
    <row r="58" spans="6:8">
      <c r="F58" s="521"/>
      <c r="H58" s="520"/>
    </row>
    <row r="59" spans="6:8">
      <c r="F59" s="521"/>
      <c r="H59" s="520"/>
    </row>
    <row r="60" spans="6:8">
      <c r="F60" s="521"/>
      <c r="H60" s="520"/>
    </row>
    <row r="61" spans="6:8">
      <c r="F61" s="521"/>
      <c r="H61" s="520"/>
    </row>
    <row r="62" spans="6:8">
      <c r="F62" s="521"/>
      <c r="H62" s="520"/>
    </row>
    <row r="63" spans="6:8">
      <c r="F63" s="521"/>
      <c r="H63" s="520"/>
    </row>
    <row r="64" spans="6:8">
      <c r="F64" s="521"/>
      <c r="H64" s="520"/>
    </row>
    <row r="65" spans="6:8">
      <c r="F65" s="521"/>
      <c r="H65" s="520"/>
    </row>
    <row r="66" spans="6:8">
      <c r="F66" s="521"/>
      <c r="H66" s="520"/>
    </row>
    <row r="67" spans="6:8">
      <c r="F67" s="521"/>
      <c r="H67" s="520"/>
    </row>
    <row r="68" spans="6:8">
      <c r="F68" s="521"/>
      <c r="H68" s="520"/>
    </row>
    <row r="69" spans="6:8">
      <c r="F69" s="521"/>
      <c r="H69" s="520"/>
    </row>
    <row r="70" spans="6:8">
      <c r="F70" s="521"/>
      <c r="H70" s="520"/>
    </row>
    <row r="71" spans="6:8">
      <c r="F71" s="521"/>
      <c r="H71" s="520"/>
    </row>
    <row r="72" spans="6:8">
      <c r="F72" s="521"/>
      <c r="H72" s="520"/>
    </row>
    <row r="73" spans="6:8">
      <c r="F73" s="521"/>
      <c r="H73" s="520"/>
    </row>
    <row r="74" spans="6:8">
      <c r="F74" s="521"/>
      <c r="H74" s="520"/>
    </row>
    <row r="75" spans="6:8">
      <c r="F75" s="521"/>
      <c r="H75" s="520"/>
    </row>
    <row r="76" spans="6:8">
      <c r="F76" s="521"/>
      <c r="H76" s="520"/>
    </row>
    <row r="77" spans="6:8">
      <c r="F77" s="521"/>
      <c r="H77" s="520"/>
    </row>
    <row r="78" spans="6:8">
      <c r="F78" s="521"/>
      <c r="H78" s="520"/>
    </row>
    <row r="79" spans="6:8">
      <c r="F79" s="521"/>
      <c r="H79" s="520"/>
    </row>
  </sheetData>
  <customSheetViews>
    <customSheetView guid="{47D1D06F-CD63-4FEA-BA98-58AF0C63F775}" scale="80" showPageBreaks="1" showGridLines="0" outlineSymbols="0" fitToPage="1" printArea="1" topLeftCell="A4">
      <selection activeCell="I36" sqref="I36"/>
      <pageMargins left="1" right="0.5" top="0.75" bottom="0.25" header="0.3" footer="0.25"/>
      <printOptions horizontalCentered="1"/>
      <pageSetup scale="70" orientation="landscape" r:id="rId1"/>
      <headerFooter scaleWithDoc="0">
        <oddFooter>&amp;R&amp;8 89</oddFooter>
      </headerFooter>
    </customSheetView>
    <customSheetView guid="{018F3E41-3C34-447D-8E2C-07962AB41A6D}" scale="80" showGridLines="0" outlineSymbols="0" fitToPage="1" topLeftCell="A4">
      <selection activeCell="I36" sqref="I36"/>
      <pageMargins left="1" right="0.5" top="0.75" bottom="0.25" header="0.3" footer="0.25"/>
      <printOptions horizontalCentered="1"/>
      <pageSetup scale="70" orientation="landscape" r:id="rId2"/>
      <headerFooter scaleWithDoc="0">
        <oddFooter>&amp;R&amp;8 89</oddFooter>
      </headerFooter>
    </customSheetView>
  </customSheetViews>
  <mergeCells count="2">
    <mergeCell ref="A5:H5"/>
    <mergeCell ref="A31:C31"/>
  </mergeCells>
  <printOptions horizontalCentered="1"/>
  <pageMargins left="1" right="0.5" top="0.75" bottom="0.25" header="0.3" footer="0.25"/>
  <pageSetup scale="70" orientation="landscape" r:id="rId3"/>
  <headerFooter scaleWithDoc="0">
    <oddFooter>&amp;R&amp;8 90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showGridLines="0" showOutlineSymbols="0" zoomScale="80" zoomScaleNormal="80" workbookViewId="0"/>
  </sheetViews>
  <sheetFormatPr defaultColWidth="9.61328125" defaultRowHeight="15.5"/>
  <cols>
    <col min="1" max="1" width="57.07421875" style="524" customWidth="1"/>
    <col min="2" max="2" width="3.15234375" style="524" customWidth="1"/>
    <col min="3" max="3" width="18.4609375" style="524" customWidth="1"/>
    <col min="4" max="4" width="3.15234375" style="524" customWidth="1"/>
    <col min="5" max="5" width="18.4609375" style="524" customWidth="1"/>
    <col min="6" max="6" width="3.15234375" style="524" customWidth="1"/>
    <col min="7" max="7" width="18.53515625" style="524" bestFit="1" customWidth="1"/>
    <col min="8" max="8" width="3.15234375" style="524" customWidth="1"/>
    <col min="9" max="9" width="18.53515625" style="524" customWidth="1"/>
    <col min="10" max="16384" width="9.61328125" style="524"/>
  </cols>
  <sheetData>
    <row r="1" spans="1:10">
      <c r="A1" s="1050" t="s">
        <v>1193</v>
      </c>
    </row>
    <row r="3" spans="1:10" ht="18">
      <c r="A3" s="522" t="s">
        <v>0</v>
      </c>
      <c r="B3" s="512"/>
      <c r="C3" s="512"/>
      <c r="D3" s="512"/>
      <c r="E3" s="512"/>
      <c r="F3" s="512"/>
      <c r="G3" s="512"/>
      <c r="H3" s="512"/>
      <c r="I3" s="512"/>
      <c r="J3" s="523"/>
    </row>
    <row r="4" spans="1:10" ht="18">
      <c r="A4" s="522" t="s">
        <v>480</v>
      </c>
      <c r="B4" s="512"/>
      <c r="C4" s="512"/>
      <c r="D4" s="512"/>
      <c r="E4" s="512"/>
      <c r="F4" s="512"/>
      <c r="G4" s="512"/>
      <c r="H4" s="512"/>
      <c r="I4" s="525" t="s">
        <v>467</v>
      </c>
      <c r="J4" s="523"/>
    </row>
    <row r="5" spans="1:10" ht="18">
      <c r="A5" s="1274" t="s">
        <v>2164</v>
      </c>
      <c r="B5" s="1275"/>
      <c r="C5" s="1275"/>
      <c r="D5" s="1275"/>
      <c r="E5" s="1275"/>
      <c r="F5" s="1275"/>
      <c r="G5" s="1275"/>
      <c r="H5" s="1275"/>
      <c r="I5" s="512" t="s">
        <v>5</v>
      </c>
      <c r="J5" s="523"/>
    </row>
    <row r="6" spans="1:10" ht="18">
      <c r="A6" s="527" t="s">
        <v>2470</v>
      </c>
      <c r="B6" s="512"/>
      <c r="C6" s="512"/>
      <c r="D6" s="512"/>
      <c r="E6" s="512"/>
      <c r="F6" s="512"/>
      <c r="G6" s="512"/>
      <c r="H6" s="512"/>
      <c r="I6" s="512"/>
      <c r="J6" s="523"/>
    </row>
    <row r="7" spans="1:10" ht="18">
      <c r="A7" s="528" t="s">
        <v>2311</v>
      </c>
      <c r="B7" s="512"/>
      <c r="C7" s="512"/>
      <c r="D7" s="512"/>
      <c r="E7" s="512"/>
      <c r="F7" s="512"/>
      <c r="G7" s="512"/>
      <c r="H7" s="512"/>
      <c r="I7" s="512"/>
      <c r="J7" s="523"/>
    </row>
    <row r="8" spans="1:10">
      <c r="A8" s="512"/>
      <c r="B8" s="512"/>
      <c r="C8" s="512"/>
      <c r="D8" s="512"/>
      <c r="E8" s="512"/>
      <c r="F8" s="512"/>
      <c r="G8" s="512"/>
      <c r="H8" s="512"/>
      <c r="I8" s="512"/>
      <c r="J8" s="523"/>
    </row>
    <row r="9" spans="1:10">
      <c r="A9" s="512"/>
      <c r="B9" s="512"/>
      <c r="C9" s="529" t="s">
        <v>469</v>
      </c>
      <c r="D9" s="530"/>
      <c r="E9" s="530"/>
      <c r="F9" s="530"/>
      <c r="G9" s="530"/>
      <c r="H9" s="530"/>
      <c r="I9" s="529" t="s">
        <v>469</v>
      </c>
      <c r="J9" s="523"/>
    </row>
    <row r="10" spans="1:10">
      <c r="A10" s="512"/>
      <c r="B10" s="512"/>
      <c r="C10" s="1276" t="s">
        <v>2479</v>
      </c>
      <c r="D10" s="530"/>
      <c r="E10" s="1277" t="s">
        <v>470</v>
      </c>
      <c r="F10" s="530"/>
      <c r="G10" s="1277" t="s">
        <v>471</v>
      </c>
      <c r="H10" s="530"/>
      <c r="I10" s="1276" t="s">
        <v>2480</v>
      </c>
      <c r="J10" s="523"/>
    </row>
    <row r="11" spans="1:10">
      <c r="A11" s="512"/>
      <c r="B11" s="512"/>
      <c r="C11" s="533"/>
      <c r="D11" s="512"/>
      <c r="E11" s="533"/>
      <c r="F11" s="512"/>
      <c r="G11" s="533"/>
      <c r="H11" s="533"/>
      <c r="I11" s="533"/>
      <c r="J11" s="523"/>
    </row>
    <row r="12" spans="1:10" ht="15.75" customHeight="1">
      <c r="A12" s="530" t="s">
        <v>483</v>
      </c>
      <c r="B12" s="512"/>
      <c r="C12" s="533"/>
      <c r="D12" s="512"/>
      <c r="E12" s="533"/>
      <c r="F12" s="512"/>
      <c r="G12" s="533"/>
      <c r="H12" s="533"/>
      <c r="I12" s="533"/>
      <c r="J12" s="523"/>
    </row>
    <row r="13" spans="1:10" ht="15" customHeight="1">
      <c r="A13" s="1278" t="s">
        <v>2010</v>
      </c>
      <c r="B13" s="512" t="s">
        <v>5</v>
      </c>
      <c r="C13" s="534" t="s">
        <v>5</v>
      </c>
      <c r="D13" s="534"/>
      <c r="E13" s="536"/>
      <c r="F13" s="536"/>
      <c r="G13" s="536"/>
      <c r="H13" s="534"/>
      <c r="I13" s="1279"/>
      <c r="J13" s="535"/>
    </row>
    <row r="14" spans="1:10" ht="15.75" customHeight="1">
      <c r="A14" s="1280" t="s">
        <v>2011</v>
      </c>
      <c r="B14" s="512" t="s">
        <v>5</v>
      </c>
      <c r="C14" s="512"/>
      <c r="D14" s="512"/>
      <c r="E14" s="512"/>
      <c r="F14" s="512"/>
      <c r="G14" s="512"/>
      <c r="H14" s="512"/>
      <c r="I14" s="512"/>
      <c r="J14" s="535"/>
    </row>
    <row r="15" spans="1:10" ht="14.25" customHeight="1">
      <c r="A15" s="1888" t="s">
        <v>2292</v>
      </c>
      <c r="B15" s="561" t="s">
        <v>244</v>
      </c>
      <c r="C15" s="538">
        <v>791</v>
      </c>
      <c r="D15" s="534"/>
      <c r="E15" s="538">
        <v>0</v>
      </c>
      <c r="F15" s="539"/>
      <c r="G15" s="538">
        <v>0</v>
      </c>
      <c r="H15" s="534"/>
      <c r="I15" s="540">
        <f>ROUND(SUM(C15+E15)-SUM(G15),0)</f>
        <v>791</v>
      </c>
      <c r="J15" s="535"/>
    </row>
    <row r="16" spans="1:10" ht="15.75" customHeight="1">
      <c r="A16" s="1280" t="s">
        <v>1161</v>
      </c>
      <c r="B16" s="512" t="s">
        <v>5</v>
      </c>
      <c r="C16" s="1281"/>
      <c r="D16" s="1281"/>
      <c r="E16" s="1281"/>
      <c r="F16" s="1282"/>
      <c r="G16" s="1281"/>
      <c r="H16" s="1281"/>
      <c r="I16" s="1282"/>
      <c r="J16" s="535"/>
    </row>
    <row r="17" spans="1:10" ht="15.75" customHeight="1">
      <c r="A17" s="537" t="s">
        <v>2013</v>
      </c>
      <c r="B17" s="561" t="s">
        <v>244</v>
      </c>
      <c r="C17" s="1281">
        <v>8400</v>
      </c>
      <c r="D17" s="1281"/>
      <c r="E17" s="1281">
        <v>0</v>
      </c>
      <c r="F17" s="1282"/>
      <c r="G17" s="1281">
        <v>0</v>
      </c>
      <c r="H17" s="1281"/>
      <c r="I17" s="1282">
        <f>ROUND(SUM(C17+E17)-SUM(G17),0)</f>
        <v>8400</v>
      </c>
      <c r="J17" s="535"/>
    </row>
    <row r="18" spans="1:10" ht="15.75" customHeight="1">
      <c r="A18" s="537" t="s">
        <v>2012</v>
      </c>
      <c r="B18" s="561" t="s">
        <v>244</v>
      </c>
      <c r="C18" s="1281">
        <v>1150</v>
      </c>
      <c r="D18" s="1281"/>
      <c r="E18" s="1281">
        <v>0</v>
      </c>
      <c r="F18" s="1282"/>
      <c r="G18" s="1281">
        <v>0</v>
      </c>
      <c r="H18" s="1281"/>
      <c r="I18" s="1282">
        <f t="shared" ref="I18" si="0">ROUND(SUM(C18+E18)-SUM(G18),0)</f>
        <v>1150</v>
      </c>
      <c r="J18" s="535"/>
    </row>
    <row r="19" spans="1:10">
      <c r="A19" s="1283" t="s">
        <v>2014</v>
      </c>
      <c r="B19" s="512" t="s">
        <v>5</v>
      </c>
      <c r="C19" s="1284">
        <f>ROUND(SUM(C15:C18),0)</f>
        <v>10341</v>
      </c>
      <c r="D19" s="1281" t="s">
        <v>5</v>
      </c>
      <c r="E19" s="1284">
        <f>ROUND(SUM(E15:E18),0)</f>
        <v>0</v>
      </c>
      <c r="F19" s="1281" t="s">
        <v>5</v>
      </c>
      <c r="G19" s="1284">
        <f>ROUND(SUM(G15:G18),0)</f>
        <v>0</v>
      </c>
      <c r="H19" s="1281" t="s">
        <v>5</v>
      </c>
      <c r="I19" s="1284">
        <f>ROUND(SUM(I15:I18),0)</f>
        <v>10341</v>
      </c>
      <c r="J19" s="523"/>
    </row>
    <row r="20" spans="1:10">
      <c r="A20" s="512"/>
      <c r="B20" s="512"/>
      <c r="C20" s="1285"/>
      <c r="D20" s="1281"/>
      <c r="E20" s="1285"/>
      <c r="F20" s="1281"/>
      <c r="G20" s="1285"/>
      <c r="H20" s="1281"/>
      <c r="I20" s="1285"/>
      <c r="J20" s="523"/>
    </row>
    <row r="21" spans="1:10" ht="17.25" customHeight="1">
      <c r="A21" s="512"/>
      <c r="B21" s="512"/>
      <c r="C21" s="1281"/>
      <c r="D21" s="1281"/>
      <c r="E21" s="1281"/>
      <c r="F21" s="1281"/>
      <c r="G21" s="1281"/>
      <c r="H21" s="1281"/>
      <c r="I21" s="1281"/>
      <c r="J21" s="523"/>
    </row>
    <row r="22" spans="1:10" ht="16.5" customHeight="1">
      <c r="A22" s="543" t="s">
        <v>484</v>
      </c>
      <c r="B22" s="512" t="s">
        <v>5</v>
      </c>
      <c r="C22" s="1281"/>
      <c r="D22" s="1281" t="s">
        <v>5</v>
      </c>
      <c r="E22" s="1281"/>
      <c r="F22" s="1281" t="s">
        <v>5</v>
      </c>
      <c r="G22" s="1281"/>
      <c r="H22" s="1281" t="s">
        <v>5</v>
      </c>
      <c r="I22" s="1281"/>
      <c r="J22" s="523"/>
    </row>
    <row r="23" spans="1:10" ht="15.75" customHeight="1">
      <c r="A23" s="1278" t="s">
        <v>2010</v>
      </c>
      <c r="B23" s="512" t="s">
        <v>5</v>
      </c>
      <c r="C23" s="1281"/>
      <c r="D23" s="1281"/>
      <c r="E23" s="1281"/>
      <c r="F23" s="1281"/>
      <c r="G23" s="1281"/>
      <c r="H23" s="1281"/>
      <c r="I23" s="1281"/>
      <c r="J23" s="523"/>
    </row>
    <row r="24" spans="1:10" ht="15.75" customHeight="1">
      <c r="A24" s="1280" t="s">
        <v>2011</v>
      </c>
      <c r="B24" s="512" t="s">
        <v>5</v>
      </c>
      <c r="C24" s="512"/>
      <c r="D24" s="512"/>
      <c r="E24" s="512"/>
      <c r="F24" s="512"/>
      <c r="G24" s="512"/>
      <c r="H24" s="512"/>
      <c r="I24" s="512"/>
    </row>
    <row r="25" spans="1:10" ht="14.25" customHeight="1">
      <c r="A25" s="1888" t="s">
        <v>2292</v>
      </c>
      <c r="B25" s="561" t="s">
        <v>244</v>
      </c>
      <c r="C25" s="1281">
        <v>223</v>
      </c>
      <c r="D25" s="1281"/>
      <c r="E25" s="1281">
        <v>0</v>
      </c>
      <c r="F25" s="1281"/>
      <c r="G25" s="1281">
        <v>50</v>
      </c>
      <c r="H25" s="1281"/>
      <c r="I25" s="1282">
        <f t="shared" ref="I25" si="1">ROUND(SUM(C25+E25)-SUM(G25),0)</f>
        <v>173</v>
      </c>
      <c r="J25" s="536"/>
    </row>
    <row r="26" spans="1:10" ht="12.75" customHeight="1">
      <c r="A26" s="1280" t="s">
        <v>1161</v>
      </c>
      <c r="B26" s="512" t="s">
        <v>5</v>
      </c>
      <c r="C26" s="1281"/>
      <c r="D26" s="1281"/>
      <c r="E26" s="1281"/>
      <c r="F26" s="1282"/>
      <c r="G26" s="1281"/>
      <c r="H26" s="1281"/>
      <c r="I26" s="1286"/>
      <c r="J26" s="536"/>
    </row>
    <row r="27" spans="1:10">
      <c r="A27" s="537" t="s">
        <v>2015</v>
      </c>
      <c r="B27" s="561" t="s">
        <v>244</v>
      </c>
      <c r="C27" s="1281">
        <v>1162</v>
      </c>
      <c r="D27" s="1281"/>
      <c r="E27" s="1281">
        <v>0</v>
      </c>
      <c r="F27" s="1282"/>
      <c r="G27" s="1281">
        <v>0</v>
      </c>
      <c r="H27" s="1281"/>
      <c r="I27" s="1286">
        <f t="shared" ref="I27" si="2">ROUND(SUM(C27+E27)-SUM(G27),0)</f>
        <v>1162</v>
      </c>
      <c r="J27" s="535"/>
    </row>
    <row r="28" spans="1:10">
      <c r="A28" s="1283" t="s">
        <v>2016</v>
      </c>
      <c r="B28" s="512" t="s">
        <v>5</v>
      </c>
      <c r="C28" s="544">
        <f>ROUND(SUM(C25:C27),0)</f>
        <v>1385</v>
      </c>
      <c r="D28" s="1281" t="s">
        <v>5</v>
      </c>
      <c r="E28" s="544">
        <f>ROUND(SUM(E25:E27),0)</f>
        <v>0</v>
      </c>
      <c r="F28" s="1281" t="s">
        <v>5</v>
      </c>
      <c r="G28" s="544">
        <f>ROUND(SUM(G25:G27),0)</f>
        <v>50</v>
      </c>
      <c r="H28" s="1281" t="s">
        <v>5</v>
      </c>
      <c r="I28" s="544">
        <f>ROUND(SUM(I25:I27),0)</f>
        <v>1335</v>
      </c>
      <c r="J28" s="523"/>
    </row>
    <row r="29" spans="1:10" ht="30.75" customHeight="1">
      <c r="A29" s="541"/>
      <c r="B29" s="512"/>
      <c r="C29" s="545"/>
      <c r="D29" s="512"/>
      <c r="E29" s="1287"/>
      <c r="F29" s="512"/>
      <c r="G29" s="545"/>
      <c r="H29" s="512"/>
      <c r="I29" s="545"/>
    </row>
    <row r="30" spans="1:10" ht="15.75" customHeight="1" thickBot="1">
      <c r="A30" s="530" t="s">
        <v>2017</v>
      </c>
      <c r="B30" s="1288" t="s">
        <v>244</v>
      </c>
      <c r="C30" s="546">
        <f>ROUND(SUM(C19+C28),0)</f>
        <v>11726</v>
      </c>
      <c r="D30" s="547"/>
      <c r="E30" s="546">
        <f>ROUND(SUM(E19+E28),0)</f>
        <v>0</v>
      </c>
      <c r="F30" s="547"/>
      <c r="G30" s="546">
        <f>ROUND(SUM(G19+G28),0)</f>
        <v>50</v>
      </c>
      <c r="H30" s="547"/>
      <c r="I30" s="546">
        <f>ROUND(SUM(I19+I28),0)</f>
        <v>11676</v>
      </c>
    </row>
    <row r="31" spans="1:10" ht="16" thickTop="1">
      <c r="B31" s="524" t="s">
        <v>5</v>
      </c>
      <c r="C31" s="548" t="s">
        <v>5</v>
      </c>
      <c r="D31" s="524" t="s">
        <v>5</v>
      </c>
      <c r="E31" s="548" t="s">
        <v>5</v>
      </c>
      <c r="F31" s="524" t="s">
        <v>5</v>
      </c>
      <c r="G31" s="548" t="s">
        <v>5</v>
      </c>
      <c r="H31" s="524" t="s">
        <v>5</v>
      </c>
      <c r="I31" s="548" t="s">
        <v>5</v>
      </c>
    </row>
    <row r="32" spans="1:10">
      <c r="C32" s="524" t="s">
        <v>5</v>
      </c>
      <c r="E32" s="524" t="s">
        <v>5</v>
      </c>
      <c r="G32" s="524" t="s">
        <v>5</v>
      </c>
      <c r="I32" s="524" t="s">
        <v>5</v>
      </c>
    </row>
    <row r="34" spans="3:9">
      <c r="C34" s="549"/>
      <c r="I34" s="549"/>
    </row>
    <row r="35" spans="3:9">
      <c r="C35" s="549"/>
      <c r="I35" s="549"/>
    </row>
    <row r="36" spans="3:9">
      <c r="C36" s="549"/>
      <c r="I36" s="549"/>
    </row>
    <row r="37" spans="3:9">
      <c r="C37" s="549"/>
      <c r="I37" s="549"/>
    </row>
    <row r="38" spans="3:9">
      <c r="C38" s="549"/>
      <c r="I38" s="549"/>
    </row>
    <row r="39" spans="3:9">
      <c r="C39" s="549"/>
      <c r="I39" s="549"/>
    </row>
    <row r="40" spans="3:9">
      <c r="C40" s="549"/>
      <c r="I40" s="549"/>
    </row>
    <row r="41" spans="3:9">
      <c r="C41" s="549"/>
      <c r="I41" s="549"/>
    </row>
    <row r="42" spans="3:9">
      <c r="C42" s="549"/>
      <c r="I42" s="549"/>
    </row>
    <row r="43" spans="3:9">
      <c r="C43" s="549"/>
      <c r="I43" s="549"/>
    </row>
    <row r="44" spans="3:9">
      <c r="C44" s="549"/>
      <c r="I44" s="549"/>
    </row>
    <row r="45" spans="3:9">
      <c r="C45" s="549"/>
      <c r="I45" s="549"/>
    </row>
    <row r="46" spans="3:9">
      <c r="C46" s="549"/>
      <c r="I46" s="549"/>
    </row>
    <row r="47" spans="3:9">
      <c r="C47" s="549"/>
      <c r="I47" s="549"/>
    </row>
    <row r="48" spans="3:9">
      <c r="C48" s="549"/>
      <c r="I48" s="549"/>
    </row>
    <row r="49" spans="3:9">
      <c r="C49" s="549"/>
      <c r="I49" s="549"/>
    </row>
    <row r="50" spans="3:9">
      <c r="C50" s="549"/>
      <c r="I50" s="549"/>
    </row>
    <row r="51" spans="3:9">
      <c r="C51" s="549"/>
      <c r="I51" s="549"/>
    </row>
    <row r="52" spans="3:9">
      <c r="C52" s="549"/>
      <c r="I52" s="549"/>
    </row>
    <row r="53" spans="3:9">
      <c r="C53" s="549"/>
      <c r="I53" s="549"/>
    </row>
    <row r="54" spans="3:9">
      <c r="C54" s="549"/>
      <c r="I54" s="549"/>
    </row>
    <row r="55" spans="3:9">
      <c r="C55" s="549"/>
      <c r="I55" s="549"/>
    </row>
    <row r="56" spans="3:9">
      <c r="C56" s="549"/>
      <c r="I56" s="549"/>
    </row>
    <row r="57" spans="3:9">
      <c r="C57" s="549"/>
      <c r="I57" s="549"/>
    </row>
    <row r="58" spans="3:9">
      <c r="I58" s="549"/>
    </row>
    <row r="59" spans="3:9">
      <c r="I59" s="549"/>
    </row>
    <row r="60" spans="3:9">
      <c r="I60" s="549"/>
    </row>
    <row r="61" spans="3:9">
      <c r="I61" s="549"/>
    </row>
  </sheetData>
  <customSheetViews>
    <customSheetView guid="{47D1D06F-CD63-4FEA-BA98-58AF0C63F775}" scale="80" showPageBreaks="1" showGridLines="0" outlineSymbols="0" fitToPage="1" printArea="1">
      <selection activeCell="F26" sqref="F26"/>
      <pageMargins left="1" right="0.5" top="0.75" bottom="0.25" header="0.3" footer="0.25"/>
      <printOptions horizontalCentered="1"/>
      <pageSetup scale="71" orientation="landscape" r:id="rId1"/>
      <headerFooter scaleWithDoc="0">
        <oddFooter>&amp;R&amp;8 90</oddFooter>
      </headerFooter>
    </customSheetView>
    <customSheetView guid="{018F3E41-3C34-447D-8E2C-07962AB41A6D}" scale="80" showGridLines="0" outlineSymbols="0" fitToPage="1">
      <selection activeCell="F26" sqref="F26"/>
      <pageMargins left="1" right="0.5" top="0.75" bottom="0.25" header="0.3" footer="0.25"/>
      <printOptions horizontalCentered="1"/>
      <pageSetup scale="71" orientation="landscape" r:id="rId2"/>
      <headerFooter scaleWithDoc="0">
        <oddFooter>&amp;R&amp;8 90</oddFooter>
      </headerFooter>
    </customSheetView>
  </customSheetViews>
  <printOptions horizontalCentered="1"/>
  <pageMargins left="1" right="0.5" top="0.75" bottom="0.25" header="0.3" footer="0.25"/>
  <pageSetup scale="71" orientation="landscape" r:id="rId3"/>
  <headerFooter scaleWithDoc="0">
    <oddFooter>&amp;R&amp;8 91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showOutlineSymbols="0" zoomScale="75" zoomScaleNormal="90" workbookViewId="0"/>
  </sheetViews>
  <sheetFormatPr defaultColWidth="9.61328125" defaultRowHeight="15.5"/>
  <cols>
    <col min="1" max="1" width="57" style="524" customWidth="1"/>
    <col min="2" max="2" width="2.921875" style="524" customWidth="1"/>
    <col min="3" max="3" width="18.4609375" style="524" customWidth="1"/>
    <col min="4" max="4" width="3" style="524" customWidth="1"/>
    <col min="5" max="5" width="18.53515625" style="524" customWidth="1"/>
    <col min="6" max="6" width="3" style="524" customWidth="1"/>
    <col min="7" max="7" width="18.53515625" style="524" bestFit="1" customWidth="1"/>
    <col min="8" max="8" width="3" style="524" customWidth="1"/>
    <col min="9" max="9" width="18.921875" style="524" customWidth="1"/>
    <col min="10" max="10" width="3.61328125" style="524" customWidth="1"/>
    <col min="11" max="16384" width="9.61328125" style="524"/>
  </cols>
  <sheetData>
    <row r="1" spans="1:11">
      <c r="A1" s="1050" t="s">
        <v>1193</v>
      </c>
    </row>
    <row r="3" spans="1:11" ht="18">
      <c r="A3" s="522" t="s">
        <v>0</v>
      </c>
      <c r="B3" s="512"/>
      <c r="C3" s="512"/>
      <c r="D3" s="512"/>
      <c r="E3" s="512"/>
      <c r="F3" s="512"/>
      <c r="G3" s="512"/>
      <c r="H3" s="512"/>
      <c r="I3" s="512"/>
      <c r="J3" s="512"/>
      <c r="K3" s="523"/>
    </row>
    <row r="4" spans="1:11" ht="18">
      <c r="A4" s="522" t="s">
        <v>486</v>
      </c>
      <c r="B4" s="512"/>
      <c r="C4" s="512"/>
      <c r="D4" s="512"/>
      <c r="E4" s="512"/>
      <c r="F4" s="512"/>
      <c r="G4" s="512"/>
      <c r="H4" s="512"/>
      <c r="I4" s="525" t="s">
        <v>481</v>
      </c>
      <c r="J4" s="512"/>
      <c r="K4" s="523"/>
    </row>
    <row r="5" spans="1:11" ht="18">
      <c r="A5" s="526" t="s">
        <v>2165</v>
      </c>
      <c r="B5" s="512"/>
      <c r="C5" s="512"/>
      <c r="D5" s="512"/>
      <c r="E5" s="512"/>
      <c r="F5" s="512"/>
      <c r="G5" s="512"/>
      <c r="H5" s="512"/>
      <c r="J5" s="525"/>
      <c r="K5" s="523"/>
    </row>
    <row r="6" spans="1:11" ht="18">
      <c r="A6" s="527" t="s">
        <v>2470</v>
      </c>
      <c r="B6" s="512"/>
      <c r="C6" s="512"/>
      <c r="D6" s="512"/>
      <c r="E6" s="512"/>
      <c r="F6" s="512"/>
      <c r="G6" s="512"/>
      <c r="H6" s="512"/>
      <c r="I6" s="512"/>
      <c r="J6" s="512"/>
      <c r="K6" s="523"/>
    </row>
    <row r="7" spans="1:11" ht="18">
      <c r="A7" s="528" t="s">
        <v>2311</v>
      </c>
      <c r="B7" s="512"/>
      <c r="C7" s="512"/>
      <c r="D7" s="512"/>
      <c r="E7" s="512"/>
      <c r="F7" s="512"/>
      <c r="G7" s="512"/>
      <c r="H7" s="512"/>
      <c r="I7" s="512"/>
      <c r="J7" s="512"/>
      <c r="K7" s="523"/>
    </row>
    <row r="8" spans="1:11" ht="18">
      <c r="A8" s="528"/>
      <c r="B8" s="512"/>
      <c r="C8" s="512"/>
      <c r="D8" s="512"/>
      <c r="E8" s="512"/>
      <c r="F8" s="512"/>
      <c r="G8" s="512"/>
      <c r="H8" s="512"/>
      <c r="I8" s="512"/>
      <c r="J8" s="512"/>
      <c r="K8" s="523"/>
    </row>
    <row r="9" spans="1:11">
      <c r="A9" s="512"/>
      <c r="B9" s="512"/>
      <c r="C9" s="529" t="s">
        <v>469</v>
      </c>
      <c r="D9" s="530"/>
      <c r="E9" s="530"/>
      <c r="F9" s="530"/>
      <c r="G9" s="530"/>
      <c r="H9" s="530"/>
      <c r="I9" s="529" t="s">
        <v>469</v>
      </c>
      <c r="J9" s="533"/>
      <c r="K9" s="523"/>
    </row>
    <row r="10" spans="1:11">
      <c r="A10" s="512"/>
      <c r="B10" s="512"/>
      <c r="C10" s="531" t="s">
        <v>2479</v>
      </c>
      <c r="D10" s="530"/>
      <c r="E10" s="532" t="s">
        <v>470</v>
      </c>
      <c r="F10" s="530"/>
      <c r="G10" s="532" t="s">
        <v>471</v>
      </c>
      <c r="H10" s="530"/>
      <c r="I10" s="550" t="s">
        <v>2480</v>
      </c>
      <c r="J10" s="533"/>
      <c r="K10" s="523"/>
    </row>
    <row r="11" spans="1:11">
      <c r="A11" s="512"/>
      <c r="B11" s="512"/>
      <c r="C11" s="533"/>
      <c r="D11" s="512"/>
      <c r="E11" s="533"/>
      <c r="F11" s="512"/>
      <c r="G11" s="533"/>
      <c r="H11" s="512"/>
      <c r="I11" s="533"/>
      <c r="J11" s="533"/>
      <c r="K11" s="523"/>
    </row>
    <row r="12" spans="1:11" ht="15.9" customHeight="1">
      <c r="A12" s="543" t="s">
        <v>488</v>
      </c>
      <c r="B12" s="512"/>
      <c r="C12" s="545"/>
      <c r="D12" s="551"/>
      <c r="E12" s="552"/>
      <c r="F12" s="551"/>
      <c r="G12" s="552"/>
      <c r="H12" s="545"/>
      <c r="I12" s="553"/>
      <c r="J12" s="539"/>
      <c r="K12" s="533"/>
    </row>
    <row r="13" spans="1:11" ht="15.9" customHeight="1">
      <c r="A13" s="1971" t="s">
        <v>2410</v>
      </c>
      <c r="B13" s="542"/>
      <c r="C13" s="545"/>
      <c r="D13" s="551"/>
      <c r="E13" s="552"/>
      <c r="F13" s="551"/>
      <c r="G13" s="552"/>
      <c r="H13" s="545"/>
      <c r="I13" s="553"/>
      <c r="J13" s="539"/>
      <c r="K13" s="533"/>
    </row>
    <row r="14" spans="1:11" ht="15.9" customHeight="1">
      <c r="A14" s="554" t="s">
        <v>489</v>
      </c>
      <c r="B14" s="555" t="s">
        <v>244</v>
      </c>
      <c r="C14" s="556">
        <v>9000</v>
      </c>
      <c r="D14" s="557"/>
      <c r="E14" s="558">
        <v>0</v>
      </c>
      <c r="F14" s="557"/>
      <c r="G14" s="558">
        <v>0</v>
      </c>
      <c r="H14" s="557"/>
      <c r="I14" s="559">
        <f>ROUND(SUM(C14:G14),0)</f>
        <v>9000</v>
      </c>
      <c r="J14" s="539"/>
      <c r="K14" s="533"/>
    </row>
    <row r="15" spans="1:11" ht="15.9" customHeight="1">
      <c r="A15" s="560" t="s">
        <v>490</v>
      </c>
      <c r="B15" s="561" t="s">
        <v>244</v>
      </c>
      <c r="C15" s="562">
        <f>ROUND((+C14),0)</f>
        <v>9000</v>
      </c>
      <c r="D15" s="563"/>
      <c r="E15" s="562">
        <f>ROUND((+E14),0)</f>
        <v>0</v>
      </c>
      <c r="F15" s="545"/>
      <c r="G15" s="562">
        <f>ROUND((+G14),0)</f>
        <v>0</v>
      </c>
      <c r="H15" s="563"/>
      <c r="I15" s="562">
        <f>ROUND(SUM(C15:G15),0)</f>
        <v>9000</v>
      </c>
      <c r="J15" s="539"/>
      <c r="K15" s="533"/>
    </row>
    <row r="16" spans="1:11" ht="15.9" customHeight="1">
      <c r="A16" s="512"/>
      <c r="B16" s="512"/>
      <c r="C16" s="545"/>
      <c r="D16" s="534"/>
      <c r="E16" s="552"/>
      <c r="F16" s="551"/>
      <c r="G16" s="552"/>
      <c r="H16" s="563"/>
      <c r="I16" s="553"/>
      <c r="J16" s="539"/>
      <c r="K16" s="533"/>
    </row>
    <row r="17" spans="1:11" ht="15.9" customHeight="1">
      <c r="A17" s="543"/>
      <c r="B17" s="512"/>
      <c r="C17" s="545"/>
      <c r="D17" s="534"/>
      <c r="E17" s="552"/>
      <c r="F17" s="551"/>
      <c r="G17" s="552"/>
      <c r="H17" s="563"/>
      <c r="I17" s="553"/>
      <c r="J17" s="539"/>
      <c r="K17" s="533"/>
    </row>
    <row r="18" spans="1:11" ht="15.9" customHeight="1">
      <c r="A18" s="512"/>
      <c r="B18" s="557"/>
      <c r="C18" s="551"/>
      <c r="D18" s="564"/>
      <c r="E18" s="564"/>
      <c r="F18" s="564"/>
      <c r="G18" s="552"/>
      <c r="H18" s="564"/>
      <c r="I18" s="539"/>
      <c r="J18" s="533"/>
    </row>
    <row r="19" spans="1:11" ht="16" thickBot="1">
      <c r="A19" s="530" t="s">
        <v>491</v>
      </c>
      <c r="B19" s="561" t="s">
        <v>244</v>
      </c>
      <c r="C19" s="565">
        <f>ROUND((+C15),0)</f>
        <v>9000</v>
      </c>
      <c r="D19" s="566"/>
      <c r="E19" s="565">
        <f>ROUND((+E15),0)</f>
        <v>0</v>
      </c>
      <c r="F19" s="566"/>
      <c r="G19" s="565">
        <f>ROUND((+G15),0)</f>
        <v>0</v>
      </c>
      <c r="H19" s="566"/>
      <c r="I19" s="565">
        <f>ROUND((+I15),0)</f>
        <v>9000</v>
      </c>
      <c r="J19" s="533"/>
      <c r="K19" s="535"/>
    </row>
    <row r="20" spans="1:11" ht="16" thickTop="1">
      <c r="A20" s="512"/>
      <c r="B20" s="567"/>
      <c r="C20" s="568"/>
      <c r="D20" s="567"/>
      <c r="E20" s="568"/>
      <c r="F20" s="567"/>
      <c r="G20" s="568"/>
      <c r="H20" s="567"/>
      <c r="I20" s="568"/>
      <c r="J20" s="512"/>
      <c r="K20" s="523"/>
    </row>
    <row r="21" spans="1:11">
      <c r="A21" s="517"/>
      <c r="B21" s="512"/>
      <c r="C21" s="512"/>
      <c r="D21" s="512"/>
      <c r="E21" s="512"/>
      <c r="F21" s="512"/>
      <c r="G21" s="512"/>
      <c r="H21" s="512"/>
      <c r="I21" s="512"/>
      <c r="J21" s="512"/>
      <c r="K21" s="523"/>
    </row>
    <row r="22" spans="1:11">
      <c r="A22" s="512"/>
      <c r="B22" s="512"/>
      <c r="C22" s="512"/>
      <c r="D22" s="512"/>
      <c r="E22" s="512"/>
      <c r="F22" s="512"/>
      <c r="G22" s="512"/>
      <c r="H22" s="512"/>
      <c r="I22" s="512"/>
      <c r="J22" s="533"/>
      <c r="K22" s="523"/>
    </row>
    <row r="23" spans="1:11">
      <c r="A23" s="519"/>
      <c r="B23" s="523"/>
      <c r="C23" s="549"/>
      <c r="D23" s="523"/>
      <c r="E23" s="523"/>
      <c r="F23" s="523"/>
      <c r="G23" s="523"/>
      <c r="H23" s="523"/>
      <c r="I23" s="549"/>
      <c r="J23" s="549"/>
    </row>
    <row r="24" spans="1:11" ht="12.75" customHeight="1">
      <c r="A24" s="519"/>
      <c r="C24" s="549"/>
      <c r="I24" s="549"/>
      <c r="J24" s="549"/>
    </row>
    <row r="25" spans="1:11" ht="12.75" customHeight="1">
      <c r="A25" s="519"/>
      <c r="C25" s="549"/>
      <c r="I25" s="549"/>
      <c r="J25" s="549"/>
    </row>
    <row r="26" spans="1:11">
      <c r="C26" s="569"/>
      <c r="I26" s="549"/>
      <c r="J26" s="549"/>
    </row>
    <row r="27" spans="1:11">
      <c r="C27" s="549"/>
      <c r="I27" s="549"/>
      <c r="J27" s="549"/>
    </row>
    <row r="28" spans="1:11">
      <c r="C28" s="549"/>
      <c r="I28" s="549"/>
      <c r="J28" s="549"/>
    </row>
    <row r="29" spans="1:11">
      <c r="C29" s="549"/>
      <c r="I29" s="549"/>
      <c r="J29" s="549"/>
    </row>
    <row r="30" spans="1:11">
      <c r="C30" s="549"/>
      <c r="I30" s="549"/>
      <c r="J30" s="549"/>
    </row>
    <row r="31" spans="1:11">
      <c r="C31" s="549"/>
      <c r="I31" s="549"/>
      <c r="J31" s="549"/>
    </row>
    <row r="32" spans="1:11">
      <c r="C32" s="549"/>
      <c r="I32" s="549"/>
      <c r="J32" s="549"/>
    </row>
    <row r="33" spans="3:10">
      <c r="C33" s="549"/>
      <c r="I33" s="549"/>
      <c r="J33" s="549"/>
    </row>
    <row r="34" spans="3:10">
      <c r="C34" s="549"/>
      <c r="I34" s="549"/>
      <c r="J34" s="549"/>
    </row>
    <row r="35" spans="3:10">
      <c r="C35" s="549"/>
      <c r="J35" s="549"/>
    </row>
    <row r="36" spans="3:10">
      <c r="C36" s="549"/>
      <c r="J36" s="549"/>
    </row>
    <row r="37" spans="3:10">
      <c r="C37" s="549"/>
      <c r="J37" s="549"/>
    </row>
    <row r="38" spans="3:10">
      <c r="C38" s="549"/>
      <c r="J38" s="549"/>
    </row>
    <row r="39" spans="3:10">
      <c r="C39" s="549"/>
      <c r="J39" s="549"/>
    </row>
    <row r="40" spans="3:10">
      <c r="C40" s="549"/>
      <c r="J40" s="549"/>
    </row>
    <row r="41" spans="3:10">
      <c r="C41" s="549"/>
      <c r="J41" s="549"/>
    </row>
    <row r="42" spans="3:10">
      <c r="C42" s="549"/>
      <c r="J42" s="549"/>
    </row>
    <row r="43" spans="3:10">
      <c r="C43" s="549"/>
      <c r="J43" s="549"/>
    </row>
    <row r="44" spans="3:10">
      <c r="C44" s="549"/>
      <c r="J44" s="549"/>
    </row>
    <row r="45" spans="3:10">
      <c r="C45" s="549"/>
      <c r="J45" s="549"/>
    </row>
    <row r="46" spans="3:10">
      <c r="J46" s="549"/>
    </row>
    <row r="47" spans="3:10">
      <c r="J47" s="549"/>
    </row>
    <row r="48" spans="3:10">
      <c r="J48" s="549"/>
    </row>
    <row r="49" spans="10:10">
      <c r="J49" s="549"/>
    </row>
  </sheetData>
  <customSheetViews>
    <customSheetView guid="{47D1D06F-CD63-4FEA-BA98-58AF0C63F775}" scale="75" showPageBreaks="1" showGridLines="0" outlineSymbols="0" fitToPage="1" printArea="1">
      <selection activeCell="S33" sqref="S33"/>
      <pageMargins left="1" right="0.5" top="0.75" bottom="0.25" header="0.3" footer="0.25"/>
      <printOptions horizontalCentered="1"/>
      <pageSetup scale="71" orientation="landscape" r:id="rId1"/>
      <headerFooter scaleWithDoc="0">
        <oddFooter>&amp;R&amp;8 91</oddFooter>
      </headerFooter>
    </customSheetView>
    <customSheetView guid="{018F3E41-3C34-447D-8E2C-07962AB41A6D}" scale="75" showGridLines="0" outlineSymbols="0" fitToPage="1">
      <selection activeCell="S33" sqref="S33"/>
      <pageMargins left="1" right="0.5" top="0.75" bottom="0.25" header="0.3" footer="0.25"/>
      <printOptions horizontalCentered="1"/>
      <pageSetup scale="71" orientation="landscape" r:id="rId2"/>
      <headerFooter scaleWithDoc="0">
        <oddFooter>&amp;R&amp;8 91</oddFooter>
      </headerFooter>
    </customSheetView>
  </customSheetViews>
  <printOptions horizontalCentered="1"/>
  <pageMargins left="1" right="0.5" top="0.75" bottom="0.25" header="0.3" footer="0.25"/>
  <pageSetup scale="71" orientation="landscape" r:id="rId3"/>
  <headerFooter scaleWithDoc="0">
    <oddFooter>&amp;R&amp;8 92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30"/>
  <sheetViews>
    <sheetView showGridLines="0" showOutlineSymbols="0" zoomScale="70" zoomScaleNormal="70" zoomScaleSheetLayoutView="90" workbookViewId="0"/>
  </sheetViews>
  <sheetFormatPr defaultColWidth="9.61328125" defaultRowHeight="15.5"/>
  <cols>
    <col min="1" max="1" width="72" style="524" customWidth="1"/>
    <col min="2" max="2" width="4.15234375" style="524" customWidth="1"/>
    <col min="3" max="3" width="19.07421875" style="524" customWidth="1"/>
    <col min="4" max="4" width="3.15234375" style="524" customWidth="1"/>
    <col min="5" max="5" width="19.07421875" style="524" customWidth="1"/>
    <col min="6" max="6" width="2.61328125" style="524" customWidth="1"/>
    <col min="7" max="7" width="19.07421875" style="599" customWidth="1"/>
    <col min="8" max="8" width="2.4609375" style="524" customWidth="1"/>
    <col min="9" max="9" width="19.07421875" style="524" customWidth="1"/>
    <col min="10" max="10" width="3" style="524" bestFit="1" customWidth="1"/>
    <col min="11" max="11" width="11.4609375" style="524" customWidth="1"/>
    <col min="12" max="12" width="9.61328125" style="524" customWidth="1"/>
    <col min="13" max="13" width="13.53515625" style="524" customWidth="1"/>
    <col min="14" max="16384" width="9.61328125" style="524"/>
  </cols>
  <sheetData>
    <row r="1" spans="1:12">
      <c r="A1" s="1473" t="s">
        <v>2143</v>
      </c>
      <c r="B1" s="512"/>
      <c r="C1" s="512"/>
      <c r="D1" s="512"/>
      <c r="E1" s="512"/>
      <c r="F1" s="512"/>
      <c r="G1" s="1474"/>
      <c r="H1" s="512"/>
      <c r="I1" s="512"/>
    </row>
    <row r="2" spans="1:12">
      <c r="A2" s="512"/>
      <c r="B2" s="512"/>
      <c r="C2" s="512"/>
      <c r="D2" s="512"/>
      <c r="E2" s="512"/>
      <c r="F2" s="512"/>
      <c r="G2" s="1474"/>
      <c r="H2" s="512"/>
      <c r="I2" s="512"/>
    </row>
    <row r="3" spans="1:12" ht="18">
      <c r="A3" s="570" t="s">
        <v>112</v>
      </c>
      <c r="B3" s="571"/>
      <c r="C3" s="571"/>
      <c r="D3" s="571"/>
      <c r="E3" s="571"/>
      <c r="F3" s="571"/>
      <c r="G3" s="1474"/>
      <c r="H3" s="571"/>
      <c r="I3" s="571"/>
    </row>
    <row r="4" spans="1:12" ht="18">
      <c r="A4" s="570" t="s">
        <v>492</v>
      </c>
      <c r="B4" s="571"/>
      <c r="C4" s="571"/>
      <c r="D4" s="571"/>
      <c r="E4" s="571"/>
      <c r="F4" s="571"/>
      <c r="G4" s="1474"/>
      <c r="H4" s="571"/>
      <c r="I4" s="1966" t="s">
        <v>487</v>
      </c>
    </row>
    <row r="5" spans="1:12" ht="18">
      <c r="A5" s="1459" t="s">
        <v>482</v>
      </c>
      <c r="B5" s="571"/>
      <c r="C5" s="571"/>
      <c r="D5" s="571"/>
      <c r="E5" s="571"/>
      <c r="F5" s="571"/>
      <c r="G5" s="1474"/>
      <c r="H5" s="571"/>
      <c r="I5" s="571"/>
    </row>
    <row r="6" spans="1:12" ht="18">
      <c r="A6" s="570" t="s">
        <v>2470</v>
      </c>
      <c r="B6" s="571"/>
      <c r="C6" s="571"/>
      <c r="D6" s="571"/>
      <c r="E6" s="571"/>
      <c r="F6" s="571"/>
      <c r="G6" s="1474"/>
      <c r="H6" s="571"/>
      <c r="I6" s="571"/>
    </row>
    <row r="7" spans="1:12" ht="18">
      <c r="A7" s="572" t="s">
        <v>2312</v>
      </c>
      <c r="B7" s="571"/>
      <c r="C7" s="571"/>
      <c r="D7" s="571"/>
      <c r="E7" s="571"/>
      <c r="F7" s="571"/>
      <c r="G7" s="1474"/>
      <c r="H7" s="571"/>
      <c r="I7" s="571"/>
    </row>
    <row r="8" spans="1:12">
      <c r="A8" s="1475"/>
      <c r="B8" s="571"/>
      <c r="C8" s="571"/>
      <c r="D8" s="571"/>
      <c r="E8" s="571"/>
      <c r="F8" s="571"/>
      <c r="G8" s="1474"/>
      <c r="H8" s="571"/>
      <c r="I8" s="571"/>
    </row>
    <row r="9" spans="1:12">
      <c r="A9" s="571"/>
      <c r="B9" s="571"/>
      <c r="C9" s="573" t="s">
        <v>469</v>
      </c>
      <c r="D9" s="573"/>
      <c r="E9" s="573"/>
      <c r="F9" s="573"/>
      <c r="G9" s="1476"/>
      <c r="H9" s="573"/>
      <c r="I9" s="573" t="s">
        <v>469</v>
      </c>
    </row>
    <row r="10" spans="1:12">
      <c r="A10" s="571"/>
      <c r="B10" s="571"/>
      <c r="C10" s="575" t="s">
        <v>2479</v>
      </c>
      <c r="D10" s="573"/>
      <c r="E10" s="573" t="s">
        <v>470</v>
      </c>
      <c r="F10" s="573"/>
      <c r="G10" s="1477" t="s">
        <v>493</v>
      </c>
      <c r="H10" s="573"/>
      <c r="I10" s="576" t="s">
        <v>2480</v>
      </c>
    </row>
    <row r="11" spans="1:12">
      <c r="A11" s="577" t="s">
        <v>494</v>
      </c>
      <c r="B11" s="571"/>
      <c r="C11" s="1478"/>
      <c r="D11" s="1479"/>
      <c r="E11" s="1478"/>
      <c r="F11" s="1479"/>
      <c r="G11" s="1480"/>
      <c r="H11" s="1479"/>
      <c r="I11" s="1478"/>
    </row>
    <row r="12" spans="1:12" ht="15.9" customHeight="1">
      <c r="A12" s="571" t="s">
        <v>495</v>
      </c>
      <c r="C12" s="578"/>
      <c r="D12" s="512"/>
      <c r="E12" s="579"/>
      <c r="F12" s="512"/>
      <c r="G12" s="1474"/>
      <c r="H12" s="579"/>
      <c r="I12" s="578"/>
      <c r="K12" s="580"/>
    </row>
    <row r="13" spans="1:12" ht="15.9" customHeight="1">
      <c r="A13" s="571" t="s">
        <v>496</v>
      </c>
      <c r="B13" s="581" t="s">
        <v>244</v>
      </c>
      <c r="C13" s="582">
        <v>17749</v>
      </c>
      <c r="D13" s="1827"/>
      <c r="E13" s="583">
        <v>2880</v>
      </c>
      <c r="F13" s="1827"/>
      <c r="G13" s="1482">
        <v>1</v>
      </c>
      <c r="H13" s="1827"/>
      <c r="I13" s="502">
        <f>ROUND(SUM(C13)+(E13)-SUM(G13),0)</f>
        <v>20628</v>
      </c>
      <c r="K13" s="584"/>
      <c r="L13" s="585"/>
    </row>
    <row r="14" spans="1:12" ht="15.9" customHeight="1">
      <c r="A14" s="571" t="s">
        <v>497</v>
      </c>
      <c r="B14" s="581" t="s">
        <v>244</v>
      </c>
      <c r="C14" s="1828"/>
      <c r="D14" s="1827"/>
      <c r="E14" s="1828"/>
      <c r="F14" s="1827"/>
      <c r="G14" s="1483"/>
      <c r="H14" s="1827"/>
      <c r="I14" s="1829"/>
      <c r="K14" s="584"/>
      <c r="L14" s="585"/>
    </row>
    <row r="15" spans="1:12" ht="15.9" customHeight="1">
      <c r="A15" s="571" t="s">
        <v>498</v>
      </c>
      <c r="B15" s="585" t="s">
        <v>244</v>
      </c>
      <c r="C15" s="1830">
        <v>923</v>
      </c>
      <c r="D15" s="1831"/>
      <c r="E15" s="586">
        <v>158</v>
      </c>
      <c r="F15" s="1831"/>
      <c r="G15" s="1484">
        <v>1081</v>
      </c>
      <c r="H15" s="1281"/>
      <c r="I15" s="440">
        <f>ROUND(SUM(C15)+(E15)-SUM(G15),0)</f>
        <v>0</v>
      </c>
      <c r="K15" s="584"/>
      <c r="L15" s="585"/>
    </row>
    <row r="16" spans="1:12" ht="15.9" customHeight="1">
      <c r="A16" s="571" t="s">
        <v>499</v>
      </c>
      <c r="B16" s="581" t="s">
        <v>244</v>
      </c>
      <c r="C16" s="1827"/>
      <c r="D16" s="1827"/>
      <c r="E16" s="1827"/>
      <c r="F16" s="1827"/>
      <c r="G16" s="1485"/>
      <c r="H16" s="1827"/>
      <c r="I16" s="1832"/>
      <c r="K16" s="580"/>
    </row>
    <row r="17" spans="1:14" ht="15.9" customHeight="1">
      <c r="A17" s="571" t="s">
        <v>500</v>
      </c>
      <c r="B17" s="581" t="s">
        <v>244</v>
      </c>
      <c r="C17" s="1827">
        <v>1116</v>
      </c>
      <c r="D17" s="1827"/>
      <c r="E17" s="586">
        <v>0</v>
      </c>
      <c r="F17" s="1830"/>
      <c r="G17" s="1484">
        <v>0</v>
      </c>
      <c r="H17" s="1830"/>
      <c r="I17" s="440">
        <f>ROUND(SUM(C17)+(E17)-SUM(G17),0)</f>
        <v>1116</v>
      </c>
      <c r="K17" s="580"/>
    </row>
    <row r="18" spans="1:14" ht="15.9" customHeight="1">
      <c r="A18" s="571" t="s">
        <v>501</v>
      </c>
      <c r="B18" s="581" t="s">
        <v>244</v>
      </c>
      <c r="C18" s="1827">
        <v>630</v>
      </c>
      <c r="D18" s="1827"/>
      <c r="E18" s="586">
        <v>0</v>
      </c>
      <c r="F18" s="1827"/>
      <c r="G18" s="1484">
        <v>0</v>
      </c>
      <c r="H18" s="1830"/>
      <c r="I18" s="440">
        <f>ROUND(SUM(C18)+(E18)-SUM(G18),0)</f>
        <v>630</v>
      </c>
      <c r="K18" s="580"/>
    </row>
    <row r="19" spans="1:14" ht="15.9" customHeight="1">
      <c r="A19" s="571" t="s">
        <v>502</v>
      </c>
      <c r="B19" s="581" t="s">
        <v>244</v>
      </c>
      <c r="C19" s="1827"/>
      <c r="D19" s="1827"/>
      <c r="E19" s="1827"/>
      <c r="F19" s="1827"/>
      <c r="G19" s="1485"/>
      <c r="H19" s="1827"/>
      <c r="I19" s="1832"/>
      <c r="K19" s="580"/>
    </row>
    <row r="20" spans="1:14" ht="15.9" customHeight="1">
      <c r="A20" s="571" t="s">
        <v>503</v>
      </c>
      <c r="B20" s="581" t="s">
        <v>244</v>
      </c>
      <c r="C20" s="1827"/>
      <c r="D20" s="1827"/>
      <c r="E20" s="1827"/>
      <c r="F20" s="1827"/>
      <c r="G20" s="1485"/>
      <c r="H20" s="1827"/>
      <c r="I20" s="1833"/>
      <c r="K20" s="580"/>
      <c r="M20" s="579"/>
    </row>
    <row r="21" spans="1:14" ht="15.9" customHeight="1">
      <c r="A21" s="571" t="s">
        <v>504</v>
      </c>
      <c r="B21" s="581" t="s">
        <v>244</v>
      </c>
      <c r="C21" s="1827">
        <v>3380</v>
      </c>
      <c r="D21" s="1827"/>
      <c r="E21" s="586">
        <v>0</v>
      </c>
      <c r="F21" s="1830"/>
      <c r="G21" s="1484">
        <v>0</v>
      </c>
      <c r="H21" s="1830"/>
      <c r="I21" s="440">
        <f>ROUND(SUM(C21)+(E21)-SUM(G21),0)</f>
        <v>3380</v>
      </c>
      <c r="K21" s="580"/>
      <c r="M21" s="579"/>
    </row>
    <row r="22" spans="1:14" ht="15.9" customHeight="1">
      <c r="A22" s="571" t="s">
        <v>505</v>
      </c>
      <c r="B22" s="581" t="s">
        <v>244</v>
      </c>
      <c r="C22" s="1827"/>
      <c r="D22" s="1827"/>
      <c r="E22" s="1827"/>
      <c r="F22" s="1827"/>
      <c r="G22" s="1485"/>
      <c r="H22" s="1827"/>
      <c r="I22" s="1833"/>
      <c r="K22" s="580"/>
      <c r="M22" s="589"/>
    </row>
    <row r="23" spans="1:14" ht="15.9" customHeight="1">
      <c r="A23" s="1764" t="s">
        <v>2241</v>
      </c>
      <c r="B23" s="581" t="s">
        <v>244</v>
      </c>
      <c r="C23" s="1827">
        <v>18630</v>
      </c>
      <c r="D23" s="1827"/>
      <c r="E23" s="586">
        <v>0</v>
      </c>
      <c r="F23" s="1830"/>
      <c r="G23" s="1484">
        <v>0</v>
      </c>
      <c r="H23" s="1827"/>
      <c r="I23" s="440">
        <f>ROUND(SUM(C23)+(E23)-SUM(G23),0)</f>
        <v>18630</v>
      </c>
      <c r="K23" s="580"/>
      <c r="M23" s="579"/>
    </row>
    <row r="24" spans="1:14" ht="15.9" customHeight="1">
      <c r="A24" s="1765" t="s">
        <v>2242</v>
      </c>
      <c r="B24" s="581" t="s">
        <v>244</v>
      </c>
      <c r="C24" s="1827">
        <v>3230</v>
      </c>
      <c r="D24" s="1827"/>
      <c r="E24" s="586">
        <v>0</v>
      </c>
      <c r="F24" s="1827"/>
      <c r="G24" s="1484">
        <v>0</v>
      </c>
      <c r="H24" s="1827"/>
      <c r="I24" s="440">
        <f>ROUND(SUM(C24)+(E24)-SUM(G24),0)</f>
        <v>3230</v>
      </c>
      <c r="K24" s="580"/>
      <c r="M24" s="579"/>
      <c r="N24" s="580"/>
    </row>
    <row r="25" spans="1:14" ht="15.9" customHeight="1">
      <c r="A25" s="1765" t="s">
        <v>2243</v>
      </c>
      <c r="B25" s="581" t="s">
        <v>244</v>
      </c>
      <c r="C25" s="1827">
        <v>3556</v>
      </c>
      <c r="D25" s="1827"/>
      <c r="E25" s="586">
        <v>0</v>
      </c>
      <c r="F25" s="1830"/>
      <c r="G25" s="1484">
        <v>50</v>
      </c>
      <c r="H25" s="1827"/>
      <c r="I25" s="440">
        <f>ROUND(SUM(C25)+(E25)-SUM(G25),0)</f>
        <v>3506</v>
      </c>
      <c r="J25" s="590"/>
      <c r="K25" s="580"/>
      <c r="M25" s="579"/>
      <c r="N25" s="580"/>
    </row>
    <row r="26" spans="1:14" ht="15.9" customHeight="1">
      <c r="A26" s="571" t="s">
        <v>506</v>
      </c>
      <c r="B26" s="571" t="s">
        <v>5</v>
      </c>
      <c r="C26" s="1827"/>
      <c r="D26" s="1827"/>
      <c r="E26" s="1827"/>
      <c r="F26" s="1827"/>
      <c r="G26" s="1485"/>
      <c r="H26" s="1827"/>
      <c r="I26" s="1832"/>
      <c r="J26" s="590"/>
      <c r="K26" s="580"/>
      <c r="M26" s="579"/>
      <c r="N26" s="580"/>
    </row>
    <row r="27" spans="1:14" ht="15.9" customHeight="1">
      <c r="A27" s="571" t="s">
        <v>507</v>
      </c>
      <c r="B27" s="581" t="s">
        <v>244</v>
      </c>
      <c r="C27" s="1832">
        <v>1400</v>
      </c>
      <c r="D27" s="1827"/>
      <c r="E27" s="586">
        <v>0</v>
      </c>
      <c r="F27" s="1827"/>
      <c r="G27" s="1484">
        <v>0</v>
      </c>
      <c r="H27" s="1827"/>
      <c r="I27" s="440">
        <f t="shared" ref="I27:I34" si="0">ROUND(SUM(C27)+(E27)-SUM(G27),0)</f>
        <v>1400</v>
      </c>
      <c r="J27" s="590"/>
      <c r="K27" s="580"/>
      <c r="M27" s="579"/>
      <c r="N27" s="580"/>
    </row>
    <row r="28" spans="1:14" ht="15.9" customHeight="1">
      <c r="A28" s="571" t="s">
        <v>508</v>
      </c>
      <c r="B28" s="581" t="s">
        <v>244</v>
      </c>
      <c r="C28" s="1827">
        <v>39433</v>
      </c>
      <c r="D28" s="1827"/>
      <c r="E28" s="586">
        <v>0</v>
      </c>
      <c r="F28" s="1827"/>
      <c r="G28" s="1484">
        <v>0</v>
      </c>
      <c r="H28" s="1827"/>
      <c r="I28" s="440">
        <f t="shared" si="0"/>
        <v>39433</v>
      </c>
      <c r="J28" s="590"/>
      <c r="K28" s="580"/>
      <c r="M28" s="579"/>
      <c r="N28" s="580"/>
    </row>
    <row r="29" spans="1:14" ht="15.9" customHeight="1">
      <c r="A29" s="571" t="s">
        <v>509</v>
      </c>
      <c r="B29" s="581" t="s">
        <v>244</v>
      </c>
      <c r="C29" s="1832">
        <v>348</v>
      </c>
      <c r="D29" s="1827"/>
      <c r="E29" s="586">
        <v>0</v>
      </c>
      <c r="F29" s="1827"/>
      <c r="G29" s="1484">
        <v>0</v>
      </c>
      <c r="H29" s="1827"/>
      <c r="I29" s="440">
        <f t="shared" si="0"/>
        <v>348</v>
      </c>
      <c r="J29" s="590"/>
      <c r="K29" s="580"/>
      <c r="M29" s="579"/>
      <c r="N29" s="580"/>
    </row>
    <row r="30" spans="1:14" ht="15.9" customHeight="1">
      <c r="A30" s="571" t="s">
        <v>510</v>
      </c>
      <c r="B30" s="581" t="s">
        <v>244</v>
      </c>
      <c r="C30" s="1832">
        <v>11234</v>
      </c>
      <c r="D30" s="1827"/>
      <c r="E30" s="586">
        <v>0</v>
      </c>
      <c r="F30" s="1827"/>
      <c r="G30" s="1484">
        <v>0</v>
      </c>
      <c r="H30" s="1827"/>
      <c r="I30" s="440">
        <f t="shared" si="0"/>
        <v>11234</v>
      </c>
      <c r="J30" s="590"/>
      <c r="K30" s="580"/>
      <c r="M30" s="579"/>
      <c r="N30" s="580"/>
    </row>
    <row r="31" spans="1:14" ht="15.9" customHeight="1">
      <c r="A31" s="571" t="s">
        <v>511</v>
      </c>
      <c r="B31" s="581" t="s">
        <v>244</v>
      </c>
      <c r="C31" s="1255">
        <v>3010</v>
      </c>
      <c r="D31" s="1827"/>
      <c r="E31" s="586">
        <v>0</v>
      </c>
      <c r="F31" s="1827"/>
      <c r="G31" s="1484">
        <v>0</v>
      </c>
      <c r="H31" s="1827"/>
      <c r="I31" s="440">
        <f t="shared" si="0"/>
        <v>3010</v>
      </c>
      <c r="J31" s="590"/>
      <c r="K31" s="580"/>
      <c r="M31" s="579"/>
      <c r="N31" s="580"/>
    </row>
    <row r="32" spans="1:14" ht="15.9" customHeight="1">
      <c r="A32" s="571" t="s">
        <v>512</v>
      </c>
      <c r="B32" s="581" t="s">
        <v>244</v>
      </c>
      <c r="C32" s="1827">
        <v>1929</v>
      </c>
      <c r="D32" s="1827"/>
      <c r="E32" s="586">
        <v>0</v>
      </c>
      <c r="F32" s="1827"/>
      <c r="G32" s="1484">
        <v>0</v>
      </c>
      <c r="H32" s="1827"/>
      <c r="I32" s="440">
        <f t="shared" si="0"/>
        <v>1929</v>
      </c>
      <c r="J32" s="590"/>
      <c r="K32" s="580"/>
      <c r="M32" s="579"/>
      <c r="N32" s="580"/>
    </row>
    <row r="33" spans="1:14" ht="15.9" customHeight="1">
      <c r="A33" s="571" t="s">
        <v>513</v>
      </c>
      <c r="B33" s="581" t="s">
        <v>244</v>
      </c>
      <c r="C33" s="1827">
        <v>1146</v>
      </c>
      <c r="D33" s="1827"/>
      <c r="E33" s="586">
        <v>0</v>
      </c>
      <c r="F33" s="1827"/>
      <c r="G33" s="1484">
        <v>0</v>
      </c>
      <c r="H33" s="1827"/>
      <c r="I33" s="440">
        <f t="shared" si="0"/>
        <v>1146</v>
      </c>
      <c r="J33" s="590"/>
      <c r="K33" s="580"/>
      <c r="M33" s="579"/>
      <c r="N33" s="580"/>
    </row>
    <row r="34" spans="1:14" ht="15.9" customHeight="1">
      <c r="A34" s="571" t="s">
        <v>514</v>
      </c>
      <c r="B34" s="581" t="s">
        <v>244</v>
      </c>
      <c r="C34" s="1827">
        <v>6995</v>
      </c>
      <c r="D34" s="1827"/>
      <c r="E34" s="586">
        <v>0</v>
      </c>
      <c r="F34" s="1827"/>
      <c r="G34" s="1484">
        <v>0</v>
      </c>
      <c r="H34" s="1827"/>
      <c r="I34" s="440">
        <f t="shared" si="0"/>
        <v>6995</v>
      </c>
      <c r="J34" s="590"/>
      <c r="K34" s="580"/>
      <c r="M34" s="579"/>
      <c r="N34" s="580"/>
    </row>
    <row r="35" spans="1:14" ht="15.9" customHeight="1">
      <c r="A35" s="541" t="s">
        <v>1678</v>
      </c>
      <c r="B35" s="581" t="s">
        <v>244</v>
      </c>
      <c r="C35" s="591">
        <f>ROUND(SUM(C13:C34),0)</f>
        <v>114709</v>
      </c>
      <c r="D35" s="579"/>
      <c r="E35" s="591">
        <f>ROUND(SUM(E13:E34),0)</f>
        <v>3038</v>
      </c>
      <c r="F35" s="579"/>
      <c r="G35" s="1486">
        <f>ROUND(SUM(G13:G34),0)</f>
        <v>1132</v>
      </c>
      <c r="H35" s="571"/>
      <c r="I35" s="591">
        <f>ROUND(SUM(I13:I34),0)</f>
        <v>116615</v>
      </c>
      <c r="J35" s="590"/>
      <c r="K35" s="580"/>
      <c r="M35" s="579"/>
      <c r="N35" s="580"/>
    </row>
    <row r="36" spans="1:14" ht="13.5" customHeight="1">
      <c r="A36" s="571"/>
      <c r="B36" s="581"/>
      <c r="C36" s="578"/>
      <c r="D36" s="579"/>
      <c r="E36" s="586"/>
      <c r="F36" s="579"/>
      <c r="G36" s="1487"/>
      <c r="H36" s="571"/>
      <c r="I36" s="509"/>
      <c r="J36" s="590"/>
      <c r="K36" s="580"/>
      <c r="M36" s="579"/>
      <c r="N36" s="580"/>
    </row>
    <row r="37" spans="1:14">
      <c r="A37" s="592" t="s">
        <v>515</v>
      </c>
      <c r="B37" s="571" t="s">
        <v>5</v>
      </c>
      <c r="C37" s="578"/>
      <c r="D37" s="571"/>
      <c r="E37" s="578"/>
      <c r="F37" s="571"/>
      <c r="G37" s="1474"/>
      <c r="H37" s="571"/>
      <c r="I37" s="578"/>
      <c r="J37" s="533"/>
      <c r="K37" s="593"/>
      <c r="M37" s="580"/>
    </row>
    <row r="38" spans="1:14" ht="15.9" customHeight="1">
      <c r="A38" s="571" t="s">
        <v>499</v>
      </c>
      <c r="B38" s="571" t="s">
        <v>5</v>
      </c>
      <c r="C38" s="578"/>
      <c r="D38" s="571"/>
      <c r="E38" s="594"/>
      <c r="F38" s="571"/>
      <c r="G38" s="1474"/>
      <c r="H38" s="571"/>
      <c r="I38" s="578"/>
      <c r="J38" s="533"/>
      <c r="K38" s="593"/>
      <c r="M38" s="580"/>
    </row>
    <row r="39" spans="1:14">
      <c r="A39" s="571" t="s">
        <v>516</v>
      </c>
      <c r="B39" s="581" t="s">
        <v>244</v>
      </c>
      <c r="C39" s="587">
        <v>21636</v>
      </c>
      <c r="D39" s="577"/>
      <c r="E39" s="1488">
        <v>0</v>
      </c>
      <c r="F39" s="579"/>
      <c r="G39" s="1484">
        <v>0</v>
      </c>
      <c r="H39" s="571"/>
      <c r="I39" s="509">
        <f>ROUND(SUM(C39)+(E39)-SUM(G39),0)</f>
        <v>21636</v>
      </c>
      <c r="J39" s="533"/>
      <c r="K39" s="593"/>
      <c r="M39" s="595"/>
    </row>
    <row r="40" spans="1:14" ht="15.9" customHeight="1">
      <c r="A40" s="541" t="s">
        <v>517</v>
      </c>
      <c r="B40" s="588" t="s">
        <v>244</v>
      </c>
      <c r="C40" s="591">
        <f>ROUND(SUM(C39),0)</f>
        <v>21636</v>
      </c>
      <c r="D40" s="596"/>
      <c r="E40" s="597">
        <f>ROUND(SUM(E39),0)</f>
        <v>0</v>
      </c>
      <c r="F40" s="579"/>
      <c r="G40" s="1486">
        <f>ROUND(SUM(G39),0)</f>
        <v>0</v>
      </c>
      <c r="H40" s="596"/>
      <c r="I40" s="591">
        <f>ROUND(SUM(I39),0)</f>
        <v>21636</v>
      </c>
      <c r="J40" s="523"/>
      <c r="K40" s="593"/>
      <c r="M40" s="595"/>
    </row>
    <row r="41" spans="1:14" ht="15.9" customHeight="1">
      <c r="A41" s="541"/>
      <c r="B41" s="588"/>
      <c r="C41" s="598"/>
      <c r="D41" s="596"/>
      <c r="E41" s="598"/>
      <c r="F41" s="596"/>
      <c r="G41" s="1489"/>
      <c r="H41" s="596"/>
      <c r="I41" s="598"/>
      <c r="J41" s="523"/>
      <c r="K41" s="593"/>
      <c r="M41" s="595"/>
    </row>
    <row r="42" spans="1:14" ht="15.9" customHeight="1">
      <c r="A42" s="571"/>
      <c r="B42" s="581" t="s">
        <v>244</v>
      </c>
      <c r="C42" s="594"/>
      <c r="D42" s="571"/>
      <c r="E42" s="594"/>
      <c r="F42" s="571"/>
      <c r="G42" s="1481"/>
      <c r="H42" s="571"/>
      <c r="I42" s="594"/>
      <c r="J42" s="523"/>
      <c r="K42" s="593"/>
      <c r="M42" s="595"/>
    </row>
    <row r="43" spans="1:14" ht="15.9" customHeight="1" thickBot="1">
      <c r="A43" s="530" t="s">
        <v>1677</v>
      </c>
      <c r="B43" s="581" t="s">
        <v>244</v>
      </c>
      <c r="C43" s="1490">
        <f>ROUND(SUM(C35+C40),0)</f>
        <v>136345</v>
      </c>
      <c r="D43" s="574"/>
      <c r="E43" s="1490">
        <f>ROUND(SUM(E35+E40),0)</f>
        <v>3038</v>
      </c>
      <c r="F43" s="574"/>
      <c r="G43" s="1490">
        <f>ROUND(SUM(G35+G40),0)</f>
        <v>1132</v>
      </c>
      <c r="H43" s="574"/>
      <c r="I43" s="1490">
        <f>ROUND(SUM(I35+I40),0)</f>
        <v>138251</v>
      </c>
      <c r="J43" s="523"/>
      <c r="K43" s="593"/>
    </row>
    <row r="44" spans="1:14" ht="16" thickTop="1">
      <c r="A44" s="523"/>
      <c r="B44" s="523"/>
      <c r="C44" s="523"/>
      <c r="D44" s="523"/>
      <c r="E44" s="523"/>
      <c r="F44" s="523"/>
      <c r="H44" s="523"/>
      <c r="I44" s="600"/>
      <c r="K44" s="593"/>
    </row>
    <row r="45" spans="1:14" ht="25.5" customHeight="1">
      <c r="A45" s="1834" t="s">
        <v>5</v>
      </c>
      <c r="B45" s="1835"/>
      <c r="C45" s="1835"/>
      <c r="D45" s="1835"/>
      <c r="E45" s="1835"/>
      <c r="F45" s="1835"/>
      <c r="G45" s="1835"/>
      <c r="H45" s="1835"/>
      <c r="I45" s="1835"/>
      <c r="K45" s="593"/>
    </row>
    <row r="46" spans="1:14">
      <c r="A46" s="523"/>
      <c r="B46" s="523"/>
      <c r="C46" s="523"/>
      <c r="D46" s="523"/>
      <c r="E46" s="523"/>
      <c r="F46" s="523"/>
      <c r="H46" s="523"/>
      <c r="I46" s="600"/>
      <c r="K46" s="593"/>
    </row>
    <row r="47" spans="1:14" ht="33" customHeight="1">
      <c r="A47" s="2288"/>
      <c r="B47" s="2289"/>
      <c r="C47" s="2289"/>
      <c r="D47" s="2289"/>
      <c r="E47" s="2289"/>
      <c r="F47" s="2289"/>
      <c r="G47" s="2289"/>
      <c r="H47" s="2289"/>
      <c r="I47" s="2289"/>
      <c r="K47" s="593"/>
    </row>
    <row r="48" spans="1:14">
      <c r="A48" s="523"/>
      <c r="B48" s="523"/>
      <c r="C48" s="523"/>
      <c r="D48" s="523"/>
      <c r="E48" s="523"/>
      <c r="F48" s="523"/>
      <c r="H48" s="523"/>
      <c r="I48" s="600"/>
      <c r="K48" s="593"/>
    </row>
    <row r="49" spans="1:11">
      <c r="B49" s="523"/>
      <c r="C49" s="523"/>
      <c r="D49" s="523"/>
      <c r="E49" s="523"/>
      <c r="F49" s="523"/>
      <c r="H49" s="523"/>
      <c r="I49" s="600"/>
      <c r="K49" s="593"/>
    </row>
    <row r="50" spans="1:11">
      <c r="A50" s="512"/>
      <c r="I50" s="601"/>
      <c r="K50" s="593"/>
    </row>
    <row r="51" spans="1:11" ht="7.5" customHeight="1">
      <c r="A51" s="602"/>
      <c r="I51" s="601"/>
      <c r="K51" s="593"/>
    </row>
    <row r="52" spans="1:11" ht="15.9" customHeight="1">
      <c r="A52" s="571"/>
      <c r="I52" s="601"/>
      <c r="K52" s="593"/>
    </row>
    <row r="53" spans="1:11" ht="15.9" customHeight="1">
      <c r="I53" s="601"/>
      <c r="K53" s="593"/>
    </row>
    <row r="54" spans="1:11" ht="15.9" customHeight="1">
      <c r="I54" s="601"/>
      <c r="K54" s="593"/>
    </row>
    <row r="55" spans="1:11">
      <c r="I55" s="601"/>
      <c r="K55" s="593"/>
    </row>
    <row r="56" spans="1:11">
      <c r="I56" s="601"/>
      <c r="K56" s="593"/>
    </row>
    <row r="57" spans="1:11">
      <c r="I57" s="601"/>
      <c r="K57" s="593"/>
    </row>
    <row r="58" spans="1:11">
      <c r="I58" s="601"/>
      <c r="K58" s="593"/>
    </row>
    <row r="59" spans="1:11">
      <c r="I59" s="601"/>
      <c r="K59" s="593"/>
    </row>
    <row r="60" spans="1:11">
      <c r="I60" s="601"/>
      <c r="K60" s="593"/>
    </row>
    <row r="61" spans="1:11">
      <c r="I61" s="601"/>
      <c r="K61" s="593"/>
    </row>
    <row r="62" spans="1:11">
      <c r="I62" s="601"/>
      <c r="K62" s="593"/>
    </row>
    <row r="63" spans="1:11">
      <c r="I63" s="601"/>
      <c r="K63" s="593"/>
    </row>
    <row r="64" spans="1:11">
      <c r="I64" s="601"/>
      <c r="K64" s="593"/>
    </row>
    <row r="65" spans="9:11">
      <c r="I65" s="601"/>
      <c r="K65" s="593"/>
    </row>
    <row r="66" spans="9:11">
      <c r="I66" s="601"/>
      <c r="K66" s="593"/>
    </row>
    <row r="67" spans="9:11">
      <c r="I67" s="601"/>
      <c r="K67" s="593"/>
    </row>
    <row r="68" spans="9:11">
      <c r="I68" s="601"/>
      <c r="K68" s="593"/>
    </row>
    <row r="69" spans="9:11">
      <c r="I69" s="601"/>
      <c r="K69" s="593"/>
    </row>
    <row r="70" spans="9:11">
      <c r="I70" s="601"/>
      <c r="K70" s="593"/>
    </row>
    <row r="71" spans="9:11">
      <c r="I71" s="601"/>
      <c r="K71" s="593"/>
    </row>
    <row r="72" spans="9:11">
      <c r="I72" s="601"/>
    </row>
    <row r="73" spans="9:11">
      <c r="I73" s="601"/>
    </row>
    <row r="74" spans="9:11">
      <c r="I74" s="601"/>
    </row>
    <row r="75" spans="9:11">
      <c r="I75" s="601"/>
    </row>
    <row r="76" spans="9:11">
      <c r="I76" s="601"/>
    </row>
    <row r="77" spans="9:11">
      <c r="I77" s="601"/>
    </row>
    <row r="78" spans="9:11">
      <c r="I78" s="601"/>
    </row>
    <row r="79" spans="9:11">
      <c r="I79" s="601"/>
    </row>
    <row r="80" spans="9:11">
      <c r="I80" s="601"/>
    </row>
    <row r="81" spans="9:9">
      <c r="I81" s="601"/>
    </row>
    <row r="82" spans="9:9">
      <c r="I82" s="601"/>
    </row>
    <row r="83" spans="9:9">
      <c r="I83" s="601"/>
    </row>
    <row r="84" spans="9:9">
      <c r="I84" s="601"/>
    </row>
    <row r="85" spans="9:9">
      <c r="I85" s="601"/>
    </row>
    <row r="86" spans="9:9">
      <c r="I86" s="601"/>
    </row>
    <row r="87" spans="9:9">
      <c r="I87" s="601"/>
    </row>
    <row r="88" spans="9:9">
      <c r="I88" s="601"/>
    </row>
    <row r="89" spans="9:9">
      <c r="I89" s="601"/>
    </row>
    <row r="90" spans="9:9">
      <c r="I90" s="601"/>
    </row>
    <row r="91" spans="9:9">
      <c r="I91" s="601"/>
    </row>
    <row r="92" spans="9:9">
      <c r="I92" s="601"/>
    </row>
    <row r="93" spans="9:9">
      <c r="I93" s="601"/>
    </row>
    <row r="94" spans="9:9">
      <c r="I94" s="601"/>
    </row>
    <row r="95" spans="9:9">
      <c r="I95" s="601"/>
    </row>
    <row r="96" spans="9:9">
      <c r="I96" s="601"/>
    </row>
    <row r="97" spans="9:9">
      <c r="I97" s="601"/>
    </row>
    <row r="98" spans="9:9">
      <c r="I98" s="601"/>
    </row>
    <row r="99" spans="9:9">
      <c r="I99" s="601"/>
    </row>
    <row r="100" spans="9:9">
      <c r="I100" s="601"/>
    </row>
    <row r="101" spans="9:9">
      <c r="I101" s="601"/>
    </row>
    <row r="102" spans="9:9">
      <c r="I102" s="601"/>
    </row>
    <row r="103" spans="9:9">
      <c r="I103" s="601"/>
    </row>
    <row r="104" spans="9:9">
      <c r="I104" s="601"/>
    </row>
    <row r="105" spans="9:9">
      <c r="I105" s="601"/>
    </row>
    <row r="106" spans="9:9">
      <c r="I106" s="601"/>
    </row>
    <row r="107" spans="9:9">
      <c r="I107" s="601"/>
    </row>
    <row r="108" spans="9:9">
      <c r="I108" s="601"/>
    </row>
    <row r="109" spans="9:9">
      <c r="I109" s="601"/>
    </row>
    <row r="110" spans="9:9">
      <c r="I110" s="601"/>
    </row>
    <row r="111" spans="9:9">
      <c r="I111" s="601"/>
    </row>
    <row r="112" spans="9:9">
      <c r="I112" s="601"/>
    </row>
    <row r="113" spans="9:9">
      <c r="I113" s="601"/>
    </row>
    <row r="114" spans="9:9">
      <c r="I114" s="601"/>
    </row>
    <row r="115" spans="9:9">
      <c r="I115" s="601"/>
    </row>
    <row r="116" spans="9:9">
      <c r="I116" s="601"/>
    </row>
    <row r="117" spans="9:9">
      <c r="I117" s="601"/>
    </row>
    <row r="118" spans="9:9">
      <c r="I118" s="601"/>
    </row>
    <row r="119" spans="9:9">
      <c r="I119" s="601"/>
    </row>
    <row r="120" spans="9:9">
      <c r="I120" s="601"/>
    </row>
    <row r="121" spans="9:9">
      <c r="I121" s="601"/>
    </row>
    <row r="122" spans="9:9">
      <c r="I122" s="601"/>
    </row>
    <row r="123" spans="9:9">
      <c r="I123" s="601"/>
    </row>
    <row r="124" spans="9:9">
      <c r="I124" s="601"/>
    </row>
    <row r="125" spans="9:9">
      <c r="I125" s="601"/>
    </row>
    <row r="126" spans="9:9">
      <c r="I126" s="601"/>
    </row>
    <row r="127" spans="9:9">
      <c r="I127" s="601"/>
    </row>
    <row r="128" spans="9:9">
      <c r="I128" s="601"/>
    </row>
    <row r="129" spans="9:9">
      <c r="I129" s="601"/>
    </row>
    <row r="130" spans="9:9">
      <c r="I130" s="601"/>
    </row>
    <row r="131" spans="9:9">
      <c r="I131" s="601"/>
    </row>
    <row r="132" spans="9:9">
      <c r="I132" s="601"/>
    </row>
    <row r="133" spans="9:9">
      <c r="I133" s="601"/>
    </row>
    <row r="134" spans="9:9">
      <c r="I134" s="601"/>
    </row>
    <row r="135" spans="9:9">
      <c r="I135" s="601"/>
    </row>
    <row r="136" spans="9:9">
      <c r="I136" s="601"/>
    </row>
    <row r="137" spans="9:9">
      <c r="I137" s="601"/>
    </row>
    <row r="138" spans="9:9">
      <c r="I138" s="601"/>
    </row>
    <row r="139" spans="9:9">
      <c r="I139" s="601"/>
    </row>
    <row r="140" spans="9:9">
      <c r="I140" s="601"/>
    </row>
    <row r="141" spans="9:9">
      <c r="I141" s="601"/>
    </row>
    <row r="142" spans="9:9">
      <c r="I142" s="601"/>
    </row>
    <row r="143" spans="9:9">
      <c r="I143" s="601"/>
    </row>
    <row r="144" spans="9:9">
      <c r="I144" s="601"/>
    </row>
    <row r="145" spans="9:9">
      <c r="I145" s="601"/>
    </row>
    <row r="146" spans="9:9">
      <c r="I146" s="601"/>
    </row>
    <row r="147" spans="9:9">
      <c r="I147" s="601"/>
    </row>
    <row r="148" spans="9:9">
      <c r="I148" s="601"/>
    </row>
    <row r="149" spans="9:9">
      <c r="I149" s="601"/>
    </row>
    <row r="150" spans="9:9">
      <c r="I150" s="601"/>
    </row>
    <row r="151" spans="9:9">
      <c r="I151" s="601"/>
    </row>
    <row r="152" spans="9:9">
      <c r="I152" s="601"/>
    </row>
    <row r="153" spans="9:9">
      <c r="I153" s="601"/>
    </row>
    <row r="154" spans="9:9">
      <c r="I154" s="601"/>
    </row>
    <row r="155" spans="9:9">
      <c r="I155" s="601"/>
    </row>
    <row r="156" spans="9:9">
      <c r="I156" s="601"/>
    </row>
    <row r="157" spans="9:9">
      <c r="I157" s="601"/>
    </row>
    <row r="158" spans="9:9">
      <c r="I158" s="601"/>
    </row>
    <row r="159" spans="9:9">
      <c r="I159" s="601"/>
    </row>
    <row r="160" spans="9:9">
      <c r="I160" s="601"/>
    </row>
    <row r="161" spans="9:9">
      <c r="I161" s="601"/>
    </row>
    <row r="162" spans="9:9">
      <c r="I162" s="601"/>
    </row>
    <row r="163" spans="9:9">
      <c r="I163" s="601"/>
    </row>
    <row r="164" spans="9:9">
      <c r="I164" s="601"/>
    </row>
    <row r="165" spans="9:9">
      <c r="I165" s="601"/>
    </row>
    <row r="166" spans="9:9">
      <c r="I166" s="601"/>
    </row>
    <row r="167" spans="9:9">
      <c r="I167" s="601"/>
    </row>
    <row r="168" spans="9:9">
      <c r="I168" s="601"/>
    </row>
    <row r="169" spans="9:9">
      <c r="I169" s="601"/>
    </row>
    <row r="170" spans="9:9">
      <c r="I170" s="601"/>
    </row>
    <row r="171" spans="9:9">
      <c r="I171" s="601"/>
    </row>
    <row r="172" spans="9:9">
      <c r="I172" s="601"/>
    </row>
    <row r="173" spans="9:9">
      <c r="I173" s="601"/>
    </row>
    <row r="174" spans="9:9">
      <c r="I174" s="601"/>
    </row>
    <row r="175" spans="9:9">
      <c r="I175" s="601"/>
    </row>
    <row r="176" spans="9:9">
      <c r="I176" s="601"/>
    </row>
    <row r="177" spans="9:9">
      <c r="I177" s="601"/>
    </row>
    <row r="178" spans="9:9">
      <c r="I178" s="601"/>
    </row>
    <row r="179" spans="9:9">
      <c r="I179" s="601"/>
    </row>
    <row r="180" spans="9:9">
      <c r="I180" s="601"/>
    </row>
    <row r="181" spans="9:9">
      <c r="I181" s="601"/>
    </row>
    <row r="182" spans="9:9">
      <c r="I182" s="601"/>
    </row>
    <row r="183" spans="9:9">
      <c r="I183" s="601"/>
    </row>
    <row r="184" spans="9:9">
      <c r="I184" s="601"/>
    </row>
    <row r="185" spans="9:9">
      <c r="I185" s="601"/>
    </row>
    <row r="186" spans="9:9">
      <c r="I186" s="601"/>
    </row>
    <row r="187" spans="9:9">
      <c r="I187" s="601"/>
    </row>
    <row r="188" spans="9:9">
      <c r="I188" s="601"/>
    </row>
    <row r="189" spans="9:9">
      <c r="I189" s="601"/>
    </row>
    <row r="190" spans="9:9">
      <c r="I190" s="601"/>
    </row>
    <row r="191" spans="9:9">
      <c r="I191" s="601"/>
    </row>
    <row r="192" spans="9:9">
      <c r="I192" s="601"/>
    </row>
    <row r="193" spans="9:9">
      <c r="I193" s="601"/>
    </row>
    <row r="194" spans="9:9">
      <c r="I194" s="601"/>
    </row>
    <row r="195" spans="9:9">
      <c r="I195" s="601"/>
    </row>
    <row r="196" spans="9:9">
      <c r="I196" s="601"/>
    </row>
    <row r="197" spans="9:9">
      <c r="I197" s="601"/>
    </row>
    <row r="198" spans="9:9">
      <c r="I198" s="601"/>
    </row>
    <row r="199" spans="9:9">
      <c r="I199" s="601"/>
    </row>
    <row r="200" spans="9:9">
      <c r="I200" s="601"/>
    </row>
    <row r="201" spans="9:9">
      <c r="I201" s="601"/>
    </row>
    <row r="202" spans="9:9">
      <c r="I202" s="601"/>
    </row>
    <row r="203" spans="9:9">
      <c r="I203" s="601"/>
    </row>
    <row r="204" spans="9:9">
      <c r="I204" s="601"/>
    </row>
    <row r="205" spans="9:9">
      <c r="I205" s="601"/>
    </row>
    <row r="206" spans="9:9">
      <c r="I206" s="601"/>
    </row>
    <row r="207" spans="9:9">
      <c r="I207" s="601"/>
    </row>
    <row r="208" spans="9:9">
      <c r="I208" s="601"/>
    </row>
    <row r="209" spans="9:9">
      <c r="I209" s="601"/>
    </row>
    <row r="210" spans="9:9">
      <c r="I210" s="601"/>
    </row>
    <row r="211" spans="9:9">
      <c r="I211" s="601"/>
    </row>
    <row r="212" spans="9:9">
      <c r="I212" s="601"/>
    </row>
    <row r="213" spans="9:9">
      <c r="I213" s="601"/>
    </row>
    <row r="214" spans="9:9">
      <c r="I214" s="601"/>
    </row>
    <row r="215" spans="9:9">
      <c r="I215" s="601"/>
    </row>
    <row r="216" spans="9:9">
      <c r="I216" s="601"/>
    </row>
    <row r="217" spans="9:9">
      <c r="I217" s="601"/>
    </row>
    <row r="218" spans="9:9">
      <c r="I218" s="601"/>
    </row>
    <row r="219" spans="9:9">
      <c r="I219" s="601"/>
    </row>
    <row r="220" spans="9:9">
      <c r="I220" s="601"/>
    </row>
    <row r="221" spans="9:9">
      <c r="I221" s="601"/>
    </row>
    <row r="222" spans="9:9">
      <c r="I222" s="601"/>
    </row>
    <row r="223" spans="9:9">
      <c r="I223" s="601"/>
    </row>
    <row r="224" spans="9:9">
      <c r="I224" s="601"/>
    </row>
    <row r="225" spans="9:9">
      <c r="I225" s="601"/>
    </row>
    <row r="226" spans="9:9">
      <c r="I226" s="601"/>
    </row>
    <row r="227" spans="9:9">
      <c r="I227" s="601"/>
    </row>
    <row r="228" spans="9:9">
      <c r="I228" s="601"/>
    </row>
    <row r="229" spans="9:9">
      <c r="I229" s="601"/>
    </row>
    <row r="230" spans="9:9">
      <c r="I230" s="601"/>
    </row>
    <row r="231" spans="9:9">
      <c r="I231" s="601"/>
    </row>
    <row r="232" spans="9:9">
      <c r="I232" s="601"/>
    </row>
    <row r="233" spans="9:9">
      <c r="I233" s="601"/>
    </row>
    <row r="234" spans="9:9">
      <c r="I234" s="601"/>
    </row>
    <row r="235" spans="9:9">
      <c r="I235" s="601"/>
    </row>
    <row r="236" spans="9:9">
      <c r="I236" s="601"/>
    </row>
    <row r="237" spans="9:9">
      <c r="I237" s="601"/>
    </row>
    <row r="238" spans="9:9">
      <c r="I238" s="601"/>
    </row>
    <row r="239" spans="9:9">
      <c r="I239" s="601"/>
    </row>
    <row r="240" spans="9:9">
      <c r="I240" s="601"/>
    </row>
    <row r="241" spans="9:9">
      <c r="I241" s="601"/>
    </row>
    <row r="242" spans="9:9">
      <c r="I242" s="601"/>
    </row>
    <row r="243" spans="9:9">
      <c r="I243" s="601"/>
    </row>
    <row r="244" spans="9:9">
      <c r="I244" s="601"/>
    </row>
    <row r="245" spans="9:9">
      <c r="I245" s="601"/>
    </row>
    <row r="246" spans="9:9">
      <c r="I246" s="601"/>
    </row>
    <row r="247" spans="9:9">
      <c r="I247" s="601"/>
    </row>
    <row r="248" spans="9:9">
      <c r="I248" s="601"/>
    </row>
    <row r="249" spans="9:9">
      <c r="I249" s="601"/>
    </row>
    <row r="250" spans="9:9">
      <c r="I250" s="601"/>
    </row>
    <row r="251" spans="9:9">
      <c r="I251" s="601"/>
    </row>
    <row r="252" spans="9:9">
      <c r="I252" s="601"/>
    </row>
    <row r="253" spans="9:9">
      <c r="I253" s="601"/>
    </row>
    <row r="254" spans="9:9">
      <c r="I254" s="601"/>
    </row>
    <row r="255" spans="9:9">
      <c r="I255" s="601"/>
    </row>
    <row r="256" spans="9:9">
      <c r="I256" s="601"/>
    </row>
    <row r="257" spans="9:9">
      <c r="I257" s="601"/>
    </row>
    <row r="258" spans="9:9">
      <c r="I258" s="601"/>
    </row>
    <row r="259" spans="9:9">
      <c r="I259" s="601"/>
    </row>
    <row r="260" spans="9:9">
      <c r="I260" s="601"/>
    </row>
    <row r="261" spans="9:9">
      <c r="I261" s="601"/>
    </row>
    <row r="262" spans="9:9">
      <c r="I262" s="601"/>
    </row>
    <row r="263" spans="9:9">
      <c r="I263" s="601"/>
    </row>
    <row r="264" spans="9:9">
      <c r="I264" s="601"/>
    </row>
    <row r="265" spans="9:9">
      <c r="I265" s="601"/>
    </row>
    <row r="266" spans="9:9">
      <c r="I266" s="601"/>
    </row>
    <row r="267" spans="9:9">
      <c r="I267" s="601"/>
    </row>
    <row r="268" spans="9:9">
      <c r="I268" s="601"/>
    </row>
    <row r="269" spans="9:9">
      <c r="I269" s="601"/>
    </row>
    <row r="270" spans="9:9">
      <c r="I270" s="601"/>
    </row>
    <row r="271" spans="9:9">
      <c r="I271" s="601"/>
    </row>
    <row r="272" spans="9:9">
      <c r="I272" s="601"/>
    </row>
    <row r="273" spans="9:9">
      <c r="I273" s="601"/>
    </row>
    <row r="274" spans="9:9">
      <c r="I274" s="601"/>
    </row>
    <row r="275" spans="9:9">
      <c r="I275" s="601"/>
    </row>
    <row r="276" spans="9:9">
      <c r="I276" s="601"/>
    </row>
    <row r="277" spans="9:9">
      <c r="I277" s="601"/>
    </row>
    <row r="278" spans="9:9">
      <c r="I278" s="601"/>
    </row>
    <row r="279" spans="9:9">
      <c r="I279" s="601"/>
    </row>
    <row r="280" spans="9:9">
      <c r="I280" s="601"/>
    </row>
    <row r="281" spans="9:9">
      <c r="I281" s="601"/>
    </row>
    <row r="282" spans="9:9">
      <c r="I282" s="601"/>
    </row>
    <row r="283" spans="9:9">
      <c r="I283" s="601"/>
    </row>
    <row r="284" spans="9:9">
      <c r="I284" s="601"/>
    </row>
    <row r="285" spans="9:9">
      <c r="I285" s="601"/>
    </row>
    <row r="286" spans="9:9">
      <c r="I286" s="601"/>
    </row>
    <row r="287" spans="9:9">
      <c r="I287" s="601"/>
    </row>
    <row r="288" spans="9:9">
      <c r="I288" s="601"/>
    </row>
    <row r="289" spans="9:9">
      <c r="I289" s="601"/>
    </row>
    <row r="290" spans="9:9">
      <c r="I290" s="601"/>
    </row>
    <row r="291" spans="9:9">
      <c r="I291" s="601"/>
    </row>
    <row r="292" spans="9:9">
      <c r="I292" s="601"/>
    </row>
    <row r="293" spans="9:9">
      <c r="I293" s="601"/>
    </row>
    <row r="294" spans="9:9">
      <c r="I294" s="601"/>
    </row>
    <row r="295" spans="9:9">
      <c r="I295" s="601"/>
    </row>
    <row r="296" spans="9:9">
      <c r="I296" s="601"/>
    </row>
    <row r="297" spans="9:9">
      <c r="I297" s="601"/>
    </row>
    <row r="298" spans="9:9">
      <c r="I298" s="601"/>
    </row>
    <row r="299" spans="9:9">
      <c r="I299" s="601"/>
    </row>
    <row r="300" spans="9:9">
      <c r="I300" s="601"/>
    </row>
    <row r="301" spans="9:9">
      <c r="I301" s="601"/>
    </row>
    <row r="302" spans="9:9">
      <c r="I302" s="601"/>
    </row>
    <row r="303" spans="9:9">
      <c r="I303" s="601"/>
    </row>
    <row r="304" spans="9:9">
      <c r="I304" s="601"/>
    </row>
    <row r="305" spans="9:9">
      <c r="I305" s="601"/>
    </row>
    <row r="306" spans="9:9">
      <c r="I306" s="601"/>
    </row>
    <row r="307" spans="9:9">
      <c r="I307" s="601"/>
    </row>
    <row r="308" spans="9:9">
      <c r="I308" s="601"/>
    </row>
    <row r="309" spans="9:9">
      <c r="I309" s="601"/>
    </row>
    <row r="310" spans="9:9">
      <c r="I310" s="601"/>
    </row>
    <row r="311" spans="9:9">
      <c r="I311" s="601"/>
    </row>
    <row r="312" spans="9:9">
      <c r="I312" s="601"/>
    </row>
    <row r="313" spans="9:9">
      <c r="I313" s="601"/>
    </row>
    <row r="314" spans="9:9">
      <c r="I314" s="601"/>
    </row>
    <row r="315" spans="9:9">
      <c r="I315" s="601"/>
    </row>
    <row r="316" spans="9:9">
      <c r="I316" s="601"/>
    </row>
    <row r="317" spans="9:9">
      <c r="I317" s="601"/>
    </row>
    <row r="318" spans="9:9">
      <c r="I318" s="601"/>
    </row>
    <row r="319" spans="9:9">
      <c r="I319" s="601"/>
    </row>
    <row r="320" spans="9:9">
      <c r="I320" s="601"/>
    </row>
    <row r="321" spans="9:9">
      <c r="I321" s="601"/>
    </row>
    <row r="322" spans="9:9">
      <c r="I322" s="601"/>
    </row>
    <row r="323" spans="9:9">
      <c r="I323" s="601"/>
    </row>
    <row r="324" spans="9:9">
      <c r="I324" s="601"/>
    </row>
    <row r="325" spans="9:9">
      <c r="I325" s="601"/>
    </row>
    <row r="326" spans="9:9">
      <c r="I326" s="601"/>
    </row>
    <row r="327" spans="9:9">
      <c r="I327" s="601"/>
    </row>
    <row r="328" spans="9:9">
      <c r="I328" s="601"/>
    </row>
    <row r="329" spans="9:9">
      <c r="I329" s="601"/>
    </row>
    <row r="330" spans="9:9">
      <c r="I330" s="601"/>
    </row>
    <row r="331" spans="9:9">
      <c r="I331" s="601"/>
    </row>
    <row r="332" spans="9:9">
      <c r="I332" s="601"/>
    </row>
    <row r="333" spans="9:9">
      <c r="I333" s="601"/>
    </row>
    <row r="334" spans="9:9">
      <c r="I334" s="601"/>
    </row>
    <row r="335" spans="9:9">
      <c r="I335" s="601"/>
    </row>
    <row r="336" spans="9:9">
      <c r="I336" s="601"/>
    </row>
    <row r="337" spans="9:9">
      <c r="I337" s="601"/>
    </row>
    <row r="338" spans="9:9">
      <c r="I338" s="601"/>
    </row>
    <row r="339" spans="9:9">
      <c r="I339" s="601"/>
    </row>
    <row r="340" spans="9:9">
      <c r="I340" s="601"/>
    </row>
    <row r="341" spans="9:9">
      <c r="I341" s="601"/>
    </row>
    <row r="342" spans="9:9">
      <c r="I342" s="601"/>
    </row>
    <row r="343" spans="9:9">
      <c r="I343" s="601"/>
    </row>
    <row r="344" spans="9:9">
      <c r="I344" s="601"/>
    </row>
    <row r="345" spans="9:9">
      <c r="I345" s="601"/>
    </row>
    <row r="346" spans="9:9">
      <c r="I346" s="601"/>
    </row>
    <row r="347" spans="9:9">
      <c r="I347" s="601"/>
    </row>
    <row r="348" spans="9:9">
      <c r="I348" s="601"/>
    </row>
    <row r="349" spans="9:9">
      <c r="I349" s="601"/>
    </row>
    <row r="350" spans="9:9">
      <c r="I350" s="601"/>
    </row>
    <row r="351" spans="9:9">
      <c r="I351" s="601"/>
    </row>
    <row r="352" spans="9:9">
      <c r="I352" s="601"/>
    </row>
    <row r="353" spans="9:9">
      <c r="I353" s="601"/>
    </row>
    <row r="354" spans="9:9">
      <c r="I354" s="601"/>
    </row>
    <row r="355" spans="9:9">
      <c r="I355" s="601"/>
    </row>
    <row r="356" spans="9:9">
      <c r="I356" s="601"/>
    </row>
    <row r="357" spans="9:9">
      <c r="I357" s="601"/>
    </row>
    <row r="358" spans="9:9">
      <c r="I358" s="601"/>
    </row>
    <row r="359" spans="9:9">
      <c r="I359" s="601"/>
    </row>
    <row r="360" spans="9:9">
      <c r="I360" s="601"/>
    </row>
    <row r="361" spans="9:9">
      <c r="I361" s="601"/>
    </row>
    <row r="362" spans="9:9">
      <c r="I362" s="601"/>
    </row>
    <row r="363" spans="9:9">
      <c r="I363" s="601"/>
    </row>
    <row r="364" spans="9:9">
      <c r="I364" s="601"/>
    </row>
    <row r="365" spans="9:9">
      <c r="I365" s="601"/>
    </row>
    <row r="366" spans="9:9">
      <c r="I366" s="601"/>
    </row>
    <row r="367" spans="9:9">
      <c r="I367" s="601"/>
    </row>
    <row r="368" spans="9:9">
      <c r="I368" s="601"/>
    </row>
    <row r="369" spans="9:9">
      <c r="I369" s="601"/>
    </row>
    <row r="370" spans="9:9">
      <c r="I370" s="601"/>
    </row>
    <row r="371" spans="9:9">
      <c r="I371" s="601"/>
    </row>
    <row r="372" spans="9:9">
      <c r="I372" s="601"/>
    </row>
    <row r="373" spans="9:9">
      <c r="I373" s="601"/>
    </row>
    <row r="374" spans="9:9">
      <c r="I374" s="601"/>
    </row>
    <row r="375" spans="9:9">
      <c r="I375" s="601"/>
    </row>
    <row r="376" spans="9:9">
      <c r="I376" s="601"/>
    </row>
    <row r="377" spans="9:9">
      <c r="I377" s="601"/>
    </row>
    <row r="378" spans="9:9">
      <c r="I378" s="601"/>
    </row>
    <row r="379" spans="9:9">
      <c r="I379" s="601"/>
    </row>
    <row r="380" spans="9:9">
      <c r="I380" s="601"/>
    </row>
    <row r="381" spans="9:9">
      <c r="I381" s="601"/>
    </row>
    <row r="382" spans="9:9">
      <c r="I382" s="601"/>
    </row>
    <row r="383" spans="9:9">
      <c r="I383" s="601"/>
    </row>
    <row r="384" spans="9:9">
      <c r="I384" s="601"/>
    </row>
    <row r="385" spans="9:9">
      <c r="I385" s="601"/>
    </row>
    <row r="386" spans="9:9">
      <c r="I386" s="601"/>
    </row>
    <row r="387" spans="9:9">
      <c r="I387" s="601"/>
    </row>
    <row r="388" spans="9:9">
      <c r="I388" s="601"/>
    </row>
    <row r="389" spans="9:9">
      <c r="I389" s="601"/>
    </row>
    <row r="390" spans="9:9">
      <c r="I390" s="601"/>
    </row>
    <row r="391" spans="9:9">
      <c r="I391" s="601"/>
    </row>
    <row r="392" spans="9:9">
      <c r="I392" s="601"/>
    </row>
    <row r="393" spans="9:9">
      <c r="I393" s="601"/>
    </row>
    <row r="394" spans="9:9">
      <c r="I394" s="601"/>
    </row>
    <row r="395" spans="9:9">
      <c r="I395" s="601"/>
    </row>
    <row r="396" spans="9:9">
      <c r="I396" s="601"/>
    </row>
    <row r="397" spans="9:9">
      <c r="I397" s="601"/>
    </row>
    <row r="398" spans="9:9">
      <c r="I398" s="601"/>
    </row>
    <row r="399" spans="9:9">
      <c r="I399" s="601"/>
    </row>
    <row r="400" spans="9:9">
      <c r="I400" s="601"/>
    </row>
    <row r="401" spans="9:9">
      <c r="I401" s="601"/>
    </row>
    <row r="402" spans="9:9">
      <c r="I402" s="601"/>
    </row>
    <row r="403" spans="9:9">
      <c r="I403" s="601"/>
    </row>
    <row r="404" spans="9:9">
      <c r="I404" s="601"/>
    </row>
    <row r="405" spans="9:9">
      <c r="I405" s="601"/>
    </row>
    <row r="406" spans="9:9">
      <c r="I406" s="601"/>
    </row>
    <row r="407" spans="9:9">
      <c r="I407" s="601"/>
    </row>
    <row r="408" spans="9:9">
      <c r="I408" s="601"/>
    </row>
    <row r="409" spans="9:9">
      <c r="I409" s="601"/>
    </row>
    <row r="410" spans="9:9">
      <c r="I410" s="601"/>
    </row>
    <row r="411" spans="9:9">
      <c r="I411" s="601"/>
    </row>
    <row r="412" spans="9:9">
      <c r="I412" s="601"/>
    </row>
    <row r="413" spans="9:9">
      <c r="I413" s="601"/>
    </row>
    <row r="414" spans="9:9">
      <c r="I414" s="601"/>
    </row>
    <row r="415" spans="9:9">
      <c r="I415" s="601"/>
    </row>
    <row r="416" spans="9:9">
      <c r="I416" s="601"/>
    </row>
    <row r="417" spans="9:9">
      <c r="I417" s="601"/>
    </row>
    <row r="418" spans="9:9">
      <c r="I418" s="601"/>
    </row>
    <row r="419" spans="9:9">
      <c r="I419" s="601"/>
    </row>
    <row r="420" spans="9:9">
      <c r="I420" s="601"/>
    </row>
    <row r="421" spans="9:9">
      <c r="I421" s="601"/>
    </row>
    <row r="422" spans="9:9">
      <c r="I422" s="601"/>
    </row>
    <row r="423" spans="9:9">
      <c r="I423" s="601"/>
    </row>
    <row r="424" spans="9:9">
      <c r="I424" s="601"/>
    </row>
    <row r="425" spans="9:9">
      <c r="I425" s="601"/>
    </row>
    <row r="426" spans="9:9">
      <c r="I426" s="601"/>
    </row>
    <row r="427" spans="9:9">
      <c r="I427" s="601"/>
    </row>
    <row r="428" spans="9:9">
      <c r="I428" s="601"/>
    </row>
    <row r="429" spans="9:9">
      <c r="I429" s="601"/>
    </row>
    <row r="430" spans="9:9">
      <c r="I430" s="601"/>
    </row>
    <row r="431" spans="9:9">
      <c r="I431" s="601"/>
    </row>
    <row r="432" spans="9:9">
      <c r="I432" s="601"/>
    </row>
    <row r="433" spans="9:9">
      <c r="I433" s="601"/>
    </row>
    <row r="434" spans="9:9">
      <c r="I434" s="601"/>
    </row>
    <row r="435" spans="9:9">
      <c r="I435" s="601"/>
    </row>
    <row r="436" spans="9:9">
      <c r="I436" s="601"/>
    </row>
    <row r="437" spans="9:9">
      <c r="I437" s="601"/>
    </row>
    <row r="438" spans="9:9">
      <c r="I438" s="601"/>
    </row>
    <row r="439" spans="9:9">
      <c r="I439" s="601"/>
    </row>
    <row r="440" spans="9:9">
      <c r="I440" s="601"/>
    </row>
    <row r="441" spans="9:9">
      <c r="I441" s="601"/>
    </row>
    <row r="442" spans="9:9">
      <c r="I442" s="601"/>
    </row>
    <row r="443" spans="9:9">
      <c r="I443" s="601"/>
    </row>
    <row r="444" spans="9:9">
      <c r="I444" s="601"/>
    </row>
    <row r="445" spans="9:9">
      <c r="I445" s="601"/>
    </row>
    <row r="446" spans="9:9">
      <c r="I446" s="601"/>
    </row>
    <row r="447" spans="9:9">
      <c r="I447" s="601"/>
    </row>
    <row r="448" spans="9:9">
      <c r="I448" s="601"/>
    </row>
    <row r="449" spans="9:9">
      <c r="I449" s="601"/>
    </row>
    <row r="450" spans="9:9">
      <c r="I450" s="601"/>
    </row>
    <row r="451" spans="9:9">
      <c r="I451" s="601"/>
    </row>
    <row r="452" spans="9:9">
      <c r="I452" s="601"/>
    </row>
    <row r="453" spans="9:9">
      <c r="I453" s="601"/>
    </row>
    <row r="454" spans="9:9">
      <c r="I454" s="601"/>
    </row>
    <row r="455" spans="9:9">
      <c r="I455" s="601"/>
    </row>
    <row r="456" spans="9:9">
      <c r="I456" s="601"/>
    </row>
    <row r="457" spans="9:9">
      <c r="I457" s="601"/>
    </row>
    <row r="458" spans="9:9">
      <c r="I458" s="601"/>
    </row>
    <row r="459" spans="9:9">
      <c r="I459" s="601"/>
    </row>
    <row r="460" spans="9:9">
      <c r="I460" s="601"/>
    </row>
    <row r="461" spans="9:9">
      <c r="I461" s="601"/>
    </row>
    <row r="462" spans="9:9">
      <c r="I462" s="601"/>
    </row>
    <row r="463" spans="9:9">
      <c r="I463" s="601"/>
    </row>
    <row r="464" spans="9:9">
      <c r="I464" s="601"/>
    </row>
    <row r="465" spans="9:9">
      <c r="I465" s="601"/>
    </row>
    <row r="466" spans="9:9">
      <c r="I466" s="601"/>
    </row>
    <row r="467" spans="9:9">
      <c r="I467" s="601"/>
    </row>
    <row r="468" spans="9:9">
      <c r="I468" s="601"/>
    </row>
    <row r="469" spans="9:9">
      <c r="I469" s="601"/>
    </row>
    <row r="470" spans="9:9">
      <c r="I470" s="601"/>
    </row>
    <row r="471" spans="9:9">
      <c r="I471" s="601"/>
    </row>
    <row r="472" spans="9:9">
      <c r="I472" s="601"/>
    </row>
    <row r="473" spans="9:9">
      <c r="I473" s="601"/>
    </row>
    <row r="474" spans="9:9">
      <c r="I474" s="601"/>
    </row>
    <row r="475" spans="9:9">
      <c r="I475" s="601"/>
    </row>
    <row r="476" spans="9:9">
      <c r="I476" s="601"/>
    </row>
    <row r="477" spans="9:9">
      <c r="I477" s="601"/>
    </row>
    <row r="478" spans="9:9">
      <c r="I478" s="601"/>
    </row>
    <row r="479" spans="9:9">
      <c r="I479" s="601"/>
    </row>
    <row r="480" spans="9:9">
      <c r="I480" s="601"/>
    </row>
    <row r="481" spans="9:9">
      <c r="I481" s="601"/>
    </row>
    <row r="482" spans="9:9">
      <c r="I482" s="601"/>
    </row>
    <row r="483" spans="9:9">
      <c r="I483" s="601"/>
    </row>
    <row r="484" spans="9:9">
      <c r="I484" s="601"/>
    </row>
    <row r="485" spans="9:9">
      <c r="I485" s="601"/>
    </row>
    <row r="486" spans="9:9">
      <c r="I486" s="601"/>
    </row>
    <row r="487" spans="9:9">
      <c r="I487" s="601"/>
    </row>
    <row r="488" spans="9:9">
      <c r="I488" s="601"/>
    </row>
    <row r="489" spans="9:9">
      <c r="I489" s="601"/>
    </row>
    <row r="490" spans="9:9">
      <c r="I490" s="601"/>
    </row>
    <row r="491" spans="9:9">
      <c r="I491" s="601"/>
    </row>
    <row r="492" spans="9:9">
      <c r="I492" s="601"/>
    </row>
    <row r="493" spans="9:9">
      <c r="I493" s="601"/>
    </row>
    <row r="494" spans="9:9">
      <c r="I494" s="601"/>
    </row>
    <row r="495" spans="9:9">
      <c r="I495" s="601"/>
    </row>
    <row r="496" spans="9:9">
      <c r="I496" s="601"/>
    </row>
    <row r="497" spans="9:9">
      <c r="I497" s="601"/>
    </row>
    <row r="498" spans="9:9">
      <c r="I498" s="601"/>
    </row>
    <row r="499" spans="9:9">
      <c r="I499" s="601"/>
    </row>
    <row r="500" spans="9:9">
      <c r="I500" s="601"/>
    </row>
    <row r="501" spans="9:9">
      <c r="I501" s="601"/>
    </row>
    <row r="502" spans="9:9">
      <c r="I502" s="601"/>
    </row>
    <row r="503" spans="9:9">
      <c r="I503" s="601"/>
    </row>
    <row r="504" spans="9:9">
      <c r="I504" s="601"/>
    </row>
    <row r="505" spans="9:9">
      <c r="I505" s="601"/>
    </row>
    <row r="506" spans="9:9">
      <c r="I506" s="601"/>
    </row>
    <row r="507" spans="9:9">
      <c r="I507" s="601"/>
    </row>
    <row r="508" spans="9:9">
      <c r="I508" s="601"/>
    </row>
    <row r="509" spans="9:9">
      <c r="I509" s="601"/>
    </row>
    <row r="510" spans="9:9">
      <c r="I510" s="601"/>
    </row>
    <row r="511" spans="9:9">
      <c r="I511" s="601"/>
    </row>
    <row r="512" spans="9:9">
      <c r="I512" s="601"/>
    </row>
    <row r="513" spans="9:9">
      <c r="I513" s="601"/>
    </row>
    <row r="514" spans="9:9">
      <c r="I514" s="601"/>
    </row>
    <row r="515" spans="9:9">
      <c r="I515" s="601"/>
    </row>
    <row r="516" spans="9:9">
      <c r="I516" s="601"/>
    </row>
    <row r="517" spans="9:9">
      <c r="I517" s="601"/>
    </row>
    <row r="518" spans="9:9">
      <c r="I518" s="601"/>
    </row>
    <row r="519" spans="9:9">
      <c r="I519" s="601"/>
    </row>
    <row r="520" spans="9:9">
      <c r="I520" s="601"/>
    </row>
    <row r="521" spans="9:9">
      <c r="I521" s="601"/>
    </row>
    <row r="522" spans="9:9">
      <c r="I522" s="601"/>
    </row>
    <row r="523" spans="9:9">
      <c r="I523" s="601"/>
    </row>
    <row r="524" spans="9:9">
      <c r="I524" s="601"/>
    </row>
    <row r="525" spans="9:9">
      <c r="I525" s="601"/>
    </row>
    <row r="526" spans="9:9">
      <c r="I526" s="601"/>
    </row>
    <row r="527" spans="9:9">
      <c r="I527" s="601"/>
    </row>
    <row r="528" spans="9:9">
      <c r="I528" s="601"/>
    </row>
    <row r="529" spans="9:9">
      <c r="I529" s="601"/>
    </row>
    <row r="530" spans="9:9">
      <c r="I530" s="601"/>
    </row>
    <row r="531" spans="9:9">
      <c r="I531" s="601"/>
    </row>
    <row r="532" spans="9:9">
      <c r="I532" s="601"/>
    </row>
    <row r="533" spans="9:9">
      <c r="I533" s="601"/>
    </row>
    <row r="534" spans="9:9">
      <c r="I534" s="601"/>
    </row>
    <row r="535" spans="9:9">
      <c r="I535" s="601"/>
    </row>
    <row r="536" spans="9:9">
      <c r="I536" s="601"/>
    </row>
    <row r="537" spans="9:9">
      <c r="I537" s="601"/>
    </row>
    <row r="538" spans="9:9">
      <c r="I538" s="601"/>
    </row>
    <row r="539" spans="9:9">
      <c r="I539" s="601"/>
    </row>
    <row r="540" spans="9:9">
      <c r="I540" s="601"/>
    </row>
    <row r="541" spans="9:9">
      <c r="I541" s="601"/>
    </row>
    <row r="542" spans="9:9">
      <c r="I542" s="601"/>
    </row>
    <row r="543" spans="9:9">
      <c r="I543" s="601"/>
    </row>
    <row r="544" spans="9:9">
      <c r="I544" s="601"/>
    </row>
    <row r="545" spans="9:9">
      <c r="I545" s="601"/>
    </row>
    <row r="546" spans="9:9">
      <c r="I546" s="601"/>
    </row>
    <row r="547" spans="9:9">
      <c r="I547" s="601"/>
    </row>
    <row r="548" spans="9:9">
      <c r="I548" s="601"/>
    </row>
    <row r="549" spans="9:9">
      <c r="I549" s="601"/>
    </row>
    <row r="550" spans="9:9">
      <c r="I550" s="601"/>
    </row>
    <row r="551" spans="9:9">
      <c r="I551" s="601"/>
    </row>
    <row r="552" spans="9:9">
      <c r="I552" s="601"/>
    </row>
    <row r="553" spans="9:9">
      <c r="I553" s="601"/>
    </row>
    <row r="554" spans="9:9">
      <c r="I554" s="601"/>
    </row>
    <row r="555" spans="9:9">
      <c r="I555" s="601"/>
    </row>
    <row r="556" spans="9:9">
      <c r="I556" s="601"/>
    </row>
    <row r="557" spans="9:9">
      <c r="I557" s="601"/>
    </row>
    <row r="558" spans="9:9">
      <c r="I558" s="601"/>
    </row>
    <row r="559" spans="9:9">
      <c r="I559" s="601"/>
    </row>
    <row r="560" spans="9:9">
      <c r="I560" s="601"/>
    </row>
    <row r="561" spans="9:9">
      <c r="I561" s="601"/>
    </row>
    <row r="562" spans="9:9">
      <c r="I562" s="601"/>
    </row>
    <row r="563" spans="9:9">
      <c r="I563" s="601"/>
    </row>
    <row r="564" spans="9:9">
      <c r="I564" s="601"/>
    </row>
    <row r="565" spans="9:9">
      <c r="I565" s="601"/>
    </row>
    <row r="566" spans="9:9">
      <c r="I566" s="601"/>
    </row>
    <row r="567" spans="9:9">
      <c r="I567" s="601"/>
    </row>
    <row r="568" spans="9:9">
      <c r="I568" s="601"/>
    </row>
    <row r="569" spans="9:9">
      <c r="I569" s="601"/>
    </row>
    <row r="570" spans="9:9">
      <c r="I570" s="601"/>
    </row>
    <row r="571" spans="9:9">
      <c r="I571" s="601"/>
    </row>
    <row r="572" spans="9:9">
      <c r="I572" s="601"/>
    </row>
    <row r="573" spans="9:9">
      <c r="I573" s="601"/>
    </row>
    <row r="574" spans="9:9">
      <c r="I574" s="601"/>
    </row>
    <row r="575" spans="9:9">
      <c r="I575" s="601"/>
    </row>
    <row r="576" spans="9:9">
      <c r="I576" s="601"/>
    </row>
    <row r="577" spans="9:9">
      <c r="I577" s="601"/>
    </row>
    <row r="578" spans="9:9">
      <c r="I578" s="601"/>
    </row>
    <row r="579" spans="9:9">
      <c r="I579" s="601"/>
    </row>
    <row r="580" spans="9:9">
      <c r="I580" s="601"/>
    </row>
    <row r="581" spans="9:9">
      <c r="I581" s="601"/>
    </row>
    <row r="582" spans="9:9">
      <c r="I582" s="601"/>
    </row>
    <row r="583" spans="9:9">
      <c r="I583" s="601"/>
    </row>
    <row r="584" spans="9:9">
      <c r="I584" s="601"/>
    </row>
    <row r="585" spans="9:9">
      <c r="I585" s="601"/>
    </row>
    <row r="586" spans="9:9">
      <c r="I586" s="601"/>
    </row>
    <row r="587" spans="9:9">
      <c r="I587" s="601"/>
    </row>
    <row r="588" spans="9:9">
      <c r="I588" s="601"/>
    </row>
    <row r="589" spans="9:9">
      <c r="I589" s="601"/>
    </row>
    <row r="590" spans="9:9">
      <c r="I590" s="601"/>
    </row>
    <row r="591" spans="9:9">
      <c r="I591" s="601"/>
    </row>
    <row r="592" spans="9:9">
      <c r="I592" s="601"/>
    </row>
    <row r="593" spans="9:9">
      <c r="I593" s="601"/>
    </row>
    <row r="594" spans="9:9">
      <c r="I594" s="601"/>
    </row>
    <row r="595" spans="9:9">
      <c r="I595" s="601"/>
    </row>
    <row r="596" spans="9:9">
      <c r="I596" s="601"/>
    </row>
    <row r="597" spans="9:9">
      <c r="I597" s="601"/>
    </row>
    <row r="598" spans="9:9">
      <c r="I598" s="601"/>
    </row>
    <row r="599" spans="9:9">
      <c r="I599" s="601"/>
    </row>
    <row r="600" spans="9:9">
      <c r="I600" s="601"/>
    </row>
    <row r="601" spans="9:9">
      <c r="I601" s="601"/>
    </row>
    <row r="602" spans="9:9">
      <c r="I602" s="601"/>
    </row>
    <row r="603" spans="9:9">
      <c r="I603" s="601"/>
    </row>
    <row r="604" spans="9:9">
      <c r="I604" s="601"/>
    </row>
    <row r="605" spans="9:9">
      <c r="I605" s="601"/>
    </row>
    <row r="606" spans="9:9">
      <c r="I606" s="601"/>
    </row>
    <row r="607" spans="9:9">
      <c r="I607" s="601"/>
    </row>
    <row r="608" spans="9:9">
      <c r="I608" s="601"/>
    </row>
    <row r="609" spans="9:9">
      <c r="I609" s="601"/>
    </row>
    <row r="610" spans="9:9">
      <c r="I610" s="601"/>
    </row>
    <row r="611" spans="9:9">
      <c r="I611" s="601"/>
    </row>
    <row r="612" spans="9:9">
      <c r="I612" s="601"/>
    </row>
    <row r="613" spans="9:9">
      <c r="I613" s="601"/>
    </row>
    <row r="614" spans="9:9">
      <c r="I614" s="601"/>
    </row>
    <row r="615" spans="9:9">
      <c r="I615" s="601"/>
    </row>
    <row r="616" spans="9:9">
      <c r="I616" s="601"/>
    </row>
    <row r="617" spans="9:9">
      <c r="I617" s="601"/>
    </row>
    <row r="618" spans="9:9">
      <c r="I618" s="601"/>
    </row>
    <row r="619" spans="9:9">
      <c r="I619" s="601"/>
    </row>
    <row r="620" spans="9:9">
      <c r="I620" s="601"/>
    </row>
    <row r="621" spans="9:9">
      <c r="I621" s="601"/>
    </row>
    <row r="622" spans="9:9">
      <c r="I622" s="601"/>
    </row>
    <row r="623" spans="9:9">
      <c r="I623" s="601"/>
    </row>
    <row r="624" spans="9:9">
      <c r="I624" s="601"/>
    </row>
    <row r="625" spans="9:9">
      <c r="I625" s="601"/>
    </row>
    <row r="626" spans="9:9">
      <c r="I626" s="601"/>
    </row>
    <row r="627" spans="9:9">
      <c r="I627" s="601"/>
    </row>
    <row r="628" spans="9:9">
      <c r="I628" s="601"/>
    </row>
    <row r="629" spans="9:9">
      <c r="I629" s="601"/>
    </row>
    <row r="630" spans="9:9">
      <c r="I630" s="601"/>
    </row>
    <row r="631" spans="9:9">
      <c r="I631" s="601"/>
    </row>
    <row r="632" spans="9:9">
      <c r="I632" s="601"/>
    </row>
    <row r="633" spans="9:9">
      <c r="I633" s="601"/>
    </row>
    <row r="634" spans="9:9">
      <c r="I634" s="601"/>
    </row>
    <row r="635" spans="9:9">
      <c r="I635" s="601"/>
    </row>
    <row r="636" spans="9:9">
      <c r="I636" s="601"/>
    </row>
    <row r="637" spans="9:9">
      <c r="I637" s="601"/>
    </row>
    <row r="638" spans="9:9">
      <c r="I638" s="601"/>
    </row>
    <row r="639" spans="9:9">
      <c r="I639" s="601"/>
    </row>
    <row r="640" spans="9:9">
      <c r="I640" s="601"/>
    </row>
    <row r="641" spans="9:9">
      <c r="I641" s="601"/>
    </row>
    <row r="642" spans="9:9">
      <c r="I642" s="601"/>
    </row>
    <row r="643" spans="9:9">
      <c r="I643" s="601"/>
    </row>
    <row r="644" spans="9:9">
      <c r="I644" s="601"/>
    </row>
    <row r="645" spans="9:9">
      <c r="I645" s="601"/>
    </row>
    <row r="646" spans="9:9">
      <c r="I646" s="601"/>
    </row>
    <row r="647" spans="9:9">
      <c r="I647" s="601"/>
    </row>
    <row r="648" spans="9:9">
      <c r="I648" s="601"/>
    </row>
    <row r="649" spans="9:9">
      <c r="I649" s="601"/>
    </row>
    <row r="650" spans="9:9">
      <c r="I650" s="601"/>
    </row>
    <row r="651" spans="9:9">
      <c r="I651" s="601"/>
    </row>
    <row r="652" spans="9:9">
      <c r="I652" s="601"/>
    </row>
    <row r="653" spans="9:9">
      <c r="I653" s="601"/>
    </row>
    <row r="654" spans="9:9">
      <c r="I654" s="601"/>
    </row>
    <row r="655" spans="9:9">
      <c r="I655" s="601"/>
    </row>
    <row r="656" spans="9:9">
      <c r="I656" s="601"/>
    </row>
    <row r="657" spans="9:9">
      <c r="I657" s="601"/>
    </row>
    <row r="658" spans="9:9">
      <c r="I658" s="601"/>
    </row>
    <row r="659" spans="9:9">
      <c r="I659" s="601"/>
    </row>
    <row r="660" spans="9:9">
      <c r="I660" s="601"/>
    </row>
    <row r="661" spans="9:9">
      <c r="I661" s="601"/>
    </row>
    <row r="662" spans="9:9">
      <c r="I662" s="601"/>
    </row>
    <row r="663" spans="9:9">
      <c r="I663" s="601"/>
    </row>
    <row r="664" spans="9:9">
      <c r="I664" s="601"/>
    </row>
    <row r="665" spans="9:9">
      <c r="I665" s="601"/>
    </row>
    <row r="666" spans="9:9">
      <c r="I666" s="601"/>
    </row>
    <row r="667" spans="9:9">
      <c r="I667" s="601"/>
    </row>
    <row r="668" spans="9:9">
      <c r="I668" s="601"/>
    </row>
    <row r="669" spans="9:9">
      <c r="I669" s="601"/>
    </row>
    <row r="670" spans="9:9">
      <c r="I670" s="601"/>
    </row>
    <row r="671" spans="9:9">
      <c r="I671" s="601"/>
    </row>
    <row r="672" spans="9:9">
      <c r="I672" s="601"/>
    </row>
    <row r="673" spans="9:9">
      <c r="I673" s="601"/>
    </row>
    <row r="674" spans="9:9">
      <c r="I674" s="601"/>
    </row>
    <row r="675" spans="9:9">
      <c r="I675" s="601"/>
    </row>
    <row r="676" spans="9:9">
      <c r="I676" s="601"/>
    </row>
    <row r="677" spans="9:9">
      <c r="I677" s="601"/>
    </row>
    <row r="678" spans="9:9">
      <c r="I678" s="601"/>
    </row>
    <row r="679" spans="9:9">
      <c r="I679" s="601"/>
    </row>
    <row r="680" spans="9:9">
      <c r="I680" s="601"/>
    </row>
    <row r="681" spans="9:9">
      <c r="I681" s="601"/>
    </row>
    <row r="682" spans="9:9">
      <c r="I682" s="601"/>
    </row>
    <row r="683" spans="9:9">
      <c r="I683" s="601"/>
    </row>
    <row r="684" spans="9:9">
      <c r="I684" s="601"/>
    </row>
    <row r="685" spans="9:9">
      <c r="I685" s="601"/>
    </row>
    <row r="686" spans="9:9">
      <c r="I686" s="601"/>
    </row>
    <row r="687" spans="9:9">
      <c r="I687" s="601"/>
    </row>
    <row r="688" spans="9:9">
      <c r="I688" s="601"/>
    </row>
    <row r="689" spans="9:9">
      <c r="I689" s="601"/>
    </row>
    <row r="690" spans="9:9">
      <c r="I690" s="601"/>
    </row>
    <row r="691" spans="9:9">
      <c r="I691" s="601"/>
    </row>
    <row r="692" spans="9:9">
      <c r="I692" s="601"/>
    </row>
    <row r="693" spans="9:9">
      <c r="I693" s="601"/>
    </row>
    <row r="694" spans="9:9">
      <c r="I694" s="601"/>
    </row>
    <row r="695" spans="9:9">
      <c r="I695" s="601"/>
    </row>
    <row r="696" spans="9:9">
      <c r="I696" s="601"/>
    </row>
    <row r="697" spans="9:9">
      <c r="I697" s="601"/>
    </row>
    <row r="698" spans="9:9">
      <c r="I698" s="601"/>
    </row>
    <row r="699" spans="9:9">
      <c r="I699" s="601"/>
    </row>
    <row r="700" spans="9:9">
      <c r="I700" s="601"/>
    </row>
    <row r="701" spans="9:9">
      <c r="I701" s="601"/>
    </row>
    <row r="702" spans="9:9">
      <c r="I702" s="601"/>
    </row>
    <row r="703" spans="9:9">
      <c r="I703" s="601"/>
    </row>
    <row r="704" spans="9:9">
      <c r="I704" s="601"/>
    </row>
    <row r="705" spans="9:9">
      <c r="I705" s="601"/>
    </row>
    <row r="706" spans="9:9">
      <c r="I706" s="601"/>
    </row>
    <row r="707" spans="9:9">
      <c r="I707" s="601"/>
    </row>
    <row r="708" spans="9:9">
      <c r="I708" s="601"/>
    </row>
    <row r="709" spans="9:9">
      <c r="I709" s="601"/>
    </row>
    <row r="710" spans="9:9">
      <c r="I710" s="601"/>
    </row>
    <row r="711" spans="9:9">
      <c r="I711" s="601"/>
    </row>
    <row r="712" spans="9:9">
      <c r="I712" s="601"/>
    </row>
    <row r="713" spans="9:9">
      <c r="I713" s="601"/>
    </row>
    <row r="714" spans="9:9">
      <c r="I714" s="601"/>
    </row>
    <row r="715" spans="9:9">
      <c r="I715" s="601"/>
    </row>
    <row r="716" spans="9:9">
      <c r="I716" s="601"/>
    </row>
    <row r="717" spans="9:9">
      <c r="I717" s="601"/>
    </row>
    <row r="718" spans="9:9">
      <c r="I718" s="601"/>
    </row>
    <row r="719" spans="9:9">
      <c r="I719" s="601"/>
    </row>
    <row r="720" spans="9:9">
      <c r="I720" s="601"/>
    </row>
    <row r="721" spans="9:9">
      <c r="I721" s="601"/>
    </row>
    <row r="722" spans="9:9">
      <c r="I722" s="601"/>
    </row>
    <row r="723" spans="9:9">
      <c r="I723" s="601"/>
    </row>
    <row r="724" spans="9:9">
      <c r="I724" s="601"/>
    </row>
    <row r="725" spans="9:9">
      <c r="I725" s="601"/>
    </row>
    <row r="726" spans="9:9">
      <c r="I726" s="601"/>
    </row>
    <row r="727" spans="9:9">
      <c r="I727" s="601"/>
    </row>
    <row r="728" spans="9:9">
      <c r="I728" s="601"/>
    </row>
    <row r="729" spans="9:9">
      <c r="I729" s="601"/>
    </row>
    <row r="730" spans="9:9">
      <c r="I730" s="601"/>
    </row>
    <row r="731" spans="9:9">
      <c r="I731" s="601"/>
    </row>
    <row r="732" spans="9:9">
      <c r="I732" s="601"/>
    </row>
    <row r="733" spans="9:9">
      <c r="I733" s="601"/>
    </row>
    <row r="734" spans="9:9">
      <c r="I734" s="601"/>
    </row>
    <row r="735" spans="9:9">
      <c r="I735" s="601"/>
    </row>
    <row r="736" spans="9:9">
      <c r="I736" s="601"/>
    </row>
    <row r="737" spans="9:9">
      <c r="I737" s="601"/>
    </row>
    <row r="738" spans="9:9">
      <c r="I738" s="601"/>
    </row>
    <row r="739" spans="9:9">
      <c r="I739" s="601"/>
    </row>
    <row r="740" spans="9:9">
      <c r="I740" s="601"/>
    </row>
    <row r="741" spans="9:9">
      <c r="I741" s="601"/>
    </row>
    <row r="742" spans="9:9">
      <c r="I742" s="601"/>
    </row>
    <row r="743" spans="9:9">
      <c r="I743" s="601"/>
    </row>
    <row r="744" spans="9:9">
      <c r="I744" s="601"/>
    </row>
    <row r="745" spans="9:9">
      <c r="I745" s="601"/>
    </row>
    <row r="746" spans="9:9">
      <c r="I746" s="601"/>
    </row>
    <row r="747" spans="9:9">
      <c r="I747" s="601"/>
    </row>
    <row r="748" spans="9:9">
      <c r="I748" s="601"/>
    </row>
    <row r="749" spans="9:9">
      <c r="I749" s="601"/>
    </row>
    <row r="750" spans="9:9">
      <c r="I750" s="601"/>
    </row>
    <row r="751" spans="9:9">
      <c r="I751" s="601"/>
    </row>
    <row r="752" spans="9:9">
      <c r="I752" s="601"/>
    </row>
    <row r="753" spans="9:9">
      <c r="I753" s="601"/>
    </row>
    <row r="754" spans="9:9">
      <c r="I754" s="601"/>
    </row>
    <row r="755" spans="9:9">
      <c r="I755" s="601"/>
    </row>
    <row r="756" spans="9:9">
      <c r="I756" s="601"/>
    </row>
    <row r="757" spans="9:9">
      <c r="I757" s="601"/>
    </row>
    <row r="758" spans="9:9">
      <c r="I758" s="601"/>
    </row>
    <row r="759" spans="9:9">
      <c r="I759" s="601"/>
    </row>
    <row r="760" spans="9:9">
      <c r="I760" s="601"/>
    </row>
    <row r="761" spans="9:9">
      <c r="I761" s="601"/>
    </row>
    <row r="762" spans="9:9">
      <c r="I762" s="601"/>
    </row>
    <row r="763" spans="9:9">
      <c r="I763" s="601"/>
    </row>
    <row r="764" spans="9:9">
      <c r="I764" s="601"/>
    </row>
    <row r="765" spans="9:9">
      <c r="I765" s="601"/>
    </row>
    <row r="766" spans="9:9">
      <c r="I766" s="601"/>
    </row>
    <row r="767" spans="9:9">
      <c r="I767" s="601"/>
    </row>
    <row r="768" spans="9:9">
      <c r="I768" s="601"/>
    </row>
    <row r="769" spans="9:9">
      <c r="I769" s="601"/>
    </row>
    <row r="770" spans="9:9">
      <c r="I770" s="601"/>
    </row>
    <row r="771" spans="9:9">
      <c r="I771" s="601"/>
    </row>
    <row r="772" spans="9:9">
      <c r="I772" s="601"/>
    </row>
    <row r="773" spans="9:9">
      <c r="I773" s="601"/>
    </row>
    <row r="774" spans="9:9">
      <c r="I774" s="601"/>
    </row>
    <row r="775" spans="9:9">
      <c r="I775" s="601"/>
    </row>
    <row r="776" spans="9:9">
      <c r="I776" s="601"/>
    </row>
    <row r="777" spans="9:9">
      <c r="I777" s="601"/>
    </row>
    <row r="778" spans="9:9">
      <c r="I778" s="601"/>
    </row>
    <row r="779" spans="9:9">
      <c r="I779" s="601"/>
    </row>
    <row r="780" spans="9:9">
      <c r="I780" s="601"/>
    </row>
    <row r="781" spans="9:9">
      <c r="I781" s="601"/>
    </row>
    <row r="782" spans="9:9">
      <c r="I782" s="601"/>
    </row>
    <row r="783" spans="9:9">
      <c r="I783" s="601"/>
    </row>
    <row r="784" spans="9:9">
      <c r="I784" s="601"/>
    </row>
    <row r="785" spans="9:9">
      <c r="I785" s="601"/>
    </row>
    <row r="786" spans="9:9">
      <c r="I786" s="601"/>
    </row>
    <row r="787" spans="9:9">
      <c r="I787" s="601"/>
    </row>
    <row r="788" spans="9:9">
      <c r="I788" s="601"/>
    </row>
    <row r="789" spans="9:9">
      <c r="I789" s="601"/>
    </row>
    <row r="790" spans="9:9">
      <c r="I790" s="601"/>
    </row>
    <row r="791" spans="9:9">
      <c r="I791" s="601"/>
    </row>
    <row r="792" spans="9:9">
      <c r="I792" s="601"/>
    </row>
    <row r="793" spans="9:9">
      <c r="I793" s="601"/>
    </row>
    <row r="794" spans="9:9">
      <c r="I794" s="601"/>
    </row>
    <row r="795" spans="9:9">
      <c r="I795" s="601"/>
    </row>
    <row r="796" spans="9:9">
      <c r="I796" s="601"/>
    </row>
    <row r="797" spans="9:9">
      <c r="I797" s="601"/>
    </row>
    <row r="798" spans="9:9">
      <c r="I798" s="601"/>
    </row>
    <row r="799" spans="9:9">
      <c r="I799" s="601"/>
    </row>
    <row r="800" spans="9:9">
      <c r="I800" s="601"/>
    </row>
    <row r="801" spans="9:9">
      <c r="I801" s="601"/>
    </row>
    <row r="802" spans="9:9">
      <c r="I802" s="601"/>
    </row>
    <row r="803" spans="9:9">
      <c r="I803" s="601"/>
    </row>
    <row r="804" spans="9:9">
      <c r="I804" s="601"/>
    </row>
    <row r="805" spans="9:9">
      <c r="I805" s="601"/>
    </row>
    <row r="806" spans="9:9">
      <c r="I806" s="601"/>
    </row>
    <row r="807" spans="9:9">
      <c r="I807" s="601"/>
    </row>
    <row r="808" spans="9:9">
      <c r="I808" s="601"/>
    </row>
    <row r="809" spans="9:9">
      <c r="I809" s="601"/>
    </row>
    <row r="810" spans="9:9">
      <c r="I810" s="601"/>
    </row>
    <row r="811" spans="9:9">
      <c r="I811" s="601"/>
    </row>
    <row r="812" spans="9:9">
      <c r="I812" s="601"/>
    </row>
    <row r="813" spans="9:9">
      <c r="I813" s="601"/>
    </row>
    <row r="814" spans="9:9">
      <c r="I814" s="601"/>
    </row>
    <row r="815" spans="9:9">
      <c r="I815" s="601"/>
    </row>
    <row r="816" spans="9:9">
      <c r="I816" s="601"/>
    </row>
    <row r="817" spans="9:9">
      <c r="I817" s="601"/>
    </row>
    <row r="818" spans="9:9">
      <c r="I818" s="601"/>
    </row>
    <row r="819" spans="9:9">
      <c r="I819" s="601"/>
    </row>
    <row r="820" spans="9:9">
      <c r="I820" s="601"/>
    </row>
    <row r="821" spans="9:9">
      <c r="I821" s="601"/>
    </row>
    <row r="822" spans="9:9">
      <c r="I822" s="601"/>
    </row>
    <row r="823" spans="9:9">
      <c r="I823" s="601"/>
    </row>
    <row r="824" spans="9:9">
      <c r="I824" s="601"/>
    </row>
    <row r="825" spans="9:9">
      <c r="I825" s="601"/>
    </row>
    <row r="826" spans="9:9">
      <c r="I826" s="601"/>
    </row>
    <row r="827" spans="9:9">
      <c r="I827" s="601"/>
    </row>
    <row r="828" spans="9:9">
      <c r="I828" s="601"/>
    </row>
    <row r="829" spans="9:9">
      <c r="I829" s="601"/>
    </row>
    <row r="830" spans="9:9">
      <c r="I830" s="601"/>
    </row>
    <row r="831" spans="9:9">
      <c r="I831" s="601"/>
    </row>
    <row r="832" spans="9:9">
      <c r="I832" s="601"/>
    </row>
    <row r="833" spans="9:9">
      <c r="I833" s="601"/>
    </row>
    <row r="834" spans="9:9">
      <c r="I834" s="601"/>
    </row>
    <row r="835" spans="9:9">
      <c r="I835" s="601"/>
    </row>
    <row r="836" spans="9:9">
      <c r="I836" s="601"/>
    </row>
    <row r="837" spans="9:9">
      <c r="I837" s="601"/>
    </row>
    <row r="838" spans="9:9">
      <c r="I838" s="601"/>
    </row>
    <row r="839" spans="9:9">
      <c r="I839" s="601"/>
    </row>
    <row r="840" spans="9:9">
      <c r="I840" s="601"/>
    </row>
    <row r="841" spans="9:9">
      <c r="I841" s="601"/>
    </row>
    <row r="842" spans="9:9">
      <c r="I842" s="601"/>
    </row>
    <row r="843" spans="9:9">
      <c r="I843" s="601"/>
    </row>
    <row r="844" spans="9:9">
      <c r="I844" s="601"/>
    </row>
    <row r="845" spans="9:9">
      <c r="I845" s="601"/>
    </row>
    <row r="846" spans="9:9">
      <c r="I846" s="601"/>
    </row>
    <row r="847" spans="9:9">
      <c r="I847" s="601"/>
    </row>
    <row r="848" spans="9:9">
      <c r="I848" s="601"/>
    </row>
    <row r="849" spans="9:9">
      <c r="I849" s="601"/>
    </row>
    <row r="850" spans="9:9">
      <c r="I850" s="601"/>
    </row>
    <row r="851" spans="9:9">
      <c r="I851" s="601"/>
    </row>
    <row r="852" spans="9:9">
      <c r="I852" s="601"/>
    </row>
    <row r="853" spans="9:9">
      <c r="I853" s="601"/>
    </row>
    <row r="854" spans="9:9">
      <c r="I854" s="601"/>
    </row>
    <row r="855" spans="9:9">
      <c r="I855" s="601"/>
    </row>
    <row r="856" spans="9:9">
      <c r="I856" s="601"/>
    </row>
    <row r="857" spans="9:9">
      <c r="I857" s="601"/>
    </row>
    <row r="858" spans="9:9">
      <c r="I858" s="601"/>
    </row>
    <row r="859" spans="9:9">
      <c r="I859" s="601"/>
    </row>
    <row r="860" spans="9:9">
      <c r="I860" s="601"/>
    </row>
    <row r="861" spans="9:9">
      <c r="I861" s="601"/>
    </row>
    <row r="862" spans="9:9">
      <c r="I862" s="601"/>
    </row>
    <row r="863" spans="9:9">
      <c r="I863" s="601"/>
    </row>
    <row r="864" spans="9:9">
      <c r="I864" s="601"/>
    </row>
    <row r="865" spans="9:9">
      <c r="I865" s="601"/>
    </row>
    <row r="866" spans="9:9">
      <c r="I866" s="601"/>
    </row>
    <row r="867" spans="9:9">
      <c r="I867" s="601"/>
    </row>
    <row r="868" spans="9:9">
      <c r="I868" s="601"/>
    </row>
    <row r="869" spans="9:9">
      <c r="I869" s="601"/>
    </row>
    <row r="870" spans="9:9">
      <c r="I870" s="601"/>
    </row>
    <row r="871" spans="9:9">
      <c r="I871" s="601"/>
    </row>
    <row r="872" spans="9:9">
      <c r="I872" s="601"/>
    </row>
    <row r="873" spans="9:9">
      <c r="I873" s="601"/>
    </row>
    <row r="874" spans="9:9">
      <c r="I874" s="601"/>
    </row>
    <row r="875" spans="9:9">
      <c r="I875" s="601"/>
    </row>
    <row r="876" spans="9:9">
      <c r="I876" s="601"/>
    </row>
    <row r="877" spans="9:9">
      <c r="I877" s="601"/>
    </row>
    <row r="878" spans="9:9">
      <c r="I878" s="601"/>
    </row>
    <row r="879" spans="9:9">
      <c r="I879" s="601"/>
    </row>
    <row r="880" spans="9:9">
      <c r="I880" s="601"/>
    </row>
    <row r="881" spans="9:9">
      <c r="I881" s="601"/>
    </row>
    <row r="882" spans="9:9">
      <c r="I882" s="601"/>
    </row>
    <row r="883" spans="9:9">
      <c r="I883" s="601"/>
    </row>
    <row r="884" spans="9:9">
      <c r="I884" s="601"/>
    </row>
    <row r="885" spans="9:9">
      <c r="I885" s="601"/>
    </row>
    <row r="886" spans="9:9">
      <c r="I886" s="601"/>
    </row>
    <row r="887" spans="9:9">
      <c r="I887" s="601"/>
    </row>
    <row r="888" spans="9:9">
      <c r="I888" s="601"/>
    </row>
    <row r="889" spans="9:9">
      <c r="I889" s="601"/>
    </row>
    <row r="890" spans="9:9">
      <c r="I890" s="601"/>
    </row>
    <row r="891" spans="9:9">
      <c r="I891" s="601"/>
    </row>
    <row r="892" spans="9:9">
      <c r="I892" s="601"/>
    </row>
    <row r="893" spans="9:9">
      <c r="I893" s="601"/>
    </row>
    <row r="894" spans="9:9">
      <c r="I894" s="601"/>
    </row>
    <row r="895" spans="9:9">
      <c r="I895" s="601"/>
    </row>
    <row r="896" spans="9:9">
      <c r="I896" s="601"/>
    </row>
    <row r="897" spans="9:9">
      <c r="I897" s="601"/>
    </row>
    <row r="898" spans="9:9">
      <c r="I898" s="601"/>
    </row>
    <row r="899" spans="9:9">
      <c r="I899" s="601"/>
    </row>
    <row r="900" spans="9:9">
      <c r="I900" s="601"/>
    </row>
    <row r="901" spans="9:9">
      <c r="I901" s="601"/>
    </row>
    <row r="902" spans="9:9">
      <c r="I902" s="601"/>
    </row>
    <row r="903" spans="9:9">
      <c r="I903" s="601"/>
    </row>
    <row r="904" spans="9:9">
      <c r="I904" s="601"/>
    </row>
    <row r="905" spans="9:9">
      <c r="I905" s="601"/>
    </row>
    <row r="906" spans="9:9">
      <c r="I906" s="601"/>
    </row>
    <row r="907" spans="9:9">
      <c r="I907" s="601"/>
    </row>
    <row r="908" spans="9:9">
      <c r="I908" s="601"/>
    </row>
    <row r="909" spans="9:9">
      <c r="I909" s="601"/>
    </row>
    <row r="910" spans="9:9">
      <c r="I910" s="601"/>
    </row>
    <row r="911" spans="9:9">
      <c r="I911" s="601"/>
    </row>
    <row r="912" spans="9:9">
      <c r="I912" s="601"/>
    </row>
    <row r="913" spans="9:9">
      <c r="I913" s="601"/>
    </row>
    <row r="914" spans="9:9">
      <c r="I914" s="601"/>
    </row>
    <row r="915" spans="9:9">
      <c r="I915" s="601"/>
    </row>
    <row r="916" spans="9:9">
      <c r="I916" s="601"/>
    </row>
    <row r="917" spans="9:9">
      <c r="I917" s="601"/>
    </row>
    <row r="918" spans="9:9">
      <c r="I918" s="601"/>
    </row>
    <row r="919" spans="9:9">
      <c r="I919" s="601"/>
    </row>
    <row r="920" spans="9:9">
      <c r="I920" s="601"/>
    </row>
    <row r="921" spans="9:9">
      <c r="I921" s="601"/>
    </row>
    <row r="922" spans="9:9">
      <c r="I922" s="601"/>
    </row>
    <row r="923" spans="9:9">
      <c r="I923" s="601"/>
    </row>
    <row r="924" spans="9:9">
      <c r="I924" s="601"/>
    </row>
    <row r="925" spans="9:9">
      <c r="I925" s="601"/>
    </row>
    <row r="926" spans="9:9">
      <c r="I926" s="601"/>
    </row>
    <row r="927" spans="9:9">
      <c r="I927" s="601"/>
    </row>
    <row r="928" spans="9:9">
      <c r="I928" s="601"/>
    </row>
    <row r="929" spans="9:9">
      <c r="I929" s="601"/>
    </row>
    <row r="930" spans="9:9">
      <c r="I930" s="601"/>
    </row>
    <row r="931" spans="9:9">
      <c r="I931" s="601"/>
    </row>
    <row r="932" spans="9:9">
      <c r="I932" s="601"/>
    </row>
    <row r="933" spans="9:9">
      <c r="I933" s="601"/>
    </row>
    <row r="934" spans="9:9">
      <c r="I934" s="601"/>
    </row>
    <row r="935" spans="9:9">
      <c r="I935" s="601"/>
    </row>
    <row r="936" spans="9:9">
      <c r="I936" s="601"/>
    </row>
    <row r="937" spans="9:9">
      <c r="I937" s="601"/>
    </row>
    <row r="938" spans="9:9">
      <c r="I938" s="601"/>
    </row>
    <row r="939" spans="9:9">
      <c r="I939" s="601"/>
    </row>
    <row r="940" spans="9:9">
      <c r="I940" s="601"/>
    </row>
    <row r="941" spans="9:9">
      <c r="I941" s="601"/>
    </row>
    <row r="942" spans="9:9">
      <c r="I942" s="601"/>
    </row>
    <row r="943" spans="9:9">
      <c r="I943" s="601"/>
    </row>
    <row r="944" spans="9:9">
      <c r="I944" s="601"/>
    </row>
    <row r="945" spans="9:9">
      <c r="I945" s="601"/>
    </row>
    <row r="946" spans="9:9">
      <c r="I946" s="601"/>
    </row>
    <row r="947" spans="9:9">
      <c r="I947" s="601"/>
    </row>
    <row r="948" spans="9:9">
      <c r="I948" s="601"/>
    </row>
    <row r="949" spans="9:9">
      <c r="I949" s="601"/>
    </row>
    <row r="950" spans="9:9">
      <c r="I950" s="601"/>
    </row>
    <row r="951" spans="9:9">
      <c r="I951" s="601"/>
    </row>
    <row r="952" spans="9:9">
      <c r="I952" s="601"/>
    </row>
    <row r="953" spans="9:9">
      <c r="I953" s="601"/>
    </row>
    <row r="954" spans="9:9">
      <c r="I954" s="601"/>
    </row>
    <row r="955" spans="9:9">
      <c r="I955" s="601"/>
    </row>
    <row r="956" spans="9:9">
      <c r="I956" s="601"/>
    </row>
    <row r="957" spans="9:9">
      <c r="I957" s="601"/>
    </row>
    <row r="958" spans="9:9">
      <c r="I958" s="601"/>
    </row>
    <row r="959" spans="9:9">
      <c r="I959" s="601"/>
    </row>
    <row r="960" spans="9:9">
      <c r="I960" s="601"/>
    </row>
    <row r="961" spans="9:9">
      <c r="I961" s="601"/>
    </row>
    <row r="962" spans="9:9">
      <c r="I962" s="601"/>
    </row>
    <row r="963" spans="9:9">
      <c r="I963" s="601"/>
    </row>
    <row r="964" spans="9:9">
      <c r="I964" s="601"/>
    </row>
    <row r="965" spans="9:9">
      <c r="I965" s="601"/>
    </row>
    <row r="966" spans="9:9">
      <c r="I966" s="601"/>
    </row>
    <row r="967" spans="9:9">
      <c r="I967" s="601"/>
    </row>
    <row r="968" spans="9:9">
      <c r="I968" s="601"/>
    </row>
    <row r="969" spans="9:9">
      <c r="I969" s="601"/>
    </row>
    <row r="970" spans="9:9">
      <c r="I970" s="601"/>
    </row>
    <row r="971" spans="9:9">
      <c r="I971" s="601"/>
    </row>
    <row r="972" spans="9:9">
      <c r="I972" s="601"/>
    </row>
    <row r="973" spans="9:9">
      <c r="I973" s="601"/>
    </row>
    <row r="974" spans="9:9">
      <c r="I974" s="601"/>
    </row>
    <row r="975" spans="9:9">
      <c r="I975" s="601"/>
    </row>
    <row r="976" spans="9:9">
      <c r="I976" s="601"/>
    </row>
    <row r="977" spans="9:9">
      <c r="I977" s="601"/>
    </row>
    <row r="978" spans="9:9">
      <c r="I978" s="601"/>
    </row>
    <row r="979" spans="9:9">
      <c r="I979" s="601"/>
    </row>
    <row r="980" spans="9:9">
      <c r="I980" s="601"/>
    </row>
    <row r="981" spans="9:9">
      <c r="I981" s="601"/>
    </row>
    <row r="982" spans="9:9">
      <c r="I982" s="601"/>
    </row>
    <row r="983" spans="9:9">
      <c r="I983" s="601"/>
    </row>
    <row r="984" spans="9:9">
      <c r="I984" s="601"/>
    </row>
    <row r="985" spans="9:9">
      <c r="I985" s="601"/>
    </row>
    <row r="986" spans="9:9">
      <c r="I986" s="601"/>
    </row>
    <row r="987" spans="9:9">
      <c r="I987" s="601"/>
    </row>
    <row r="988" spans="9:9">
      <c r="I988" s="601"/>
    </row>
    <row r="989" spans="9:9">
      <c r="I989" s="601"/>
    </row>
    <row r="990" spans="9:9">
      <c r="I990" s="601"/>
    </row>
    <row r="991" spans="9:9">
      <c r="I991" s="601"/>
    </row>
    <row r="992" spans="9:9">
      <c r="I992" s="601"/>
    </row>
    <row r="993" spans="9:9">
      <c r="I993" s="601"/>
    </row>
    <row r="994" spans="9:9">
      <c r="I994" s="601"/>
    </row>
    <row r="995" spans="9:9">
      <c r="I995" s="601"/>
    </row>
    <row r="996" spans="9:9">
      <c r="I996" s="601"/>
    </row>
    <row r="997" spans="9:9">
      <c r="I997" s="601"/>
    </row>
    <row r="998" spans="9:9">
      <c r="I998" s="601"/>
    </row>
    <row r="999" spans="9:9">
      <c r="I999" s="601"/>
    </row>
    <row r="1000" spans="9:9">
      <c r="I1000" s="601"/>
    </row>
    <row r="1001" spans="9:9">
      <c r="I1001" s="601"/>
    </row>
    <row r="1002" spans="9:9">
      <c r="I1002" s="601"/>
    </row>
    <row r="1003" spans="9:9">
      <c r="I1003" s="601"/>
    </row>
    <row r="1004" spans="9:9">
      <c r="I1004" s="601"/>
    </row>
    <row r="1005" spans="9:9">
      <c r="I1005" s="601"/>
    </row>
    <row r="1006" spans="9:9">
      <c r="I1006" s="601"/>
    </row>
    <row r="1007" spans="9:9">
      <c r="I1007" s="601"/>
    </row>
    <row r="1008" spans="9:9">
      <c r="I1008" s="601"/>
    </row>
    <row r="1009" spans="9:9">
      <c r="I1009" s="601"/>
    </row>
    <row r="1010" spans="9:9">
      <c r="I1010" s="601"/>
    </row>
    <row r="1011" spans="9:9">
      <c r="I1011" s="601"/>
    </row>
    <row r="1012" spans="9:9">
      <c r="I1012" s="601"/>
    </row>
    <row r="1013" spans="9:9">
      <c r="I1013" s="601"/>
    </row>
    <row r="1014" spans="9:9">
      <c r="I1014" s="601"/>
    </row>
    <row r="1015" spans="9:9">
      <c r="I1015" s="601"/>
    </row>
    <row r="1016" spans="9:9">
      <c r="I1016" s="601"/>
    </row>
    <row r="1017" spans="9:9">
      <c r="I1017" s="601"/>
    </row>
    <row r="1018" spans="9:9">
      <c r="I1018" s="601"/>
    </row>
    <row r="1019" spans="9:9">
      <c r="I1019" s="601"/>
    </row>
    <row r="1020" spans="9:9">
      <c r="I1020" s="601"/>
    </row>
    <row r="1021" spans="9:9">
      <c r="I1021" s="601"/>
    </row>
    <row r="1022" spans="9:9">
      <c r="I1022" s="601"/>
    </row>
    <row r="1023" spans="9:9">
      <c r="I1023" s="601"/>
    </row>
    <row r="1024" spans="9:9">
      <c r="I1024" s="601"/>
    </row>
    <row r="1025" spans="9:9">
      <c r="I1025" s="601"/>
    </row>
    <row r="1026" spans="9:9">
      <c r="I1026" s="601"/>
    </row>
    <row r="1027" spans="9:9">
      <c r="I1027" s="601"/>
    </row>
    <row r="1028" spans="9:9">
      <c r="I1028" s="601"/>
    </row>
    <row r="1029" spans="9:9">
      <c r="I1029" s="601"/>
    </row>
    <row r="1030" spans="9:9">
      <c r="I1030" s="601"/>
    </row>
    <row r="1031" spans="9:9">
      <c r="I1031" s="601"/>
    </row>
    <row r="1032" spans="9:9">
      <c r="I1032" s="601"/>
    </row>
    <row r="1033" spans="9:9">
      <c r="I1033" s="601"/>
    </row>
    <row r="1034" spans="9:9">
      <c r="I1034" s="601"/>
    </row>
    <row r="1035" spans="9:9">
      <c r="I1035" s="601"/>
    </row>
    <row r="1036" spans="9:9">
      <c r="I1036" s="601"/>
    </row>
    <row r="1037" spans="9:9">
      <c r="I1037" s="601"/>
    </row>
    <row r="1038" spans="9:9">
      <c r="I1038" s="601"/>
    </row>
    <row r="1039" spans="9:9">
      <c r="I1039" s="601"/>
    </row>
    <row r="1040" spans="9:9">
      <c r="I1040" s="601"/>
    </row>
    <row r="1041" spans="9:9">
      <c r="I1041" s="601"/>
    </row>
    <row r="1042" spans="9:9">
      <c r="I1042" s="601"/>
    </row>
    <row r="1043" spans="9:9">
      <c r="I1043" s="601"/>
    </row>
    <row r="1044" spans="9:9">
      <c r="I1044" s="601"/>
    </row>
    <row r="1045" spans="9:9">
      <c r="I1045" s="601"/>
    </row>
    <row r="1046" spans="9:9">
      <c r="I1046" s="601"/>
    </row>
    <row r="1047" spans="9:9">
      <c r="I1047" s="601"/>
    </row>
    <row r="1048" spans="9:9">
      <c r="I1048" s="601"/>
    </row>
    <row r="1049" spans="9:9">
      <c r="I1049" s="601"/>
    </row>
    <row r="1050" spans="9:9">
      <c r="I1050" s="601"/>
    </row>
    <row r="1051" spans="9:9">
      <c r="I1051" s="601"/>
    </row>
    <row r="1052" spans="9:9">
      <c r="I1052" s="601"/>
    </row>
    <row r="1053" spans="9:9">
      <c r="I1053" s="601"/>
    </row>
    <row r="1054" spans="9:9">
      <c r="I1054" s="601"/>
    </row>
    <row r="1055" spans="9:9">
      <c r="I1055" s="601"/>
    </row>
    <row r="1056" spans="9:9">
      <c r="I1056" s="601"/>
    </row>
    <row r="1057" spans="9:9">
      <c r="I1057" s="601"/>
    </row>
    <row r="1058" spans="9:9">
      <c r="I1058" s="601"/>
    </row>
    <row r="1059" spans="9:9">
      <c r="I1059" s="601"/>
    </row>
    <row r="1060" spans="9:9">
      <c r="I1060" s="601"/>
    </row>
    <row r="1061" spans="9:9">
      <c r="I1061" s="601"/>
    </row>
    <row r="1062" spans="9:9">
      <c r="I1062" s="601"/>
    </row>
    <row r="1063" spans="9:9">
      <c r="I1063" s="601"/>
    </row>
    <row r="1064" spans="9:9">
      <c r="I1064" s="601"/>
    </row>
    <row r="1065" spans="9:9">
      <c r="I1065" s="601"/>
    </row>
    <row r="1066" spans="9:9">
      <c r="I1066" s="601"/>
    </row>
    <row r="1067" spans="9:9">
      <c r="I1067" s="601"/>
    </row>
    <row r="1068" spans="9:9">
      <c r="I1068" s="601"/>
    </row>
    <row r="1069" spans="9:9">
      <c r="I1069" s="601"/>
    </row>
    <row r="1070" spans="9:9">
      <c r="I1070" s="601"/>
    </row>
    <row r="1071" spans="9:9">
      <c r="I1071" s="601"/>
    </row>
    <row r="1072" spans="9:9">
      <c r="I1072" s="601"/>
    </row>
    <row r="1073" spans="9:9">
      <c r="I1073" s="601"/>
    </row>
    <row r="1074" spans="9:9">
      <c r="I1074" s="601"/>
    </row>
    <row r="1075" spans="9:9">
      <c r="I1075" s="601"/>
    </row>
    <row r="1076" spans="9:9">
      <c r="I1076" s="601"/>
    </row>
    <row r="1077" spans="9:9">
      <c r="I1077" s="601"/>
    </row>
    <row r="1078" spans="9:9">
      <c r="I1078" s="601"/>
    </row>
    <row r="1079" spans="9:9">
      <c r="I1079" s="601"/>
    </row>
    <row r="1080" spans="9:9">
      <c r="I1080" s="601"/>
    </row>
    <row r="1081" spans="9:9">
      <c r="I1081" s="601"/>
    </row>
    <row r="1082" spans="9:9">
      <c r="I1082" s="601"/>
    </row>
    <row r="1083" spans="9:9">
      <c r="I1083" s="601"/>
    </row>
    <row r="1084" spans="9:9">
      <c r="I1084" s="601"/>
    </row>
    <row r="1085" spans="9:9">
      <c r="I1085" s="601"/>
    </row>
    <row r="1086" spans="9:9">
      <c r="I1086" s="601"/>
    </row>
    <row r="1087" spans="9:9">
      <c r="I1087" s="601"/>
    </row>
    <row r="1088" spans="9:9">
      <c r="I1088" s="601"/>
    </row>
    <row r="1089" spans="9:9">
      <c r="I1089" s="601"/>
    </row>
    <row r="1090" spans="9:9">
      <c r="I1090" s="601"/>
    </row>
    <row r="1091" spans="9:9">
      <c r="I1091" s="601"/>
    </row>
    <row r="1092" spans="9:9">
      <c r="I1092" s="601"/>
    </row>
    <row r="1093" spans="9:9">
      <c r="I1093" s="601"/>
    </row>
    <row r="1094" spans="9:9">
      <c r="I1094" s="601"/>
    </row>
    <row r="1095" spans="9:9">
      <c r="I1095" s="601"/>
    </row>
    <row r="1096" spans="9:9">
      <c r="I1096" s="601"/>
    </row>
    <row r="1097" spans="9:9">
      <c r="I1097" s="601"/>
    </row>
    <row r="1098" spans="9:9">
      <c r="I1098" s="601"/>
    </row>
    <row r="1099" spans="9:9">
      <c r="I1099" s="601"/>
    </row>
    <row r="1100" spans="9:9">
      <c r="I1100" s="601"/>
    </row>
    <row r="1101" spans="9:9">
      <c r="I1101" s="601"/>
    </row>
    <row r="1102" spans="9:9">
      <c r="I1102" s="601"/>
    </row>
    <row r="1103" spans="9:9">
      <c r="I1103" s="601"/>
    </row>
    <row r="1104" spans="9:9">
      <c r="I1104" s="601"/>
    </row>
    <row r="1105" spans="9:9">
      <c r="I1105" s="601"/>
    </row>
    <row r="1106" spans="9:9">
      <c r="I1106" s="601"/>
    </row>
    <row r="1107" spans="9:9">
      <c r="I1107" s="601"/>
    </row>
    <row r="1108" spans="9:9">
      <c r="I1108" s="601"/>
    </row>
    <row r="1109" spans="9:9">
      <c r="I1109" s="601"/>
    </row>
    <row r="1110" spans="9:9">
      <c r="I1110" s="601"/>
    </row>
    <row r="1111" spans="9:9">
      <c r="I1111" s="601"/>
    </row>
    <row r="1112" spans="9:9">
      <c r="I1112" s="601"/>
    </row>
    <row r="1113" spans="9:9">
      <c r="I1113" s="601"/>
    </row>
    <row r="1114" spans="9:9">
      <c r="I1114" s="601"/>
    </row>
    <row r="1115" spans="9:9">
      <c r="I1115" s="601"/>
    </row>
    <row r="1116" spans="9:9">
      <c r="I1116" s="601"/>
    </row>
    <row r="1117" spans="9:9">
      <c r="I1117" s="601"/>
    </row>
    <row r="1118" spans="9:9">
      <c r="I1118" s="601"/>
    </row>
    <row r="1119" spans="9:9">
      <c r="I1119" s="601"/>
    </row>
    <row r="1120" spans="9:9">
      <c r="I1120" s="601"/>
    </row>
    <row r="1121" spans="9:9">
      <c r="I1121" s="601"/>
    </row>
    <row r="1122" spans="9:9">
      <c r="I1122" s="601"/>
    </row>
    <row r="1123" spans="9:9">
      <c r="I1123" s="601"/>
    </row>
    <row r="1124" spans="9:9">
      <c r="I1124" s="601"/>
    </row>
    <row r="1125" spans="9:9">
      <c r="I1125" s="601"/>
    </row>
    <row r="1126" spans="9:9">
      <c r="I1126" s="601"/>
    </row>
    <row r="1127" spans="9:9">
      <c r="I1127" s="601"/>
    </row>
    <row r="1128" spans="9:9">
      <c r="I1128" s="601"/>
    </row>
    <row r="1129" spans="9:9">
      <c r="I1129" s="601"/>
    </row>
    <row r="1130" spans="9:9">
      <c r="I1130" s="601"/>
    </row>
    <row r="1131" spans="9:9">
      <c r="I1131" s="601"/>
    </row>
    <row r="1132" spans="9:9">
      <c r="I1132" s="601"/>
    </row>
    <row r="1133" spans="9:9">
      <c r="I1133" s="601"/>
    </row>
    <row r="1134" spans="9:9">
      <c r="I1134" s="601"/>
    </row>
    <row r="1135" spans="9:9">
      <c r="I1135" s="601"/>
    </row>
    <row r="1136" spans="9:9">
      <c r="I1136" s="601"/>
    </row>
    <row r="1137" spans="9:9">
      <c r="I1137" s="601"/>
    </row>
    <row r="1138" spans="9:9">
      <c r="I1138" s="601"/>
    </row>
    <row r="1139" spans="9:9">
      <c r="I1139" s="601"/>
    </row>
    <row r="1140" spans="9:9">
      <c r="I1140" s="601"/>
    </row>
    <row r="1141" spans="9:9">
      <c r="I1141" s="601"/>
    </row>
    <row r="1142" spans="9:9">
      <c r="I1142" s="601"/>
    </row>
    <row r="1143" spans="9:9">
      <c r="I1143" s="601"/>
    </row>
    <row r="1144" spans="9:9">
      <c r="I1144" s="601"/>
    </row>
    <row r="1145" spans="9:9">
      <c r="I1145" s="601"/>
    </row>
    <row r="1146" spans="9:9">
      <c r="I1146" s="601"/>
    </row>
    <row r="1147" spans="9:9">
      <c r="I1147" s="601"/>
    </row>
    <row r="1148" spans="9:9">
      <c r="I1148" s="601"/>
    </row>
    <row r="1149" spans="9:9">
      <c r="I1149" s="601"/>
    </row>
    <row r="1150" spans="9:9">
      <c r="I1150" s="601"/>
    </row>
    <row r="1151" spans="9:9">
      <c r="I1151" s="601"/>
    </row>
    <row r="1152" spans="9:9">
      <c r="I1152" s="601"/>
    </row>
    <row r="1153" spans="9:9">
      <c r="I1153" s="601"/>
    </row>
    <row r="1154" spans="9:9">
      <c r="I1154" s="601"/>
    </row>
    <row r="1155" spans="9:9">
      <c r="I1155" s="601"/>
    </row>
    <row r="1156" spans="9:9">
      <c r="I1156" s="601"/>
    </row>
    <row r="1157" spans="9:9">
      <c r="I1157" s="601"/>
    </row>
    <row r="1158" spans="9:9">
      <c r="I1158" s="601"/>
    </row>
    <row r="1159" spans="9:9">
      <c r="I1159" s="601"/>
    </row>
    <row r="1160" spans="9:9">
      <c r="I1160" s="601"/>
    </row>
    <row r="1161" spans="9:9">
      <c r="I1161" s="601"/>
    </row>
    <row r="1162" spans="9:9">
      <c r="I1162" s="601"/>
    </row>
    <row r="1163" spans="9:9">
      <c r="I1163" s="601"/>
    </row>
    <row r="1164" spans="9:9">
      <c r="I1164" s="601"/>
    </row>
    <row r="1165" spans="9:9">
      <c r="I1165" s="601"/>
    </row>
    <row r="1166" spans="9:9">
      <c r="I1166" s="601"/>
    </row>
    <row r="1167" spans="9:9">
      <c r="I1167" s="601"/>
    </row>
    <row r="1168" spans="9:9">
      <c r="I1168" s="601"/>
    </row>
    <row r="1169" spans="9:9">
      <c r="I1169" s="601"/>
    </row>
    <row r="1170" spans="9:9">
      <c r="I1170" s="601"/>
    </row>
    <row r="1171" spans="9:9">
      <c r="I1171" s="601"/>
    </row>
    <row r="1172" spans="9:9">
      <c r="I1172" s="601"/>
    </row>
    <row r="1173" spans="9:9">
      <c r="I1173" s="601"/>
    </row>
    <row r="1174" spans="9:9">
      <c r="I1174" s="601"/>
    </row>
    <row r="1175" spans="9:9">
      <c r="I1175" s="601"/>
    </row>
    <row r="1176" spans="9:9">
      <c r="I1176" s="601"/>
    </row>
    <row r="1177" spans="9:9">
      <c r="I1177" s="601"/>
    </row>
    <row r="1178" spans="9:9">
      <c r="I1178" s="601"/>
    </row>
    <row r="1179" spans="9:9">
      <c r="I1179" s="601"/>
    </row>
    <row r="1180" spans="9:9">
      <c r="I1180" s="601"/>
    </row>
    <row r="1181" spans="9:9">
      <c r="I1181" s="601"/>
    </row>
    <row r="1182" spans="9:9">
      <c r="I1182" s="601"/>
    </row>
    <row r="1183" spans="9:9">
      <c r="I1183" s="601"/>
    </row>
    <row r="1184" spans="9:9">
      <c r="I1184" s="601"/>
    </row>
    <row r="1185" spans="9:9">
      <c r="I1185" s="601"/>
    </row>
    <row r="1186" spans="9:9">
      <c r="I1186" s="601"/>
    </row>
    <row r="1187" spans="9:9">
      <c r="I1187" s="601"/>
    </row>
    <row r="1188" spans="9:9">
      <c r="I1188" s="601"/>
    </row>
    <row r="1189" spans="9:9">
      <c r="I1189" s="601"/>
    </row>
    <row r="1190" spans="9:9">
      <c r="I1190" s="601"/>
    </row>
    <row r="1191" spans="9:9">
      <c r="I1191" s="601"/>
    </row>
    <row r="1192" spans="9:9">
      <c r="I1192" s="601"/>
    </row>
    <row r="1193" spans="9:9">
      <c r="I1193" s="601"/>
    </row>
    <row r="1194" spans="9:9">
      <c r="I1194" s="601"/>
    </row>
    <row r="1195" spans="9:9">
      <c r="I1195" s="601"/>
    </row>
    <row r="1196" spans="9:9">
      <c r="I1196" s="601"/>
    </row>
    <row r="1197" spans="9:9">
      <c r="I1197" s="601"/>
    </row>
    <row r="1198" spans="9:9">
      <c r="I1198" s="601"/>
    </row>
    <row r="1199" spans="9:9">
      <c r="I1199" s="601"/>
    </row>
    <row r="1200" spans="9:9">
      <c r="I1200" s="601"/>
    </row>
    <row r="1201" spans="9:9">
      <c r="I1201" s="601"/>
    </row>
    <row r="1202" spans="9:9">
      <c r="I1202" s="601"/>
    </row>
    <row r="1203" spans="9:9">
      <c r="I1203" s="601"/>
    </row>
    <row r="1204" spans="9:9">
      <c r="I1204" s="601"/>
    </row>
    <row r="1205" spans="9:9">
      <c r="I1205" s="601"/>
    </row>
    <row r="1206" spans="9:9">
      <c r="I1206" s="601"/>
    </row>
    <row r="1207" spans="9:9">
      <c r="I1207" s="601"/>
    </row>
    <row r="1208" spans="9:9">
      <c r="I1208" s="601"/>
    </row>
    <row r="1209" spans="9:9">
      <c r="I1209" s="601"/>
    </row>
    <row r="1210" spans="9:9">
      <c r="I1210" s="601"/>
    </row>
    <row r="1211" spans="9:9">
      <c r="I1211" s="601"/>
    </row>
    <row r="1212" spans="9:9">
      <c r="I1212" s="601"/>
    </row>
    <row r="1213" spans="9:9">
      <c r="I1213" s="601"/>
    </row>
    <row r="1214" spans="9:9">
      <c r="I1214" s="601"/>
    </row>
    <row r="1215" spans="9:9">
      <c r="I1215" s="601"/>
    </row>
    <row r="1216" spans="9:9">
      <c r="I1216" s="601"/>
    </row>
    <row r="1217" spans="9:9">
      <c r="I1217" s="601"/>
    </row>
    <row r="1218" spans="9:9">
      <c r="I1218" s="601"/>
    </row>
    <row r="1219" spans="9:9">
      <c r="I1219" s="601"/>
    </row>
    <row r="1220" spans="9:9">
      <c r="I1220" s="601"/>
    </row>
    <row r="1221" spans="9:9">
      <c r="I1221" s="601"/>
    </row>
    <row r="1222" spans="9:9">
      <c r="I1222" s="601"/>
    </row>
    <row r="1223" spans="9:9">
      <c r="I1223" s="601"/>
    </row>
    <row r="1224" spans="9:9">
      <c r="I1224" s="601"/>
    </row>
    <row r="1225" spans="9:9">
      <c r="I1225" s="601"/>
    </row>
    <row r="1226" spans="9:9">
      <c r="I1226" s="601"/>
    </row>
    <row r="1227" spans="9:9">
      <c r="I1227" s="601"/>
    </row>
    <row r="1228" spans="9:9">
      <c r="I1228" s="601"/>
    </row>
    <row r="1229" spans="9:9">
      <c r="I1229" s="601"/>
    </row>
    <row r="1230" spans="9:9">
      <c r="I1230" s="601"/>
    </row>
    <row r="1231" spans="9:9">
      <c r="I1231" s="601"/>
    </row>
    <row r="1232" spans="9:9">
      <c r="I1232" s="601"/>
    </row>
    <row r="1233" spans="9:9">
      <c r="I1233" s="601"/>
    </row>
    <row r="1234" spans="9:9">
      <c r="I1234" s="601"/>
    </row>
    <row r="1235" spans="9:9">
      <c r="I1235" s="601"/>
    </row>
    <row r="1236" spans="9:9">
      <c r="I1236" s="601"/>
    </row>
    <row r="1237" spans="9:9">
      <c r="I1237" s="601"/>
    </row>
    <row r="1238" spans="9:9">
      <c r="I1238" s="601"/>
    </row>
    <row r="1239" spans="9:9">
      <c r="I1239" s="601"/>
    </row>
    <row r="1240" spans="9:9">
      <c r="I1240" s="601"/>
    </row>
    <row r="1241" spans="9:9">
      <c r="I1241" s="601"/>
    </row>
    <row r="1242" spans="9:9">
      <c r="I1242" s="601"/>
    </row>
    <row r="1243" spans="9:9">
      <c r="I1243" s="601"/>
    </row>
    <row r="1244" spans="9:9">
      <c r="I1244" s="601"/>
    </row>
    <row r="1245" spans="9:9">
      <c r="I1245" s="601"/>
    </row>
    <row r="1246" spans="9:9">
      <c r="I1246" s="601"/>
    </row>
    <row r="1247" spans="9:9">
      <c r="I1247" s="601"/>
    </row>
    <row r="1248" spans="9:9">
      <c r="I1248" s="601"/>
    </row>
    <row r="1249" spans="9:9">
      <c r="I1249" s="601"/>
    </row>
    <row r="1250" spans="9:9">
      <c r="I1250" s="601"/>
    </row>
    <row r="1251" spans="9:9">
      <c r="I1251" s="601"/>
    </row>
    <row r="1252" spans="9:9">
      <c r="I1252" s="601"/>
    </row>
    <row r="1253" spans="9:9">
      <c r="I1253" s="601"/>
    </row>
    <row r="1254" spans="9:9">
      <c r="I1254" s="601"/>
    </row>
    <row r="1255" spans="9:9">
      <c r="I1255" s="601"/>
    </row>
    <row r="1256" spans="9:9">
      <c r="I1256" s="601"/>
    </row>
    <row r="1257" spans="9:9">
      <c r="I1257" s="601"/>
    </row>
    <row r="1258" spans="9:9">
      <c r="I1258" s="601"/>
    </row>
    <row r="1259" spans="9:9">
      <c r="I1259" s="601"/>
    </row>
    <row r="1260" spans="9:9">
      <c r="I1260" s="601"/>
    </row>
    <row r="1261" spans="9:9">
      <c r="I1261" s="601"/>
    </row>
    <row r="1262" spans="9:9">
      <c r="I1262" s="601"/>
    </row>
    <row r="1263" spans="9:9">
      <c r="I1263" s="601"/>
    </row>
    <row r="1264" spans="9:9">
      <c r="I1264" s="601"/>
    </row>
    <row r="1265" spans="9:9">
      <c r="I1265" s="601"/>
    </row>
    <row r="1266" spans="9:9">
      <c r="I1266" s="601"/>
    </row>
    <row r="1267" spans="9:9">
      <c r="I1267" s="601"/>
    </row>
    <row r="1268" spans="9:9">
      <c r="I1268" s="601"/>
    </row>
    <row r="1269" spans="9:9">
      <c r="I1269" s="601"/>
    </row>
    <row r="1270" spans="9:9">
      <c r="I1270" s="601"/>
    </row>
    <row r="1271" spans="9:9">
      <c r="I1271" s="601"/>
    </row>
    <row r="1272" spans="9:9">
      <c r="I1272" s="601"/>
    </row>
    <row r="1273" spans="9:9">
      <c r="I1273" s="601"/>
    </row>
    <row r="1274" spans="9:9">
      <c r="I1274" s="601"/>
    </row>
    <row r="1275" spans="9:9">
      <c r="I1275" s="601"/>
    </row>
    <row r="1276" spans="9:9">
      <c r="I1276" s="601"/>
    </row>
    <row r="1277" spans="9:9">
      <c r="I1277" s="601"/>
    </row>
    <row r="1278" spans="9:9">
      <c r="I1278" s="601"/>
    </row>
    <row r="1279" spans="9:9">
      <c r="I1279" s="601"/>
    </row>
    <row r="1280" spans="9:9">
      <c r="I1280" s="601"/>
    </row>
    <row r="1281" spans="9:9">
      <c r="I1281" s="601"/>
    </row>
    <row r="1282" spans="9:9">
      <c r="I1282" s="601"/>
    </row>
    <row r="1283" spans="9:9">
      <c r="I1283" s="601"/>
    </row>
    <row r="1284" spans="9:9">
      <c r="I1284" s="601"/>
    </row>
    <row r="1285" spans="9:9">
      <c r="I1285" s="601"/>
    </row>
    <row r="1286" spans="9:9">
      <c r="I1286" s="601"/>
    </row>
    <row r="1287" spans="9:9">
      <c r="I1287" s="601"/>
    </row>
    <row r="1288" spans="9:9">
      <c r="I1288" s="601"/>
    </row>
    <row r="1289" spans="9:9">
      <c r="I1289" s="601"/>
    </row>
    <row r="1290" spans="9:9">
      <c r="I1290" s="601"/>
    </row>
    <row r="1291" spans="9:9">
      <c r="I1291" s="601"/>
    </row>
    <row r="1292" spans="9:9">
      <c r="I1292" s="601"/>
    </row>
    <row r="1293" spans="9:9">
      <c r="I1293" s="601"/>
    </row>
    <row r="1294" spans="9:9">
      <c r="I1294" s="601"/>
    </row>
    <row r="1295" spans="9:9">
      <c r="I1295" s="601"/>
    </row>
    <row r="1296" spans="9:9">
      <c r="I1296" s="601"/>
    </row>
    <row r="1297" spans="9:9">
      <c r="I1297" s="601"/>
    </row>
    <row r="1298" spans="9:9">
      <c r="I1298" s="601"/>
    </row>
    <row r="1299" spans="9:9">
      <c r="I1299" s="601"/>
    </row>
    <row r="1300" spans="9:9">
      <c r="I1300" s="601"/>
    </row>
    <row r="1301" spans="9:9">
      <c r="I1301" s="601"/>
    </row>
    <row r="1302" spans="9:9">
      <c r="I1302" s="601"/>
    </row>
    <row r="1303" spans="9:9">
      <c r="I1303" s="601"/>
    </row>
    <row r="1304" spans="9:9">
      <c r="I1304" s="601"/>
    </row>
    <row r="1305" spans="9:9">
      <c r="I1305" s="601"/>
    </row>
    <row r="1306" spans="9:9">
      <c r="I1306" s="601"/>
    </row>
    <row r="1307" spans="9:9">
      <c r="I1307" s="601"/>
    </row>
    <row r="1308" spans="9:9">
      <c r="I1308" s="601"/>
    </row>
    <row r="1309" spans="9:9">
      <c r="I1309" s="601"/>
    </row>
    <row r="1310" spans="9:9">
      <c r="I1310" s="601"/>
    </row>
    <row r="1311" spans="9:9">
      <c r="I1311" s="601"/>
    </row>
    <row r="1312" spans="9:9">
      <c r="I1312" s="601"/>
    </row>
    <row r="1313" spans="9:9">
      <c r="I1313" s="601"/>
    </row>
    <row r="1314" spans="9:9">
      <c r="I1314" s="601"/>
    </row>
    <row r="1315" spans="9:9">
      <c r="I1315" s="601"/>
    </row>
    <row r="1316" spans="9:9">
      <c r="I1316" s="601"/>
    </row>
    <row r="1317" spans="9:9">
      <c r="I1317" s="601"/>
    </row>
    <row r="1318" spans="9:9">
      <c r="I1318" s="601"/>
    </row>
    <row r="1319" spans="9:9">
      <c r="I1319" s="601"/>
    </row>
    <row r="1320" spans="9:9">
      <c r="I1320" s="601"/>
    </row>
    <row r="1321" spans="9:9">
      <c r="I1321" s="601"/>
    </row>
    <row r="1322" spans="9:9">
      <c r="I1322" s="601"/>
    </row>
    <row r="1323" spans="9:9">
      <c r="I1323" s="601"/>
    </row>
    <row r="1324" spans="9:9">
      <c r="I1324" s="601"/>
    </row>
    <row r="1325" spans="9:9">
      <c r="I1325" s="601"/>
    </row>
    <row r="1326" spans="9:9">
      <c r="I1326" s="601"/>
    </row>
    <row r="1327" spans="9:9">
      <c r="I1327" s="601"/>
    </row>
    <row r="1328" spans="9:9">
      <c r="I1328" s="601"/>
    </row>
    <row r="1329" spans="9:9">
      <c r="I1329" s="601"/>
    </row>
    <row r="1330" spans="9:9">
      <c r="I1330" s="601"/>
    </row>
    <row r="1331" spans="9:9">
      <c r="I1331" s="601"/>
    </row>
    <row r="1332" spans="9:9">
      <c r="I1332" s="601"/>
    </row>
    <row r="1333" spans="9:9">
      <c r="I1333" s="601"/>
    </row>
    <row r="1334" spans="9:9">
      <c r="I1334" s="601"/>
    </row>
    <row r="1335" spans="9:9">
      <c r="I1335" s="601"/>
    </row>
    <row r="1336" spans="9:9">
      <c r="I1336" s="601"/>
    </row>
    <row r="1337" spans="9:9">
      <c r="I1337" s="601"/>
    </row>
    <row r="1338" spans="9:9">
      <c r="I1338" s="601"/>
    </row>
    <row r="1339" spans="9:9">
      <c r="I1339" s="601"/>
    </row>
    <row r="1340" spans="9:9">
      <c r="I1340" s="601"/>
    </row>
    <row r="1341" spans="9:9">
      <c r="I1341" s="601"/>
    </row>
    <row r="1342" spans="9:9">
      <c r="I1342" s="601"/>
    </row>
    <row r="1343" spans="9:9">
      <c r="I1343" s="601"/>
    </row>
    <row r="1344" spans="9:9">
      <c r="I1344" s="601"/>
    </row>
    <row r="1345" spans="9:9">
      <c r="I1345" s="601"/>
    </row>
    <row r="1346" spans="9:9">
      <c r="I1346" s="601"/>
    </row>
    <row r="1347" spans="9:9">
      <c r="I1347" s="601"/>
    </row>
    <row r="1348" spans="9:9">
      <c r="I1348" s="601"/>
    </row>
    <row r="1349" spans="9:9">
      <c r="I1349" s="601"/>
    </row>
    <row r="1350" spans="9:9">
      <c r="I1350" s="601"/>
    </row>
    <row r="1351" spans="9:9">
      <c r="I1351" s="601"/>
    </row>
    <row r="1352" spans="9:9">
      <c r="I1352" s="601"/>
    </row>
    <row r="1353" spans="9:9">
      <c r="I1353" s="601"/>
    </row>
    <row r="1354" spans="9:9">
      <c r="I1354" s="601"/>
    </row>
    <row r="1355" spans="9:9">
      <c r="I1355" s="601"/>
    </row>
    <row r="1356" spans="9:9">
      <c r="I1356" s="601"/>
    </row>
    <row r="1357" spans="9:9">
      <c r="I1357" s="601"/>
    </row>
    <row r="1358" spans="9:9">
      <c r="I1358" s="601"/>
    </row>
    <row r="1359" spans="9:9">
      <c r="I1359" s="601"/>
    </row>
    <row r="1360" spans="9:9">
      <c r="I1360" s="601"/>
    </row>
    <row r="1361" spans="9:9">
      <c r="I1361" s="601"/>
    </row>
    <row r="1362" spans="9:9">
      <c r="I1362" s="601"/>
    </row>
    <row r="1363" spans="9:9">
      <c r="I1363" s="601"/>
    </row>
    <row r="1364" spans="9:9">
      <c r="I1364" s="601"/>
    </row>
    <row r="1365" spans="9:9">
      <c r="I1365" s="601"/>
    </row>
    <row r="1366" spans="9:9">
      <c r="I1366" s="601"/>
    </row>
    <row r="1367" spans="9:9">
      <c r="I1367" s="601"/>
    </row>
    <row r="1368" spans="9:9">
      <c r="I1368" s="601"/>
    </row>
    <row r="1369" spans="9:9">
      <c r="I1369" s="601"/>
    </row>
    <row r="1370" spans="9:9">
      <c r="I1370" s="601"/>
    </row>
    <row r="1371" spans="9:9">
      <c r="I1371" s="601"/>
    </row>
    <row r="1372" spans="9:9">
      <c r="I1372" s="601"/>
    </row>
    <row r="1373" spans="9:9">
      <c r="I1373" s="601"/>
    </row>
    <row r="1374" spans="9:9">
      <c r="I1374" s="601"/>
    </row>
    <row r="1375" spans="9:9">
      <c r="I1375" s="601"/>
    </row>
    <row r="1376" spans="9:9">
      <c r="I1376" s="601"/>
    </row>
    <row r="1377" spans="9:9">
      <c r="I1377" s="601"/>
    </row>
    <row r="1378" spans="9:9">
      <c r="I1378" s="601"/>
    </row>
    <row r="1379" spans="9:9">
      <c r="I1379" s="601"/>
    </row>
    <row r="1380" spans="9:9">
      <c r="I1380" s="601"/>
    </row>
    <row r="1381" spans="9:9">
      <c r="I1381" s="601"/>
    </row>
    <row r="1382" spans="9:9">
      <c r="I1382" s="601"/>
    </row>
    <row r="1383" spans="9:9">
      <c r="I1383" s="601"/>
    </row>
    <row r="1384" spans="9:9">
      <c r="I1384" s="601"/>
    </row>
    <row r="1385" spans="9:9">
      <c r="I1385" s="601"/>
    </row>
    <row r="1386" spans="9:9">
      <c r="I1386" s="601"/>
    </row>
    <row r="1387" spans="9:9">
      <c r="I1387" s="601"/>
    </row>
    <row r="1388" spans="9:9">
      <c r="I1388" s="601"/>
    </row>
    <row r="1389" spans="9:9">
      <c r="I1389" s="601"/>
    </row>
    <row r="1390" spans="9:9">
      <c r="I1390" s="601"/>
    </row>
    <row r="1391" spans="9:9">
      <c r="I1391" s="601"/>
    </row>
    <row r="1392" spans="9:9">
      <c r="I1392" s="601"/>
    </row>
    <row r="1393" spans="9:9">
      <c r="I1393" s="601"/>
    </row>
    <row r="1394" spans="9:9">
      <c r="I1394" s="601"/>
    </row>
    <row r="1395" spans="9:9">
      <c r="I1395" s="601"/>
    </row>
    <row r="1396" spans="9:9">
      <c r="I1396" s="601"/>
    </row>
    <row r="1397" spans="9:9">
      <c r="I1397" s="601"/>
    </row>
    <row r="1398" spans="9:9">
      <c r="I1398" s="601"/>
    </row>
    <row r="1399" spans="9:9">
      <c r="I1399" s="601"/>
    </row>
    <row r="1400" spans="9:9">
      <c r="I1400" s="601"/>
    </row>
    <row r="1401" spans="9:9">
      <c r="I1401" s="601"/>
    </row>
    <row r="1402" spans="9:9">
      <c r="I1402" s="601"/>
    </row>
    <row r="1403" spans="9:9">
      <c r="I1403" s="601"/>
    </row>
    <row r="1404" spans="9:9">
      <c r="I1404" s="601"/>
    </row>
    <row r="1405" spans="9:9">
      <c r="I1405" s="601"/>
    </row>
    <row r="1406" spans="9:9">
      <c r="I1406" s="601"/>
    </row>
    <row r="1407" spans="9:9">
      <c r="I1407" s="601"/>
    </row>
    <row r="1408" spans="9:9">
      <c r="I1408" s="601"/>
    </row>
    <row r="1409" spans="9:9">
      <c r="I1409" s="601"/>
    </row>
    <row r="1410" spans="9:9">
      <c r="I1410" s="601"/>
    </row>
    <row r="1411" spans="9:9">
      <c r="I1411" s="601"/>
    </row>
    <row r="1412" spans="9:9">
      <c r="I1412" s="601"/>
    </row>
    <row r="1413" spans="9:9">
      <c r="I1413" s="601"/>
    </row>
    <row r="1414" spans="9:9">
      <c r="I1414" s="601"/>
    </row>
    <row r="1415" spans="9:9">
      <c r="I1415" s="601"/>
    </row>
    <row r="1416" spans="9:9">
      <c r="I1416" s="601"/>
    </row>
    <row r="1417" spans="9:9">
      <c r="I1417" s="601"/>
    </row>
    <row r="1418" spans="9:9">
      <c r="I1418" s="601"/>
    </row>
    <row r="1419" spans="9:9">
      <c r="I1419" s="601"/>
    </row>
    <row r="1420" spans="9:9">
      <c r="I1420" s="601"/>
    </row>
    <row r="1421" spans="9:9">
      <c r="I1421" s="601"/>
    </row>
    <row r="1422" spans="9:9">
      <c r="I1422" s="601"/>
    </row>
    <row r="1423" spans="9:9">
      <c r="I1423" s="601"/>
    </row>
    <row r="1424" spans="9:9">
      <c r="I1424" s="601"/>
    </row>
    <row r="1425" spans="9:9">
      <c r="I1425" s="601"/>
    </row>
    <row r="1426" spans="9:9">
      <c r="I1426" s="601"/>
    </row>
    <row r="1427" spans="9:9">
      <c r="I1427" s="601"/>
    </row>
    <row r="1428" spans="9:9">
      <c r="I1428" s="601"/>
    </row>
    <row r="1429" spans="9:9">
      <c r="I1429" s="601"/>
    </row>
    <row r="1430" spans="9:9">
      <c r="I1430" s="601"/>
    </row>
  </sheetData>
  <customSheetViews>
    <customSheetView guid="{47D1D06F-CD63-4FEA-BA98-58AF0C63F775}" scale="70" showPageBreaks="1" showGridLines="0" outlineSymbols="0" fitToPage="1" printArea="1">
      <selection activeCell="C34" sqref="C34"/>
      <pageMargins left="0.7" right="0.5" top="0.49" bottom="0.25" header="0.48" footer="0.25"/>
      <printOptions horizontalCentered="1"/>
      <pageSetup scale="65" orientation="landscape" r:id="rId1"/>
      <headerFooter scaleWithDoc="0">
        <oddFooter>&amp;R&amp;8 92</oddFooter>
      </headerFooter>
    </customSheetView>
    <customSheetView guid="{018F3E41-3C34-447D-8E2C-07962AB41A6D}" scale="70" showGridLines="0" outlineSymbols="0" fitToPage="1">
      <selection activeCell="C34" sqref="C34"/>
      <pageMargins left="0.7" right="0.5" top="0.49" bottom="0.25" header="0.48" footer="0.25"/>
      <printOptions horizontalCentered="1"/>
      <pageSetup scale="65" orientation="landscape" r:id="rId2"/>
      <headerFooter scaleWithDoc="0">
        <oddFooter>&amp;R&amp;8 92</oddFooter>
      </headerFooter>
    </customSheetView>
  </customSheetViews>
  <mergeCells count="1">
    <mergeCell ref="A47:I47"/>
  </mergeCells>
  <printOptions horizontalCentered="1"/>
  <pageMargins left="0.7" right="0.5" top="0.49" bottom="0.25" header="0.48" footer="0.25"/>
  <pageSetup scale="65" orientation="landscape" r:id="rId3"/>
  <headerFooter scaleWithDoc="0">
    <oddFooter>&amp;R&amp;8 93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zoomScale="80" zoomScaleNormal="80" workbookViewId="0"/>
  </sheetViews>
  <sheetFormatPr defaultColWidth="8.921875" defaultRowHeight="15.5"/>
  <cols>
    <col min="1" max="1" width="52.4609375" style="603" customWidth="1"/>
    <col min="2" max="2" width="2.15234375" style="603" customWidth="1"/>
    <col min="3" max="3" width="22.53515625" style="2044" bestFit="1" customWidth="1"/>
    <col min="4" max="4" width="2.15234375" style="1566" customWidth="1"/>
    <col min="5" max="5" width="17.15234375" style="2044" customWidth="1"/>
    <col min="6" max="6" width="2.15234375" style="1566" customWidth="1"/>
    <col min="7" max="7" width="17.15234375" style="1566" customWidth="1"/>
    <col min="8" max="8" width="2.15234375" style="1566" customWidth="1"/>
    <col min="9" max="9" width="17.15234375" style="1566" customWidth="1"/>
    <col min="10" max="10" width="2.15234375" style="1566" customWidth="1"/>
    <col min="11" max="11" width="18.61328125" style="1566" customWidth="1"/>
    <col min="12" max="12" width="2.15234375" style="603" customWidth="1"/>
    <col min="13" max="14" width="2.15234375" style="604" customWidth="1"/>
    <col min="15" max="15" width="17.15234375" style="605" customWidth="1"/>
    <col min="16" max="16" width="2.15234375" style="605" customWidth="1"/>
    <col min="17" max="17" width="17.15234375" style="2063" customWidth="1"/>
    <col min="18" max="18" width="2.53515625" style="603" customWidth="1"/>
    <col min="19" max="19" width="17.15234375" style="603" customWidth="1"/>
    <col min="20" max="16384" width="8.921875" style="603"/>
  </cols>
  <sheetData>
    <row r="1" spans="1:17">
      <c r="A1" s="1050" t="s">
        <v>1193</v>
      </c>
    </row>
    <row r="3" spans="1:17" ht="18">
      <c r="A3" s="1967" t="s">
        <v>0</v>
      </c>
      <c r="Q3" s="2064" t="s">
        <v>2212</v>
      </c>
    </row>
    <row r="4" spans="1:17" ht="18">
      <c r="A4" s="1967" t="s">
        <v>519</v>
      </c>
    </row>
    <row r="5" spans="1:17" ht="18">
      <c r="A5" s="1967" t="s">
        <v>2551</v>
      </c>
    </row>
    <row r="6" spans="1:17" s="1552" customFormat="1" ht="13">
      <c r="A6" s="1551"/>
      <c r="C6" s="2045"/>
      <c r="D6" s="1567"/>
      <c r="E6" s="2045"/>
      <c r="F6" s="1567"/>
      <c r="G6" s="1567"/>
      <c r="H6" s="1567"/>
      <c r="I6" s="1567"/>
      <c r="J6" s="1567"/>
      <c r="K6" s="1567"/>
      <c r="M6" s="1553"/>
      <c r="N6" s="1553"/>
      <c r="O6" s="1563"/>
      <c r="P6" s="1563"/>
      <c r="Q6" s="2065"/>
    </row>
    <row r="7" spans="1:17" s="1552" customFormat="1" ht="13">
      <c r="A7" s="1551"/>
      <c r="C7" s="2045"/>
      <c r="D7" s="1567"/>
      <c r="E7" s="2045"/>
      <c r="F7" s="1567"/>
      <c r="G7" s="1567"/>
      <c r="H7" s="1567"/>
      <c r="I7" s="1567"/>
      <c r="J7" s="1567"/>
      <c r="K7" s="1567"/>
      <c r="M7" s="1553"/>
      <c r="N7" s="1553"/>
      <c r="O7" s="1563"/>
      <c r="P7" s="1563"/>
      <c r="Q7" s="2065"/>
    </row>
    <row r="8" spans="1:17" s="1552" customFormat="1" ht="12.5">
      <c r="C8" s="2045"/>
      <c r="D8" s="1567"/>
      <c r="E8" s="2045"/>
      <c r="F8" s="1567"/>
      <c r="G8" s="1567"/>
      <c r="H8" s="1567"/>
      <c r="I8" s="1567"/>
      <c r="J8" s="1567"/>
      <c r="K8" s="1567"/>
      <c r="M8" s="1553"/>
      <c r="N8" s="1553"/>
      <c r="O8" s="1563"/>
      <c r="P8" s="1563"/>
      <c r="Q8" s="2065"/>
    </row>
    <row r="9" spans="1:17" s="1552" customFormat="1" ht="13">
      <c r="C9" s="2290" t="s">
        <v>520</v>
      </c>
      <c r="D9" s="2290"/>
      <c r="E9" s="2290"/>
      <c r="F9" s="2290"/>
      <c r="G9" s="2290"/>
      <c r="H9" s="2290"/>
      <c r="I9" s="2290"/>
      <c r="J9" s="2290"/>
      <c r="K9" s="2290"/>
      <c r="M9" s="1553"/>
      <c r="N9" s="1553"/>
      <c r="O9" s="2290" t="s">
        <v>2392</v>
      </c>
      <c r="P9" s="2291"/>
      <c r="Q9" s="2291"/>
    </row>
    <row r="10" spans="1:17" s="1552" customFormat="1" ht="12.5">
      <c r="C10" s="2045"/>
      <c r="D10" s="1567"/>
      <c r="E10" s="2045"/>
      <c r="F10" s="1567"/>
      <c r="G10" s="1567"/>
      <c r="H10" s="1567"/>
      <c r="I10" s="1567"/>
      <c r="J10" s="1567"/>
      <c r="K10" s="1563"/>
      <c r="L10" s="1553"/>
      <c r="M10" s="1554"/>
      <c r="N10" s="1553"/>
      <c r="O10" s="1567"/>
      <c r="P10" s="1567"/>
      <c r="Q10" s="2045"/>
    </row>
    <row r="11" spans="1:17" s="1552" customFormat="1" ht="13">
      <c r="C11" s="2046" t="s">
        <v>521</v>
      </c>
      <c r="D11" s="1567"/>
      <c r="E11" s="2290" t="s">
        <v>522</v>
      </c>
      <c r="F11" s="2290"/>
      <c r="G11" s="2290"/>
      <c r="H11" s="1567"/>
      <c r="I11" s="1567"/>
      <c r="J11" s="1567"/>
      <c r="K11" s="1568" t="s">
        <v>521</v>
      </c>
      <c r="L11" s="1553"/>
      <c r="M11" s="1554"/>
      <c r="N11" s="1553"/>
      <c r="O11" s="1567"/>
      <c r="P11" s="1567"/>
      <c r="Q11" s="2045"/>
    </row>
    <row r="12" spans="1:17" s="1552" customFormat="1" ht="13">
      <c r="A12" s="1555" t="s">
        <v>523</v>
      </c>
      <c r="C12" s="2047" t="s">
        <v>2479</v>
      </c>
      <c r="D12" s="1567"/>
      <c r="E12" s="2056" t="s">
        <v>2504</v>
      </c>
      <c r="F12" s="1568"/>
      <c r="G12" s="1570" t="s">
        <v>524</v>
      </c>
      <c r="H12" s="1567"/>
      <c r="I12" s="2055" t="s">
        <v>525</v>
      </c>
      <c r="J12" s="1567"/>
      <c r="K12" s="1569" t="s">
        <v>2480</v>
      </c>
      <c r="L12" s="1553"/>
      <c r="M12" s="1554"/>
      <c r="N12" s="1553"/>
      <c r="O12" s="1569" t="s">
        <v>2480</v>
      </c>
      <c r="P12" s="1567"/>
      <c r="Q12" s="2047" t="s">
        <v>2298</v>
      </c>
    </row>
    <row r="13" spans="1:17" s="1552" customFormat="1" ht="12.5">
      <c r="B13" s="1556"/>
      <c r="C13" s="2048"/>
      <c r="D13" s="1562"/>
      <c r="E13" s="2048"/>
      <c r="F13" s="1562"/>
      <c r="G13" s="1562"/>
      <c r="H13" s="1562"/>
      <c r="I13" s="1562"/>
      <c r="J13" s="1562"/>
      <c r="K13" s="1571"/>
      <c r="L13" s="1557"/>
      <c r="M13" s="1558"/>
      <c r="N13" s="1557"/>
      <c r="O13" s="1571"/>
      <c r="P13" s="1562"/>
      <c r="Q13" s="2066"/>
    </row>
    <row r="14" spans="1:17" s="1552" customFormat="1" ht="13">
      <c r="A14" s="1551" t="s">
        <v>526</v>
      </c>
      <c r="B14" s="1552" t="s">
        <v>5</v>
      </c>
      <c r="C14" s="2048"/>
      <c r="D14" s="1562"/>
      <c r="E14" s="2048"/>
      <c r="F14" s="1562"/>
      <c r="G14" s="1562"/>
      <c r="H14" s="1562"/>
      <c r="I14" s="1562"/>
      <c r="J14" s="1562"/>
      <c r="K14" s="1571"/>
      <c r="L14" s="1557"/>
      <c r="M14" s="1558"/>
      <c r="N14" s="1557"/>
      <c r="O14" s="1571"/>
      <c r="P14" s="1562"/>
      <c r="Q14" s="2066"/>
    </row>
    <row r="15" spans="1:17" s="1552" customFormat="1" ht="13">
      <c r="A15" s="1559" t="s">
        <v>2359</v>
      </c>
      <c r="B15" s="1552" t="s">
        <v>5</v>
      </c>
      <c r="C15" s="2069">
        <v>16747925</v>
      </c>
      <c r="D15" s="2070"/>
      <c r="E15" s="2071">
        <v>155155</v>
      </c>
      <c r="F15" s="1577"/>
      <c r="G15" s="1578">
        <v>0</v>
      </c>
      <c r="H15" s="1577"/>
      <c r="I15" s="2224">
        <v>5457617</v>
      </c>
      <c r="J15" s="1577"/>
      <c r="K15" s="2059">
        <f>ROUND(SUM(C15)+SUM(E15)+SUM(G15)-SUM(I15),2)</f>
        <v>11445463</v>
      </c>
      <c r="L15" s="1579"/>
      <c r="M15" s="1580"/>
      <c r="N15" s="1577"/>
      <c r="O15" s="2059">
        <v>631951</v>
      </c>
      <c r="P15" s="1581"/>
      <c r="Q15" s="2073">
        <v>1252387</v>
      </c>
    </row>
    <row r="16" spans="1:17" s="1552" customFormat="1" ht="13">
      <c r="A16" s="1551" t="s">
        <v>527</v>
      </c>
      <c r="B16" s="1552" t="s">
        <v>5</v>
      </c>
      <c r="C16" s="2049"/>
      <c r="D16" s="1562"/>
      <c r="E16" s="2057"/>
      <c r="F16" s="1560"/>
      <c r="G16" s="1561"/>
      <c r="H16" s="1562"/>
      <c r="I16" s="1562"/>
      <c r="J16" s="1562"/>
      <c r="K16" s="2067"/>
      <c r="L16" s="1556"/>
      <c r="M16" s="1558"/>
      <c r="N16" s="1556"/>
      <c r="O16" s="1563"/>
      <c r="P16" s="1562"/>
      <c r="Q16" s="2065"/>
    </row>
    <row r="17" spans="1:19" s="1552" customFormat="1" ht="12.5">
      <c r="A17" s="1552" t="s">
        <v>528</v>
      </c>
      <c r="B17" s="1552" t="s">
        <v>5</v>
      </c>
      <c r="C17" s="2050">
        <v>2465600</v>
      </c>
      <c r="D17" s="1562"/>
      <c r="E17" s="2058">
        <v>-12617</v>
      </c>
      <c r="F17" s="1564"/>
      <c r="G17" s="1572">
        <v>0</v>
      </c>
      <c r="H17" s="1562"/>
      <c r="I17" s="2074">
        <v>657629</v>
      </c>
      <c r="J17" s="1562"/>
      <c r="K17" s="2068">
        <f>ROUND(SUM(C17)+SUM(E17)+SUM(G17)-SUM(I17),2)</f>
        <v>1795354</v>
      </c>
      <c r="L17" s="1556"/>
      <c r="M17" s="1558"/>
      <c r="N17" s="1556"/>
      <c r="O17" s="2068">
        <v>70903</v>
      </c>
      <c r="P17" s="1550"/>
      <c r="Q17" s="2060">
        <v>97831</v>
      </c>
    </row>
    <row r="18" spans="1:19" s="1552" customFormat="1" ht="12.5">
      <c r="A18" s="1552" t="s">
        <v>529</v>
      </c>
      <c r="B18" s="1552" t="s">
        <v>5</v>
      </c>
      <c r="C18" s="2050">
        <v>0</v>
      </c>
      <c r="D18" s="1562"/>
      <c r="E18" s="2058">
        <v>0</v>
      </c>
      <c r="F18" s="1573"/>
      <c r="G18" s="1572">
        <v>0</v>
      </c>
      <c r="H18" s="1562"/>
      <c r="I18" s="2074">
        <v>0</v>
      </c>
      <c r="J18" s="1562"/>
      <c r="K18" s="1572">
        <f t="shared" ref="K18:K21" si="0">ROUND(SUM(C18)+SUM(E18)+SUM(G18)-SUM(I18),2)</f>
        <v>0</v>
      </c>
      <c r="L18" s="1556"/>
      <c r="M18" s="1558"/>
      <c r="N18" s="1556"/>
      <c r="O18" s="2074">
        <v>0</v>
      </c>
      <c r="P18" s="1550"/>
      <c r="Q18" s="2074">
        <v>0</v>
      </c>
    </row>
    <row r="19" spans="1:19" s="1552" customFormat="1" ht="12.5">
      <c r="A19" s="1552" t="s">
        <v>530</v>
      </c>
      <c r="B19" s="1552" t="s">
        <v>5</v>
      </c>
      <c r="C19" s="2050">
        <v>321372381</v>
      </c>
      <c r="D19" s="1562"/>
      <c r="E19" s="2058">
        <v>2863627</v>
      </c>
      <c r="F19" s="1567"/>
      <c r="G19" s="1572">
        <v>0</v>
      </c>
      <c r="H19" s="1562"/>
      <c r="I19" s="2074">
        <v>25640517</v>
      </c>
      <c r="J19" s="1562"/>
      <c r="K19" s="2068">
        <f t="shared" si="0"/>
        <v>298595491</v>
      </c>
      <c r="L19" s="1556"/>
      <c r="M19" s="1558"/>
      <c r="N19" s="1556"/>
      <c r="O19" s="2068">
        <v>12026942</v>
      </c>
      <c r="P19" s="1550"/>
      <c r="Q19" s="2060">
        <v>13838350</v>
      </c>
    </row>
    <row r="20" spans="1:19" s="1552" customFormat="1" ht="12.5">
      <c r="A20" s="1552" t="s">
        <v>531</v>
      </c>
      <c r="B20" s="1552" t="s">
        <v>5</v>
      </c>
      <c r="C20" s="2050">
        <v>22144792</v>
      </c>
      <c r="D20" s="1562"/>
      <c r="E20" s="2058">
        <v>33541</v>
      </c>
      <c r="F20" s="1567"/>
      <c r="G20" s="1572">
        <v>0</v>
      </c>
      <c r="H20" s="1562"/>
      <c r="I20" s="2074">
        <v>5890743</v>
      </c>
      <c r="J20" s="1562"/>
      <c r="K20" s="2068">
        <f t="shared" si="0"/>
        <v>16287590</v>
      </c>
      <c r="L20" s="1556"/>
      <c r="M20" s="1558"/>
      <c r="N20" s="1556"/>
      <c r="O20" s="2068">
        <v>893036</v>
      </c>
      <c r="P20" s="1550"/>
      <c r="Q20" s="2060">
        <v>1033435</v>
      </c>
    </row>
    <row r="21" spans="1:19" s="1552" customFormat="1" ht="12.5">
      <c r="A21" s="1552" t="s">
        <v>532</v>
      </c>
      <c r="B21" s="1552" t="s">
        <v>5</v>
      </c>
      <c r="C21" s="2050">
        <v>46724919</v>
      </c>
      <c r="D21" s="1562"/>
      <c r="E21" s="2058">
        <v>-27114</v>
      </c>
      <c r="F21" s="1567"/>
      <c r="G21" s="1572">
        <v>0</v>
      </c>
      <c r="H21" s="1562"/>
      <c r="I21" s="2074">
        <v>6627358</v>
      </c>
      <c r="J21" s="1562"/>
      <c r="K21" s="2068">
        <f t="shared" si="0"/>
        <v>40070447</v>
      </c>
      <c r="L21" s="1556"/>
      <c r="M21" s="1558"/>
      <c r="N21" s="1556"/>
      <c r="O21" s="2068">
        <v>1785718</v>
      </c>
      <c r="P21" s="1550"/>
      <c r="Q21" s="2060">
        <v>2346493</v>
      </c>
    </row>
    <row r="22" spans="1:19" s="1552" customFormat="1" ht="13">
      <c r="A22" s="1551" t="s">
        <v>2503</v>
      </c>
      <c r="B22" s="1556" t="s">
        <v>5</v>
      </c>
      <c r="C22" s="2049"/>
      <c r="D22" s="1562"/>
      <c r="E22" s="2057"/>
      <c r="F22" s="1562"/>
      <c r="G22" s="1574"/>
      <c r="H22" s="1562"/>
      <c r="I22" s="2075"/>
      <c r="J22" s="1562"/>
      <c r="K22" s="2067"/>
      <c r="L22" s="1556"/>
      <c r="M22" s="1558"/>
      <c r="N22" s="1556"/>
      <c r="O22" s="2068"/>
      <c r="P22" s="1562"/>
      <c r="Q22" s="2065"/>
    </row>
    <row r="23" spans="1:19" s="1552" customFormat="1" ht="14.25" customHeight="1">
      <c r="A23" s="1552" t="s">
        <v>533</v>
      </c>
      <c r="B23" s="1552" t="s">
        <v>5</v>
      </c>
      <c r="C23" s="2050">
        <v>1352815</v>
      </c>
      <c r="D23" s="1562"/>
      <c r="E23" s="2058">
        <v>0</v>
      </c>
      <c r="F23" s="1573"/>
      <c r="G23" s="1572">
        <v>0</v>
      </c>
      <c r="H23" s="1562"/>
      <c r="I23" s="2074">
        <v>154061</v>
      </c>
      <c r="J23" s="1562"/>
      <c r="K23" s="2068">
        <f t="shared" ref="K23:K50" si="1">ROUND(SUM(C23)+SUM(E23)+SUM(G23)-SUM(I23),2)</f>
        <v>1198754</v>
      </c>
      <c r="L23" s="1556"/>
      <c r="M23" s="1558"/>
      <c r="N23" s="1556"/>
      <c r="O23" s="2068">
        <v>56567</v>
      </c>
      <c r="P23" s="1550"/>
      <c r="Q23" s="2060">
        <v>65213</v>
      </c>
    </row>
    <row r="24" spans="1:19" s="1552" customFormat="1" ht="13">
      <c r="A24" s="1551" t="s">
        <v>2130</v>
      </c>
      <c r="B24" s="1556" t="s">
        <v>5</v>
      </c>
      <c r="C24" s="2049" t="s">
        <v>5</v>
      </c>
      <c r="D24" s="1562"/>
      <c r="E24" s="2057"/>
      <c r="F24" s="1562"/>
      <c r="G24" s="1574"/>
      <c r="H24" s="1562"/>
      <c r="I24" s="2076"/>
      <c r="J24" s="1562"/>
      <c r="K24" s="2068" t="s">
        <v>5</v>
      </c>
      <c r="L24" s="1556"/>
      <c r="M24" s="1558"/>
      <c r="N24" s="1556"/>
      <c r="O24" s="2068"/>
      <c r="P24" s="1562"/>
      <c r="Q24" s="2065"/>
    </row>
    <row r="25" spans="1:19" s="1552" customFormat="1" ht="12.5">
      <c r="A25" s="1552" t="s">
        <v>534</v>
      </c>
      <c r="B25" s="1552" t="s">
        <v>5</v>
      </c>
      <c r="C25" s="2051">
        <v>6247</v>
      </c>
      <c r="D25" s="1562"/>
      <c r="E25" s="2058">
        <v>0</v>
      </c>
      <c r="F25" s="1564"/>
      <c r="G25" s="1572">
        <v>0</v>
      </c>
      <c r="H25" s="1562"/>
      <c r="I25" s="2074">
        <v>3063</v>
      </c>
      <c r="J25" s="1562"/>
      <c r="K25" s="2068">
        <f t="shared" si="1"/>
        <v>3184</v>
      </c>
      <c r="L25" s="1556"/>
      <c r="M25" s="1558"/>
      <c r="N25" s="1556"/>
      <c r="O25" s="2068">
        <v>250</v>
      </c>
      <c r="P25" s="1550"/>
      <c r="Q25" s="2060">
        <v>4357</v>
      </c>
      <c r="S25" s="1550"/>
    </row>
    <row r="26" spans="1:19" s="1552" customFormat="1" ht="12.5">
      <c r="A26" s="1552" t="s">
        <v>535</v>
      </c>
      <c r="B26" s="1552" t="s">
        <v>5</v>
      </c>
      <c r="C26" s="2051">
        <v>5870169</v>
      </c>
      <c r="D26" s="1562"/>
      <c r="E26" s="2058">
        <v>-795</v>
      </c>
      <c r="F26" s="1575"/>
      <c r="G26" s="1572">
        <v>0</v>
      </c>
      <c r="H26" s="1562"/>
      <c r="I26" s="2074">
        <v>929513</v>
      </c>
      <c r="J26" s="1562"/>
      <c r="K26" s="2068">
        <f t="shared" si="1"/>
        <v>4939861</v>
      </c>
      <c r="L26" s="1556"/>
      <c r="M26" s="1558"/>
      <c r="N26" s="1556"/>
      <c r="O26" s="2068">
        <v>275481</v>
      </c>
      <c r="P26" s="1550"/>
      <c r="Q26" s="2060">
        <v>147027</v>
      </c>
    </row>
    <row r="27" spans="1:19" s="1552" customFormat="1" ht="12.5">
      <c r="A27" s="1552" t="s">
        <v>536</v>
      </c>
      <c r="B27" s="1552" t="s">
        <v>11</v>
      </c>
      <c r="C27" s="2050">
        <v>10826301</v>
      </c>
      <c r="D27" s="1562"/>
      <c r="E27" s="2058">
        <v>109856</v>
      </c>
      <c r="F27" s="1575"/>
      <c r="G27" s="1572">
        <v>0</v>
      </c>
      <c r="H27" s="1562"/>
      <c r="I27" s="2074">
        <v>4565354</v>
      </c>
      <c r="J27" s="1562"/>
      <c r="K27" s="2068">
        <f t="shared" si="1"/>
        <v>6370803</v>
      </c>
      <c r="L27" s="1556"/>
      <c r="M27" s="1558"/>
      <c r="N27" s="1556"/>
      <c r="O27" s="2068">
        <v>341697</v>
      </c>
      <c r="P27" s="1550"/>
      <c r="Q27" s="2060">
        <v>524207</v>
      </c>
    </row>
    <row r="28" spans="1:19" s="1552" customFormat="1" ht="13">
      <c r="A28" s="1551" t="s">
        <v>537</v>
      </c>
      <c r="B28" s="1556" t="s">
        <v>5</v>
      </c>
      <c r="C28" s="2049" t="s">
        <v>5</v>
      </c>
      <c r="D28" s="1562"/>
      <c r="E28" s="2057"/>
      <c r="F28" s="1562"/>
      <c r="G28" s="1574"/>
      <c r="H28" s="1562"/>
      <c r="I28" s="2076"/>
      <c r="J28" s="1562"/>
      <c r="K28" s="2068" t="s">
        <v>5</v>
      </c>
      <c r="L28" s="1556"/>
      <c r="M28" s="1558"/>
      <c r="N28" s="1556"/>
      <c r="O28" s="2068"/>
      <c r="P28" s="1562"/>
      <c r="Q28" s="2065"/>
    </row>
    <row r="29" spans="1:19" s="1552" customFormat="1" ht="12.5">
      <c r="A29" s="1552" t="s">
        <v>2131</v>
      </c>
      <c r="B29" s="1552" t="s">
        <v>5</v>
      </c>
      <c r="C29" s="2054">
        <v>6831632</v>
      </c>
      <c r="D29" s="1562"/>
      <c r="E29" s="2058">
        <v>9798</v>
      </c>
      <c r="F29" s="1564"/>
      <c r="G29" s="1572">
        <v>0</v>
      </c>
      <c r="H29" s="1562"/>
      <c r="I29" s="2074">
        <v>1531885</v>
      </c>
      <c r="J29" s="1562"/>
      <c r="K29" s="2068">
        <f t="shared" si="1"/>
        <v>5309545</v>
      </c>
      <c r="L29" s="1556"/>
      <c r="M29" s="1558"/>
      <c r="N29" s="1556"/>
      <c r="O29" s="2068">
        <v>287074</v>
      </c>
      <c r="P29" s="1550"/>
      <c r="Q29" s="2060">
        <v>341330</v>
      </c>
      <c r="S29" s="1567"/>
    </row>
    <row r="30" spans="1:19" s="1552" customFormat="1" ht="12.5">
      <c r="A30" s="1552" t="s">
        <v>538</v>
      </c>
      <c r="B30" s="1552" t="s">
        <v>5</v>
      </c>
      <c r="C30" s="2050">
        <v>107613085</v>
      </c>
      <c r="D30" s="1562"/>
      <c r="E30" s="2058">
        <v>287704</v>
      </c>
      <c r="F30" s="1564"/>
      <c r="G30" s="1572">
        <v>0</v>
      </c>
      <c r="H30" s="1562"/>
      <c r="I30" s="2074">
        <v>15908042</v>
      </c>
      <c r="J30" s="1562"/>
      <c r="K30" s="2068">
        <f t="shared" si="1"/>
        <v>91992747</v>
      </c>
      <c r="L30" s="1556"/>
      <c r="M30" s="1558"/>
      <c r="N30" s="1556"/>
      <c r="O30" s="2068">
        <v>4175595</v>
      </c>
      <c r="P30" s="1550"/>
      <c r="Q30" s="2060">
        <v>5011331</v>
      </c>
    </row>
    <row r="31" spans="1:19" s="1552" customFormat="1" ht="13">
      <c r="A31" s="1551" t="s">
        <v>2406</v>
      </c>
      <c r="B31" s="1556" t="s">
        <v>5</v>
      </c>
      <c r="C31" s="2049" t="s">
        <v>5</v>
      </c>
      <c r="D31" s="1562"/>
      <c r="E31" s="2057"/>
      <c r="F31" s="1562"/>
      <c r="G31" s="1574"/>
      <c r="H31" s="1562"/>
      <c r="I31" s="2076"/>
      <c r="J31" s="1562"/>
      <c r="K31" s="2068" t="s">
        <v>5</v>
      </c>
      <c r="L31" s="1556"/>
      <c r="M31" s="1558"/>
      <c r="N31" s="1556"/>
      <c r="O31" s="2068"/>
      <c r="P31" s="1562"/>
      <c r="Q31" s="2065"/>
    </row>
    <row r="32" spans="1:19" s="1552" customFormat="1" ht="12.5">
      <c r="A32" s="1552" t="s">
        <v>539</v>
      </c>
      <c r="B32" s="1552" t="s">
        <v>5</v>
      </c>
      <c r="C32" s="2050">
        <v>8500000</v>
      </c>
      <c r="D32" s="1562"/>
      <c r="E32" s="2058">
        <v>0</v>
      </c>
      <c r="F32" s="1573"/>
      <c r="G32" s="1572">
        <v>0</v>
      </c>
      <c r="H32" s="1562"/>
      <c r="I32" s="2074">
        <v>2660000</v>
      </c>
      <c r="J32" s="1562"/>
      <c r="K32" s="2068">
        <f t="shared" si="1"/>
        <v>5840000</v>
      </c>
      <c r="L32" s="1556"/>
      <c r="M32" s="1558"/>
      <c r="N32" s="1556"/>
      <c r="O32" s="2068">
        <v>342600</v>
      </c>
      <c r="P32" s="1550"/>
      <c r="Q32" s="2060">
        <v>302800</v>
      </c>
    </row>
    <row r="33" spans="1:19" s="1552" customFormat="1" ht="12.5">
      <c r="A33" s="1552" t="s">
        <v>540</v>
      </c>
      <c r="B33" s="1552" t="s">
        <v>5</v>
      </c>
      <c r="C33" s="2050">
        <v>6225000</v>
      </c>
      <c r="D33" s="1562"/>
      <c r="E33" s="2058">
        <v>0</v>
      </c>
      <c r="F33" s="1573"/>
      <c r="G33" s="1572">
        <v>0</v>
      </c>
      <c r="H33" s="1562"/>
      <c r="I33" s="2074">
        <v>2190000</v>
      </c>
      <c r="J33" s="1562"/>
      <c r="K33" s="2068">
        <f t="shared" si="1"/>
        <v>4035000</v>
      </c>
      <c r="L33" s="1556"/>
      <c r="M33" s="1558"/>
      <c r="N33" s="1556"/>
      <c r="O33" s="2068">
        <v>200855</v>
      </c>
      <c r="P33" s="1550"/>
      <c r="Q33" s="2061">
        <v>275781</v>
      </c>
    </row>
    <row r="34" spans="1:19" s="1552" customFormat="1" ht="13">
      <c r="A34" s="1551" t="s">
        <v>2199</v>
      </c>
      <c r="B34" s="1552" t="s">
        <v>5</v>
      </c>
      <c r="C34" s="2050">
        <v>0</v>
      </c>
      <c r="D34" s="1562"/>
      <c r="E34" s="2058">
        <v>0</v>
      </c>
      <c r="F34" s="1573"/>
      <c r="G34" s="1572">
        <v>0</v>
      </c>
      <c r="H34" s="1562"/>
      <c r="I34" s="2054">
        <v>0</v>
      </c>
      <c r="J34" s="1562"/>
      <c r="K34" s="2074">
        <f t="shared" si="1"/>
        <v>0</v>
      </c>
      <c r="L34" s="1556"/>
      <c r="M34" s="1558"/>
      <c r="N34" s="1556"/>
      <c r="O34" s="2074">
        <v>0</v>
      </c>
      <c r="P34" s="2074"/>
      <c r="Q34" s="2074">
        <v>0</v>
      </c>
    </row>
    <row r="35" spans="1:19" s="1552" customFormat="1" ht="13">
      <c r="A35" s="1551" t="s">
        <v>2200</v>
      </c>
      <c r="B35" s="1552" t="s">
        <v>5</v>
      </c>
      <c r="C35" s="2050">
        <v>17772576</v>
      </c>
      <c r="D35" s="1562"/>
      <c r="E35" s="2058">
        <v>367188</v>
      </c>
      <c r="F35" s="1567"/>
      <c r="G35" s="1572">
        <v>0</v>
      </c>
      <c r="H35" s="1562"/>
      <c r="I35" s="2074">
        <v>2641435</v>
      </c>
      <c r="J35" s="1562"/>
      <c r="K35" s="2068">
        <f t="shared" si="1"/>
        <v>15498329</v>
      </c>
      <c r="L35" s="1556"/>
      <c r="M35" s="1558"/>
      <c r="N35" s="1556"/>
      <c r="O35" s="2068">
        <v>634869</v>
      </c>
      <c r="P35" s="1550"/>
      <c r="Q35" s="2060">
        <v>807568</v>
      </c>
    </row>
    <row r="36" spans="1:19" s="1552" customFormat="1" ht="13">
      <c r="A36" s="1551" t="s">
        <v>2201</v>
      </c>
      <c r="B36" s="1552" t="s">
        <v>5</v>
      </c>
      <c r="C36" s="2050">
        <v>0</v>
      </c>
      <c r="D36" s="1562"/>
      <c r="E36" s="2058">
        <v>0</v>
      </c>
      <c r="F36" s="1573"/>
      <c r="G36" s="1572">
        <v>0</v>
      </c>
      <c r="H36" s="1562"/>
      <c r="I36" s="2074">
        <v>0</v>
      </c>
      <c r="J36" s="1562"/>
      <c r="K36" s="2074">
        <f t="shared" si="1"/>
        <v>0</v>
      </c>
      <c r="L36" s="1556"/>
      <c r="M36" s="1558"/>
      <c r="N36" s="1556"/>
      <c r="O36" s="2074">
        <v>0</v>
      </c>
      <c r="P36" s="2074"/>
      <c r="Q36" s="2074">
        <v>0</v>
      </c>
    </row>
    <row r="37" spans="1:19" s="1552" customFormat="1" ht="13">
      <c r="A37" s="1551" t="s">
        <v>543</v>
      </c>
      <c r="B37" s="1556" t="s">
        <v>5</v>
      </c>
      <c r="C37" s="2049" t="s">
        <v>5</v>
      </c>
      <c r="D37" s="1562"/>
      <c r="E37" s="2057"/>
      <c r="F37" s="1562"/>
      <c r="G37" s="1561"/>
      <c r="H37" s="1562"/>
      <c r="I37" s="2076"/>
      <c r="J37" s="1562"/>
      <c r="K37" s="2068" t="s">
        <v>5</v>
      </c>
      <c r="L37" s="1556"/>
      <c r="M37" s="1558"/>
      <c r="N37" s="1556"/>
      <c r="O37" s="2068"/>
      <c r="P37" s="1562"/>
      <c r="Q37" s="2065"/>
    </row>
    <row r="38" spans="1:19" s="1552" customFormat="1" ht="12.5">
      <c r="A38" s="1552" t="s">
        <v>544</v>
      </c>
      <c r="B38" s="1552" t="s">
        <v>5</v>
      </c>
      <c r="C38" s="2050">
        <v>641322676</v>
      </c>
      <c r="D38" s="1562"/>
      <c r="E38" s="2058">
        <v>6303945</v>
      </c>
      <c r="F38" s="1565"/>
      <c r="G38" s="1572">
        <v>0</v>
      </c>
      <c r="H38" s="1562"/>
      <c r="I38" s="2074">
        <v>46968395</v>
      </c>
      <c r="J38" s="1562"/>
      <c r="K38" s="2068">
        <f t="shared" si="1"/>
        <v>600658226</v>
      </c>
      <c r="L38" s="1556"/>
      <c r="M38" s="1558"/>
      <c r="N38" s="1556"/>
      <c r="O38" s="2068">
        <v>24252002</v>
      </c>
      <c r="P38" s="1550"/>
      <c r="Q38" s="2060">
        <v>30971323</v>
      </c>
    </row>
    <row r="39" spans="1:19" s="1552" customFormat="1" ht="12.5">
      <c r="A39" s="1552" t="s">
        <v>545</v>
      </c>
      <c r="B39" s="1552" t="s">
        <v>5</v>
      </c>
      <c r="C39" s="2052">
        <v>11884363</v>
      </c>
      <c r="D39" s="1562"/>
      <c r="E39" s="2058">
        <v>0</v>
      </c>
      <c r="F39" s="1575"/>
      <c r="G39" s="1572">
        <v>0</v>
      </c>
      <c r="H39" s="1562"/>
      <c r="I39" s="2074">
        <v>2464683</v>
      </c>
      <c r="J39" s="1562"/>
      <c r="K39" s="2068">
        <f t="shared" si="1"/>
        <v>9419680</v>
      </c>
      <c r="L39" s="1556"/>
      <c r="M39" s="1558"/>
      <c r="N39" s="1556"/>
      <c r="O39" s="2068">
        <v>483265</v>
      </c>
      <c r="P39" s="1550"/>
      <c r="Q39" s="2060">
        <v>610476</v>
      </c>
    </row>
    <row r="40" spans="1:19" s="1552" customFormat="1" ht="12.5">
      <c r="A40" s="1552" t="s">
        <v>546</v>
      </c>
      <c r="B40" s="1552" t="s">
        <v>5</v>
      </c>
      <c r="C40" s="2052">
        <v>42044726</v>
      </c>
      <c r="D40" s="1562"/>
      <c r="E40" s="2058">
        <v>1372382</v>
      </c>
      <c r="F40" s="1575"/>
      <c r="G40" s="1572">
        <v>0</v>
      </c>
      <c r="H40" s="1562"/>
      <c r="I40" s="2074">
        <v>2327660</v>
      </c>
      <c r="J40" s="1562"/>
      <c r="K40" s="2068">
        <f t="shared" si="1"/>
        <v>41089448</v>
      </c>
      <c r="L40" s="1556"/>
      <c r="M40" s="1558"/>
      <c r="N40" s="1556"/>
      <c r="O40" s="2068">
        <v>1408597</v>
      </c>
      <c r="P40" s="1550"/>
      <c r="Q40" s="2060">
        <v>1915715</v>
      </c>
      <c r="S40" s="1550"/>
    </row>
    <row r="41" spans="1:19" s="1552" customFormat="1" ht="12.5">
      <c r="A41" s="1552" t="s">
        <v>547</v>
      </c>
      <c r="B41" s="1552" t="s">
        <v>5</v>
      </c>
      <c r="C41" s="2052">
        <v>94745141</v>
      </c>
      <c r="D41" s="1562"/>
      <c r="E41" s="2058">
        <v>3009919</v>
      </c>
      <c r="F41" s="1575"/>
      <c r="G41" s="1572">
        <v>0</v>
      </c>
      <c r="H41" s="1562"/>
      <c r="I41" s="2054">
        <v>4930815</v>
      </c>
      <c r="J41" s="1562"/>
      <c r="K41" s="2068">
        <f t="shared" si="1"/>
        <v>92824245</v>
      </c>
      <c r="L41" s="1556"/>
      <c r="M41" s="1558"/>
      <c r="N41" s="1556"/>
      <c r="O41" s="2068">
        <v>3125938</v>
      </c>
      <c r="P41" s="1550"/>
      <c r="Q41" s="2060">
        <v>3914118</v>
      </c>
    </row>
    <row r="42" spans="1:19" s="1552" customFormat="1" ht="12.5">
      <c r="A42" s="1552" t="s">
        <v>548</v>
      </c>
      <c r="B42" s="1552" t="s">
        <v>5</v>
      </c>
      <c r="C42" s="2052">
        <v>13915297</v>
      </c>
      <c r="D42" s="1562"/>
      <c r="E42" s="2058">
        <v>-39774</v>
      </c>
      <c r="F42" s="1573"/>
      <c r="G42" s="1572">
        <v>0</v>
      </c>
      <c r="H42" s="1562"/>
      <c r="I42" s="2074">
        <v>1706789</v>
      </c>
      <c r="J42" s="1562"/>
      <c r="K42" s="2068">
        <f t="shared" si="1"/>
        <v>12168734</v>
      </c>
      <c r="L42" s="1556"/>
      <c r="M42" s="1558"/>
      <c r="N42" s="1556"/>
      <c r="O42" s="2068">
        <v>625325</v>
      </c>
      <c r="P42" s="1550"/>
      <c r="Q42" s="2060">
        <v>229763</v>
      </c>
    </row>
    <row r="43" spans="1:19" s="1552" customFormat="1" ht="12.5">
      <c r="A43" s="1552" t="s">
        <v>549</v>
      </c>
      <c r="B43" s="1552" t="s">
        <v>5</v>
      </c>
      <c r="C43" s="2050">
        <v>721891399</v>
      </c>
      <c r="D43" s="1562"/>
      <c r="E43" s="2058">
        <v>11348989</v>
      </c>
      <c r="F43" s="1567"/>
      <c r="G43" s="1572">
        <v>0</v>
      </c>
      <c r="H43" s="1562"/>
      <c r="I43" s="2074">
        <v>28077077</v>
      </c>
      <c r="J43" s="1562"/>
      <c r="K43" s="2068">
        <f t="shared" si="1"/>
        <v>705163311</v>
      </c>
      <c r="L43" s="1556"/>
      <c r="M43" s="1558"/>
      <c r="N43" s="1556"/>
      <c r="O43" s="2068">
        <v>26877030</v>
      </c>
      <c r="P43" s="1550"/>
      <c r="Q43" s="2060">
        <v>33753945</v>
      </c>
    </row>
    <row r="44" spans="1:19" s="1552" customFormat="1" ht="13">
      <c r="A44" s="1551" t="s">
        <v>550</v>
      </c>
      <c r="B44" s="1556" t="s">
        <v>5</v>
      </c>
      <c r="C44" s="2049" t="s">
        <v>5</v>
      </c>
      <c r="D44" s="1562"/>
      <c r="E44" s="2057"/>
      <c r="F44" s="1562"/>
      <c r="G44" s="1574"/>
      <c r="H44" s="1562"/>
      <c r="I44" s="2076"/>
      <c r="J44" s="1562"/>
      <c r="K44" s="2068" t="s">
        <v>5</v>
      </c>
      <c r="L44" s="1556"/>
      <c r="M44" s="1558"/>
      <c r="N44" s="1556"/>
      <c r="O44" s="2068"/>
      <c r="P44" s="1562"/>
      <c r="Q44" s="2065"/>
    </row>
    <row r="45" spans="1:19" s="1552" customFormat="1" ht="12.5">
      <c r="A45" s="1552" t="s">
        <v>551</v>
      </c>
      <c r="B45" s="1552" t="s">
        <v>5</v>
      </c>
      <c r="C45" s="2050">
        <v>741418</v>
      </c>
      <c r="D45" s="1562"/>
      <c r="E45" s="2058">
        <v>-1804</v>
      </c>
      <c r="F45" s="1573"/>
      <c r="G45" s="1572">
        <v>0</v>
      </c>
      <c r="H45" s="1562"/>
      <c r="I45" s="2074">
        <v>185622</v>
      </c>
      <c r="J45" s="1562"/>
      <c r="K45" s="2068">
        <f t="shared" si="1"/>
        <v>553992</v>
      </c>
      <c r="L45" s="1556"/>
      <c r="M45" s="1558"/>
      <c r="N45" s="1556"/>
      <c r="O45" s="2068">
        <v>34427</v>
      </c>
      <c r="P45" s="1550"/>
      <c r="Q45" s="2060">
        <v>44303</v>
      </c>
    </row>
    <row r="46" spans="1:19" s="1552" customFormat="1" ht="12.5">
      <c r="A46" s="1552" t="s">
        <v>552</v>
      </c>
      <c r="B46" s="1552" t="s">
        <v>5</v>
      </c>
      <c r="C46" s="2050">
        <v>2597617</v>
      </c>
      <c r="D46" s="1562"/>
      <c r="E46" s="2058">
        <v>0</v>
      </c>
      <c r="F46" s="1573"/>
      <c r="G46" s="1572">
        <v>0</v>
      </c>
      <c r="H46" s="1562"/>
      <c r="I46" s="2074">
        <v>555054</v>
      </c>
      <c r="J46" s="1562"/>
      <c r="K46" s="2068">
        <f t="shared" si="1"/>
        <v>2042563</v>
      </c>
      <c r="L46" s="1556"/>
      <c r="M46" s="1558"/>
      <c r="N46" s="1556"/>
      <c r="O46" s="2068">
        <v>112617</v>
      </c>
      <c r="P46" s="1550"/>
      <c r="Q46" s="2060">
        <v>146600</v>
      </c>
    </row>
    <row r="47" spans="1:19" s="1552" customFormat="1" ht="13">
      <c r="A47" s="1551" t="s">
        <v>2396</v>
      </c>
      <c r="B47" s="1552" t="s">
        <v>5</v>
      </c>
      <c r="C47" s="2053">
        <v>179020225</v>
      </c>
      <c r="D47" s="1562"/>
      <c r="E47" s="2058">
        <v>0</v>
      </c>
      <c r="F47" s="1573"/>
      <c r="G47" s="1572">
        <v>0</v>
      </c>
      <c r="H47" s="1562"/>
      <c r="I47" s="2077">
        <v>17713092</v>
      </c>
      <c r="J47" s="1562"/>
      <c r="K47" s="2068">
        <f>ROUND(SUM(C47)+SUM(E47)+SUM(G47)-SUM(I47),2)</f>
        <v>161307133</v>
      </c>
      <c r="L47" s="1556"/>
      <c r="M47" s="1558"/>
      <c r="N47" s="1556"/>
      <c r="O47" s="2068">
        <v>8701207</v>
      </c>
      <c r="P47" s="1562"/>
      <c r="Q47" s="2060">
        <v>4557673</v>
      </c>
    </row>
    <row r="48" spans="1:19" s="1552" customFormat="1" ht="13">
      <c r="A48" s="1551" t="s">
        <v>2278</v>
      </c>
      <c r="B48" s="1556" t="s">
        <v>5</v>
      </c>
      <c r="C48" s="2049" t="s">
        <v>5</v>
      </c>
      <c r="D48" s="1562"/>
      <c r="E48" s="2057"/>
      <c r="F48" s="1562"/>
      <c r="G48" s="1561"/>
      <c r="H48" s="1562"/>
      <c r="I48" s="2076" t="s">
        <v>5</v>
      </c>
      <c r="J48" s="1562"/>
      <c r="K48" s="2068" t="s">
        <v>5</v>
      </c>
      <c r="L48" s="1556"/>
      <c r="M48" s="1558"/>
      <c r="N48" s="1556"/>
      <c r="O48" s="2068"/>
      <c r="P48" s="1562"/>
      <c r="Q48" s="2065"/>
    </row>
    <row r="49" spans="1:17" s="1552" customFormat="1" ht="12.5">
      <c r="A49" s="1552" t="s">
        <v>546</v>
      </c>
      <c r="B49" s="1552" t="s">
        <v>5</v>
      </c>
      <c r="C49" s="2050">
        <v>3018695</v>
      </c>
      <c r="D49" s="1562"/>
      <c r="E49" s="2058">
        <v>0</v>
      </c>
      <c r="F49" s="1573"/>
      <c r="G49" s="1572">
        <v>0</v>
      </c>
      <c r="H49" s="1562"/>
      <c r="I49" s="2074">
        <v>928596</v>
      </c>
      <c r="J49" s="1562"/>
      <c r="K49" s="2068">
        <f t="shared" si="1"/>
        <v>2090099</v>
      </c>
      <c r="L49" s="1556"/>
      <c r="M49" s="1558"/>
      <c r="N49" s="1556"/>
      <c r="O49" s="2068">
        <v>116514</v>
      </c>
      <c r="P49" s="1550"/>
      <c r="Q49" s="2060">
        <v>140553</v>
      </c>
    </row>
    <row r="50" spans="1:17" s="1552" customFormat="1" ht="12.5">
      <c r="A50" s="1552" t="s">
        <v>554</v>
      </c>
      <c r="B50" s="1552" t="s">
        <v>5</v>
      </c>
      <c r="C50" s="2050">
        <v>0</v>
      </c>
      <c r="D50" s="1562"/>
      <c r="E50" s="2058">
        <v>0</v>
      </c>
      <c r="F50" s="1573"/>
      <c r="G50" s="1572">
        <v>0</v>
      </c>
      <c r="H50" s="1562"/>
      <c r="I50" s="2074">
        <v>0</v>
      </c>
      <c r="J50" s="1562"/>
      <c r="K50" s="2074">
        <f t="shared" si="1"/>
        <v>0</v>
      </c>
      <c r="L50" s="1556"/>
      <c r="M50" s="1558"/>
      <c r="N50" s="1556"/>
      <c r="O50" s="1550">
        <v>0</v>
      </c>
      <c r="P50" s="1550"/>
      <c r="Q50" s="2060">
        <v>0</v>
      </c>
    </row>
    <row r="51" spans="1:17" s="1551" customFormat="1" ht="13.5" thickBot="1">
      <c r="A51" s="1551" t="s">
        <v>2360</v>
      </c>
      <c r="B51" s="1552" t="s">
        <v>5</v>
      </c>
      <c r="C51" s="2072">
        <f>ROUND(SUM(C15:C50),2)</f>
        <v>2285634999</v>
      </c>
      <c r="D51" s="1577"/>
      <c r="E51" s="2072">
        <f>ROUND(SUM(E15:E50),2)</f>
        <v>25780000</v>
      </c>
      <c r="F51" s="1577"/>
      <c r="G51" s="1582">
        <f>ROUND(SUM(G15:G50),2)</f>
        <v>0</v>
      </c>
      <c r="H51" s="1577"/>
      <c r="I51" s="2072">
        <f>ROUND(SUM(I15:I50),2)</f>
        <v>180715000</v>
      </c>
      <c r="J51" s="1577"/>
      <c r="K51" s="2072">
        <f>ROUND(SUM(K15:K50),2)</f>
        <v>2130699999</v>
      </c>
      <c r="L51" s="1583"/>
      <c r="M51" s="1584"/>
      <c r="N51" s="1577"/>
      <c r="O51" s="2072">
        <f>ROUND(SUM(O15:O50),2)</f>
        <v>87460460</v>
      </c>
      <c r="P51" s="1577"/>
      <c r="Q51" s="2072">
        <f>ROUND(SUM(Q15:Q50),2)</f>
        <v>102332579</v>
      </c>
    </row>
    <row r="52" spans="1:17" ht="16" thickTop="1">
      <c r="G52" s="1550"/>
      <c r="K52" s="605" t="s">
        <v>5</v>
      </c>
      <c r="L52" s="604"/>
      <c r="P52" s="1566"/>
      <c r="Q52" s="2044"/>
    </row>
    <row r="53" spans="1:17">
      <c r="A53" s="2062" t="s">
        <v>2501</v>
      </c>
    </row>
    <row r="54" spans="1:17">
      <c r="A54" s="606" t="s">
        <v>2502</v>
      </c>
    </row>
  </sheetData>
  <customSheetViews>
    <customSheetView guid="{47D1D06F-CD63-4FEA-BA98-58AF0C63F775}" scale="80" showPageBreaks="1" showGridLines="0" printArea="1" topLeftCell="A4">
      <selection activeCell="E23" sqref="E23"/>
      <pageMargins left="0.75" right="0.5" top="0.7" bottom="0.25" header="0.5" footer="0.25"/>
      <pageSetup scale="52" orientation="landscape" r:id="rId1"/>
      <headerFooter scaleWithDoc="0">
        <oddFooter>&amp;R&amp;8 93</oddFooter>
      </headerFooter>
    </customSheetView>
    <customSheetView guid="{018F3E41-3C34-447D-8E2C-07962AB41A6D}" scale="80" showGridLines="0" topLeftCell="A16">
      <selection activeCell="E23" sqref="E23"/>
      <pageMargins left="0.75" right="0.5" top="0.7" bottom="0.25" header="0.5" footer="0.25"/>
      <pageSetup scale="52" orientation="landscape" r:id="rId2"/>
      <headerFooter scaleWithDoc="0">
        <oddFooter>&amp;R&amp;8 93</oddFooter>
      </headerFooter>
    </customSheetView>
  </customSheetViews>
  <mergeCells count="3">
    <mergeCell ref="C9:K9"/>
    <mergeCell ref="O9:Q9"/>
    <mergeCell ref="E11:G11"/>
  </mergeCells>
  <pageMargins left="0.75" right="0.5" top="0.7" bottom="0.25" header="0.5" footer="0.25"/>
  <pageSetup scale="52" orientation="landscape" r:id="rId3"/>
  <headerFooter scaleWithDoc="0">
    <oddFooter>&amp;R&amp;8 94</oddFooter>
  </headerFooter>
  <customProperties>
    <customPr name="SheetOptions"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5"/>
  <sheetViews>
    <sheetView showGridLines="0" showOutlineSymbols="0" zoomScale="70" zoomScaleNormal="70" zoomScaleSheetLayoutView="70" workbookViewId="0"/>
  </sheetViews>
  <sheetFormatPr defaultColWidth="8.921875" defaultRowHeight="15.5"/>
  <cols>
    <col min="1" max="1" width="54.15234375" style="609" customWidth="1"/>
    <col min="2" max="2" width="2.61328125" style="608" customWidth="1"/>
    <col min="3" max="3" width="13" style="609" customWidth="1"/>
    <col min="4" max="4" width="2.15234375" style="451" customWidth="1"/>
    <col min="5" max="5" width="13" style="609" customWidth="1"/>
    <col min="6" max="6" width="5.61328125" style="609" customWidth="1"/>
    <col min="7" max="7" width="2.07421875" style="609" customWidth="1"/>
    <col min="8" max="8" width="17.4609375" style="609" customWidth="1"/>
    <col min="9" max="9" width="5.53515625" style="1802" customWidth="1"/>
    <col min="10" max="10" width="2" style="609" customWidth="1"/>
    <col min="11" max="11" width="17.4609375" style="609" customWidth="1"/>
    <col min="12" max="12" width="5.61328125" style="1802" customWidth="1"/>
    <col min="13" max="13" width="2" style="609" customWidth="1"/>
    <col min="14" max="14" width="17.4609375" style="609" customWidth="1"/>
    <col min="15" max="15" width="4.61328125" style="1802" customWidth="1"/>
    <col min="16" max="16" width="2.07421875" style="609" customWidth="1"/>
    <col min="17" max="17" width="17.4609375" style="609" customWidth="1"/>
    <col min="18" max="16384" width="8.921875" style="609"/>
  </cols>
  <sheetData>
    <row r="1" spans="1:17">
      <c r="A1" s="1050" t="s">
        <v>1193</v>
      </c>
    </row>
    <row r="3" spans="1:17" ht="18">
      <c r="A3" s="607" t="s">
        <v>0</v>
      </c>
      <c r="O3" s="1807"/>
    </row>
    <row r="4" spans="1:17" ht="21.5">
      <c r="A4" s="607" t="s">
        <v>555</v>
      </c>
      <c r="O4" s="1807"/>
      <c r="Q4" s="1900" t="s">
        <v>518</v>
      </c>
    </row>
    <row r="5" spans="1:17" ht="18">
      <c r="A5" s="607" t="s">
        <v>557</v>
      </c>
      <c r="O5" s="1807"/>
    </row>
    <row r="6" spans="1:17" ht="18">
      <c r="A6" s="607" t="s">
        <v>2481</v>
      </c>
      <c r="O6" s="1807"/>
    </row>
    <row r="7" spans="1:17" ht="18">
      <c r="A7" s="607" t="s">
        <v>5</v>
      </c>
      <c r="O7" s="1807"/>
    </row>
    <row r="8" spans="1:17" ht="18">
      <c r="A8" s="607"/>
      <c r="O8" s="1807"/>
    </row>
    <row r="9" spans="1:17" ht="18">
      <c r="A9" s="607"/>
      <c r="O9" s="1807"/>
    </row>
    <row r="10" spans="1:17" ht="18">
      <c r="A10" s="607"/>
      <c r="O10" s="1807"/>
    </row>
    <row r="11" spans="1:17">
      <c r="C11" s="610" t="s">
        <v>558</v>
      </c>
      <c r="D11" s="611"/>
      <c r="E11" s="610" t="s">
        <v>558</v>
      </c>
      <c r="F11" s="610"/>
      <c r="K11" s="610" t="s">
        <v>559</v>
      </c>
      <c r="N11" s="610" t="s">
        <v>560</v>
      </c>
      <c r="O11" s="1807"/>
      <c r="Q11" s="610" t="s">
        <v>243</v>
      </c>
    </row>
    <row r="12" spans="1:17">
      <c r="C12" s="610" t="s">
        <v>561</v>
      </c>
      <c r="D12" s="611"/>
      <c r="E12" s="610" t="s">
        <v>562</v>
      </c>
      <c r="F12" s="610"/>
      <c r="H12" s="610" t="s">
        <v>559</v>
      </c>
      <c r="I12" s="1677"/>
      <c r="K12" s="610" t="s">
        <v>563</v>
      </c>
      <c r="L12" s="1677"/>
      <c r="N12" s="610" t="s">
        <v>564</v>
      </c>
      <c r="O12" s="1808"/>
      <c r="Q12" s="610" t="s">
        <v>135</v>
      </c>
    </row>
    <row r="13" spans="1:17">
      <c r="A13" s="613" t="s">
        <v>523</v>
      </c>
      <c r="C13" s="613" t="s">
        <v>524</v>
      </c>
      <c r="D13" s="611"/>
      <c r="E13" s="613" t="s">
        <v>565</v>
      </c>
      <c r="F13" s="611"/>
      <c r="H13" s="613" t="s">
        <v>560</v>
      </c>
      <c r="I13" s="1677"/>
      <c r="K13" s="613" t="s">
        <v>566</v>
      </c>
      <c r="L13" s="1677"/>
      <c r="N13" s="613" t="s">
        <v>567</v>
      </c>
      <c r="O13" s="1808"/>
      <c r="Q13" s="613" t="s">
        <v>521</v>
      </c>
    </row>
    <row r="14" spans="1:17" ht="12.75" customHeight="1">
      <c r="O14" s="1807"/>
    </row>
    <row r="15" spans="1:17">
      <c r="A15" s="614" t="s">
        <v>526</v>
      </c>
      <c r="E15" s="615"/>
      <c r="I15" s="2136"/>
      <c r="L15" s="2136"/>
      <c r="O15" s="1807"/>
    </row>
    <row r="16" spans="1:17">
      <c r="A16" s="616" t="s">
        <v>2117</v>
      </c>
      <c r="B16" s="608" t="s">
        <v>5</v>
      </c>
      <c r="C16" s="617">
        <v>1989</v>
      </c>
      <c r="E16" s="1766">
        <v>2031</v>
      </c>
      <c r="F16" s="617"/>
      <c r="G16" s="1703"/>
      <c r="H16" s="1143">
        <v>3000000000</v>
      </c>
      <c r="I16" s="1804"/>
      <c r="J16" s="2137"/>
      <c r="K16" s="1143">
        <v>2979768596.2799997</v>
      </c>
      <c r="L16" s="1804"/>
      <c r="M16" s="2137"/>
      <c r="N16" s="1143">
        <f>ROUND(SUM(H16-K16),1)</f>
        <v>20231403.699999999</v>
      </c>
      <c r="O16" s="1805"/>
      <c r="P16" s="2137"/>
      <c r="Q16" s="1143">
        <f>ROUND('SCH 14'!K15,0)</f>
        <v>11445463</v>
      </c>
    </row>
    <row r="17" spans="1:18">
      <c r="A17" s="614" t="s">
        <v>527</v>
      </c>
      <c r="C17" s="1767"/>
      <c r="D17" s="620"/>
      <c r="E17" s="1766"/>
      <c r="F17" s="1767"/>
      <c r="G17" s="608"/>
      <c r="H17" s="1768"/>
      <c r="I17" s="1805"/>
      <c r="J17" s="608"/>
      <c r="K17" s="1141"/>
      <c r="L17" s="1805"/>
      <c r="M17" s="608"/>
      <c r="N17" s="1141"/>
      <c r="O17" s="1805"/>
      <c r="P17" s="608"/>
      <c r="Q17" s="1141"/>
    </row>
    <row r="18" spans="1:18">
      <c r="A18" s="609" t="s">
        <v>528</v>
      </c>
      <c r="B18" s="608" t="s">
        <v>5</v>
      </c>
      <c r="C18" s="617">
        <v>1997</v>
      </c>
      <c r="E18" s="1766">
        <v>2028</v>
      </c>
      <c r="F18" s="617"/>
      <c r="H18" s="1768">
        <v>230000000</v>
      </c>
      <c r="I18" s="1804"/>
      <c r="K18" s="1140">
        <v>202062819</v>
      </c>
      <c r="L18" s="1804"/>
      <c r="N18" s="1140">
        <f>ROUND(SUM(H18-K18),1)</f>
        <v>27937181</v>
      </c>
      <c r="O18" s="1805"/>
      <c r="P18" s="608"/>
      <c r="Q18" s="1140">
        <f>ROUND('SCH 14'!K17,0)</f>
        <v>1795354</v>
      </c>
    </row>
    <row r="19" spans="1:18">
      <c r="A19" s="609" t="s">
        <v>529</v>
      </c>
      <c r="B19" s="608" t="s">
        <v>5</v>
      </c>
      <c r="C19" s="617">
        <v>1998</v>
      </c>
      <c r="E19" s="1766">
        <v>2015</v>
      </c>
      <c r="F19" s="617"/>
      <c r="H19" s="1768">
        <v>355000000</v>
      </c>
      <c r="I19" s="1804"/>
      <c r="K19" s="1140">
        <v>355000000</v>
      </c>
      <c r="L19" s="1804"/>
      <c r="N19" s="1140">
        <f t="shared" ref="N19:N37" si="0">ROUND(SUM(H19-K19),1)</f>
        <v>0</v>
      </c>
      <c r="O19" s="1805"/>
      <c r="P19" s="608"/>
      <c r="Q19" s="1140">
        <f>ROUND('SCH 14'!K18,0)</f>
        <v>0</v>
      </c>
    </row>
    <row r="20" spans="1:18">
      <c r="A20" s="609" t="s">
        <v>530</v>
      </c>
      <c r="B20" s="608" t="s">
        <v>5</v>
      </c>
      <c r="C20" s="617">
        <v>1997</v>
      </c>
      <c r="E20" s="1766">
        <v>2045</v>
      </c>
      <c r="F20" s="617"/>
      <c r="H20" s="1768">
        <v>790000000</v>
      </c>
      <c r="I20" s="1804"/>
      <c r="K20" s="1140">
        <v>733130138</v>
      </c>
      <c r="L20" s="1804" t="s">
        <v>568</v>
      </c>
      <c r="N20" s="1140">
        <f t="shared" si="0"/>
        <v>56869862</v>
      </c>
      <c r="O20" s="1805"/>
      <c r="P20" s="608"/>
      <c r="Q20" s="1140">
        <f>ROUND('SCH 14'!K19,0)</f>
        <v>298595491</v>
      </c>
    </row>
    <row r="21" spans="1:18">
      <c r="A21" s="609" t="s">
        <v>531</v>
      </c>
      <c r="B21" s="608" t="s">
        <v>5</v>
      </c>
      <c r="C21" s="617">
        <v>1999</v>
      </c>
      <c r="E21" s="1766">
        <v>2040</v>
      </c>
      <c r="F21" s="617"/>
      <c r="H21" s="1768">
        <v>175000000</v>
      </c>
      <c r="I21" s="1804"/>
      <c r="K21" s="1140">
        <v>175000000</v>
      </c>
      <c r="L21" s="1804" t="s">
        <v>568</v>
      </c>
      <c r="N21" s="1140">
        <f t="shared" si="0"/>
        <v>0</v>
      </c>
      <c r="O21" s="1805"/>
      <c r="P21" s="608"/>
      <c r="Q21" s="1140">
        <f>ROUND('SCH 14'!K20,0)</f>
        <v>16287590</v>
      </c>
    </row>
    <row r="22" spans="1:18">
      <c r="A22" s="609" t="s">
        <v>532</v>
      </c>
      <c r="B22" s="608" t="s">
        <v>5</v>
      </c>
      <c r="C22" s="617">
        <v>1998</v>
      </c>
      <c r="E22" s="1766">
        <v>2035</v>
      </c>
      <c r="F22" s="617"/>
      <c r="H22" s="1768">
        <v>200000000</v>
      </c>
      <c r="I22" s="1804"/>
      <c r="K22" s="1140">
        <v>178175424</v>
      </c>
      <c r="L22" s="1804"/>
      <c r="N22" s="1140">
        <f t="shared" si="0"/>
        <v>21824576</v>
      </c>
      <c r="O22" s="1805"/>
      <c r="P22" s="608"/>
      <c r="Q22" s="1140">
        <f>ROUND('SCH 14'!K21,0)</f>
        <v>40070447</v>
      </c>
    </row>
    <row r="23" spans="1:18">
      <c r="A23" s="614" t="s">
        <v>2270</v>
      </c>
      <c r="C23" s="608"/>
      <c r="D23" s="1767"/>
      <c r="E23" s="622"/>
      <c r="F23" s="1767"/>
      <c r="G23" s="1767"/>
      <c r="H23" s="1769"/>
      <c r="I23" s="1805"/>
      <c r="J23" s="621"/>
      <c r="K23" s="1142"/>
      <c r="L23" s="1805"/>
      <c r="M23" s="619"/>
      <c r="N23" s="1140" t="s">
        <v>5</v>
      </c>
      <c r="O23" s="1805"/>
      <c r="P23" s="619"/>
      <c r="Q23" s="1140"/>
      <c r="R23" s="619"/>
    </row>
    <row r="24" spans="1:18">
      <c r="A24" s="609" t="s">
        <v>533</v>
      </c>
      <c r="B24" s="608" t="s">
        <v>5</v>
      </c>
      <c r="C24" s="617">
        <v>1981</v>
      </c>
      <c r="E24" s="1766">
        <v>2033</v>
      </c>
      <c r="F24" s="617"/>
      <c r="H24" s="1768">
        <v>400000000</v>
      </c>
      <c r="I24" s="1804"/>
      <c r="K24" s="1770">
        <v>400000000</v>
      </c>
      <c r="L24" s="1804"/>
      <c r="N24" s="1140">
        <f t="shared" si="0"/>
        <v>0</v>
      </c>
      <c r="O24" s="1805"/>
      <c r="P24" s="608"/>
      <c r="Q24" s="1140">
        <f>ROUND('SCH 14'!K23,0)</f>
        <v>1198754</v>
      </c>
    </row>
    <row r="25" spans="1:18">
      <c r="A25" s="614" t="s">
        <v>2130</v>
      </c>
      <c r="C25" s="608"/>
      <c r="D25" s="1767"/>
      <c r="E25" s="622"/>
      <c r="F25" s="1767"/>
      <c r="G25" s="1767"/>
      <c r="H25" s="1769"/>
      <c r="I25" s="1805"/>
      <c r="J25" s="621"/>
      <c r="K25" s="1770"/>
      <c r="L25" s="1805"/>
      <c r="M25" s="619"/>
      <c r="N25" s="1140"/>
      <c r="O25" s="1805"/>
      <c r="P25" s="619"/>
      <c r="Q25" s="1142"/>
      <c r="R25" s="619"/>
    </row>
    <row r="26" spans="1:18">
      <c r="A26" s="609" t="s">
        <v>534</v>
      </c>
      <c r="B26" s="608" t="s">
        <v>5</v>
      </c>
      <c r="C26" s="617">
        <v>1977</v>
      </c>
      <c r="E26" s="1766">
        <v>2021</v>
      </c>
      <c r="F26" s="617"/>
      <c r="H26" s="1768">
        <v>150000000</v>
      </c>
      <c r="I26" s="1804"/>
      <c r="K26" s="1770">
        <v>137646893</v>
      </c>
      <c r="L26" s="1804" t="s">
        <v>568</v>
      </c>
      <c r="N26" s="1140">
        <f t="shared" si="0"/>
        <v>12353107</v>
      </c>
      <c r="O26" s="1805"/>
      <c r="P26" s="608"/>
      <c r="Q26" s="1140">
        <f>ROUND('SCH 14'!K25,0)</f>
        <v>3184</v>
      </c>
    </row>
    <row r="27" spans="1:18">
      <c r="A27" s="609" t="s">
        <v>535</v>
      </c>
      <c r="B27" s="608" t="s">
        <v>5</v>
      </c>
      <c r="C27" s="617">
        <v>1976</v>
      </c>
      <c r="E27" s="1766">
        <v>2029</v>
      </c>
      <c r="F27" s="617"/>
      <c r="H27" s="1768">
        <v>350000000</v>
      </c>
      <c r="I27" s="1804"/>
      <c r="K27" s="1770">
        <v>347134293</v>
      </c>
      <c r="L27" s="1804"/>
      <c r="N27" s="1140">
        <f t="shared" si="0"/>
        <v>2865707</v>
      </c>
      <c r="O27" s="1805"/>
      <c r="P27" s="608"/>
      <c r="Q27" s="1140">
        <f>ROUND('SCH 14'!K26,0)</f>
        <v>4939861</v>
      </c>
    </row>
    <row r="28" spans="1:18">
      <c r="A28" s="609" t="s">
        <v>536</v>
      </c>
      <c r="B28" s="608" t="s">
        <v>5</v>
      </c>
      <c r="C28" s="617">
        <v>1976</v>
      </c>
      <c r="E28" s="1766">
        <v>2043</v>
      </c>
      <c r="F28" s="617"/>
      <c r="H28" s="1768">
        <v>650000000</v>
      </c>
      <c r="I28" s="1804"/>
      <c r="K28" s="1770">
        <v>647667912</v>
      </c>
      <c r="L28" s="1804"/>
      <c r="N28" s="1140">
        <f t="shared" si="0"/>
        <v>2332088</v>
      </c>
      <c r="O28" s="1805"/>
      <c r="P28" s="608"/>
      <c r="Q28" s="1140">
        <f>ROUND('SCH 14'!K27,0)</f>
        <v>6370803</v>
      </c>
    </row>
    <row r="29" spans="1:18">
      <c r="A29" s="614" t="s">
        <v>537</v>
      </c>
      <c r="C29" s="608"/>
      <c r="D29" s="1767"/>
      <c r="E29" s="622"/>
      <c r="F29" s="1767"/>
      <c r="G29" s="1767"/>
      <c r="H29" s="1769"/>
      <c r="I29" s="1805"/>
      <c r="J29" s="621"/>
      <c r="K29" s="1770"/>
      <c r="L29" s="1805"/>
      <c r="M29" s="619"/>
      <c r="N29" s="1140" t="s">
        <v>5</v>
      </c>
      <c r="O29" s="1805"/>
      <c r="P29" s="619"/>
      <c r="Q29" s="1142"/>
      <c r="R29" s="619"/>
    </row>
    <row r="30" spans="1:18">
      <c r="A30" s="1191" t="s">
        <v>2131</v>
      </c>
      <c r="B30" s="608" t="s">
        <v>5</v>
      </c>
      <c r="C30" s="617">
        <v>1989</v>
      </c>
      <c r="E30" s="1766">
        <v>2035</v>
      </c>
      <c r="F30" s="617"/>
      <c r="H30" s="1768">
        <v>250000000</v>
      </c>
      <c r="I30" s="1804"/>
      <c r="K30" s="1770">
        <v>249091572</v>
      </c>
      <c r="L30" s="1804"/>
      <c r="N30" s="1140">
        <f t="shared" si="0"/>
        <v>908428</v>
      </c>
      <c r="O30" s="1805"/>
      <c r="P30" s="608"/>
      <c r="Q30" s="1140">
        <f>ROUND('SCH 14'!K29,0)</f>
        <v>5309545</v>
      </c>
    </row>
    <row r="31" spans="1:18">
      <c r="A31" s="420" t="s">
        <v>569</v>
      </c>
      <c r="B31" s="608" t="s">
        <v>5</v>
      </c>
      <c r="C31" s="617">
        <v>1989</v>
      </c>
      <c r="E31" s="1766">
        <v>2033</v>
      </c>
      <c r="F31" s="617"/>
      <c r="H31" s="1768">
        <v>1200000000</v>
      </c>
      <c r="I31" s="1804"/>
      <c r="K31" s="1770">
        <v>1160508692</v>
      </c>
      <c r="L31" s="1804"/>
      <c r="N31" s="1140">
        <f t="shared" si="0"/>
        <v>39491308</v>
      </c>
      <c r="O31" s="1805"/>
      <c r="P31" s="608"/>
      <c r="Q31" s="1140">
        <f>ROUND('SCH 14'!K30,0)</f>
        <v>91992747</v>
      </c>
    </row>
    <row r="32" spans="1:18">
      <c r="A32" s="614" t="s">
        <v>2405</v>
      </c>
      <c r="C32" s="608"/>
      <c r="D32" s="1767"/>
      <c r="E32" s="622"/>
      <c r="F32" s="1767"/>
      <c r="G32" s="1767"/>
      <c r="H32" s="1769"/>
      <c r="I32" s="1805"/>
      <c r="J32" s="621"/>
      <c r="K32" s="1770"/>
      <c r="L32" s="1805"/>
      <c r="M32" s="619"/>
      <c r="N32" s="1140" t="s">
        <v>5</v>
      </c>
      <c r="O32" s="1805"/>
      <c r="P32" s="619"/>
      <c r="Q32" s="1142"/>
      <c r="R32" s="619"/>
    </row>
    <row r="33" spans="1:18">
      <c r="A33" s="1191" t="s">
        <v>539</v>
      </c>
      <c r="B33" s="608" t="s">
        <v>5</v>
      </c>
      <c r="C33" s="617">
        <v>1941</v>
      </c>
      <c r="E33" s="1766">
        <v>2024</v>
      </c>
      <c r="F33" s="617"/>
      <c r="H33" s="1768">
        <v>960000000</v>
      </c>
      <c r="I33" s="1804"/>
      <c r="K33" s="1770">
        <v>952072000</v>
      </c>
      <c r="L33" s="1804"/>
      <c r="N33" s="1140">
        <f t="shared" si="0"/>
        <v>7928000</v>
      </c>
      <c r="O33" s="1805"/>
      <c r="P33" s="608"/>
      <c r="Q33" s="1140">
        <f>ROUND('SCH 14'!K32,0)</f>
        <v>5840000</v>
      </c>
    </row>
    <row r="34" spans="1:18">
      <c r="A34" s="609" t="s">
        <v>540</v>
      </c>
      <c r="B34" s="608" t="s">
        <v>5</v>
      </c>
      <c r="C34" s="617">
        <v>1957</v>
      </c>
      <c r="E34" s="1766">
        <v>2023</v>
      </c>
      <c r="F34" s="617"/>
      <c r="H34" s="1768">
        <v>150000000</v>
      </c>
      <c r="I34" s="1804"/>
      <c r="K34" s="1770">
        <v>149500000</v>
      </c>
      <c r="L34" s="1804"/>
      <c r="N34" s="1140">
        <f t="shared" si="0"/>
        <v>500000</v>
      </c>
      <c r="O34" s="1805"/>
      <c r="P34" s="608"/>
      <c r="Q34" s="1140">
        <f>ROUND('SCH 14'!K33,0)</f>
        <v>4035000</v>
      </c>
    </row>
    <row r="35" spans="1:18">
      <c r="A35" s="614" t="s">
        <v>2127</v>
      </c>
      <c r="B35" s="608" t="s">
        <v>5</v>
      </c>
      <c r="C35" s="617">
        <v>1959</v>
      </c>
      <c r="E35" s="1766">
        <v>2018</v>
      </c>
      <c r="F35" s="617"/>
      <c r="H35" s="1768">
        <v>100000000</v>
      </c>
      <c r="I35" s="1804"/>
      <c r="K35" s="1770">
        <v>99228000</v>
      </c>
      <c r="L35" s="1804"/>
      <c r="N35" s="1140">
        <f t="shared" si="0"/>
        <v>772000</v>
      </c>
      <c r="O35" s="1805"/>
      <c r="P35" s="608"/>
      <c r="Q35" s="1140">
        <f>ROUND('SCH 14'!K34,0)</f>
        <v>0</v>
      </c>
    </row>
    <row r="36" spans="1:18">
      <c r="A36" s="614" t="s">
        <v>541</v>
      </c>
      <c r="B36" s="608" t="s">
        <v>5</v>
      </c>
      <c r="C36" s="617">
        <v>1968</v>
      </c>
      <c r="E36" s="1766">
        <v>2043</v>
      </c>
      <c r="F36" s="617"/>
      <c r="H36" s="1768">
        <v>1000000000</v>
      </c>
      <c r="I36" s="1804"/>
      <c r="K36" s="1770">
        <v>980075995.15999997</v>
      </c>
      <c r="L36" s="1804"/>
      <c r="N36" s="1140">
        <f t="shared" si="0"/>
        <v>19924004.800000001</v>
      </c>
      <c r="O36" s="1805"/>
      <c r="P36" s="608"/>
      <c r="Q36" s="1140">
        <f>ROUND('SCH 14'!K35,0)</f>
        <v>15498329</v>
      </c>
    </row>
    <row r="37" spans="1:18">
      <c r="A37" s="614" t="s">
        <v>542</v>
      </c>
      <c r="B37" s="608" t="s">
        <v>5</v>
      </c>
      <c r="C37" s="617">
        <v>1977</v>
      </c>
      <c r="E37" s="1766">
        <v>2017</v>
      </c>
      <c r="F37" s="617"/>
      <c r="H37" s="1768">
        <v>250000000</v>
      </c>
      <c r="I37" s="1804"/>
      <c r="K37" s="1770">
        <v>250000000</v>
      </c>
      <c r="L37" s="1804"/>
      <c r="N37" s="1140">
        <f t="shared" si="0"/>
        <v>0</v>
      </c>
      <c r="O37" s="1805"/>
      <c r="P37" s="608"/>
      <c r="Q37" s="1140">
        <f>ROUND('SCH 14'!K36,0)</f>
        <v>0</v>
      </c>
    </row>
    <row r="38" spans="1:18" ht="17.25" customHeight="1">
      <c r="A38" s="614" t="s">
        <v>543</v>
      </c>
      <c r="C38" s="608"/>
      <c r="D38" s="1767"/>
      <c r="E38" s="622"/>
      <c r="F38" s="1767"/>
      <c r="G38" s="1767"/>
      <c r="H38" s="1769"/>
      <c r="I38" s="1805"/>
      <c r="J38" s="621"/>
      <c r="K38" s="1142"/>
      <c r="L38" s="1805"/>
      <c r="M38" s="619"/>
      <c r="N38" s="1771"/>
      <c r="O38" s="1805"/>
      <c r="P38" s="619"/>
      <c r="Q38" s="1142"/>
      <c r="R38" s="619"/>
    </row>
    <row r="39" spans="1:18" ht="15" customHeight="1">
      <c r="A39" s="1258" t="s">
        <v>2090</v>
      </c>
      <c r="C39" s="608"/>
      <c r="D39" s="1767"/>
      <c r="E39" s="622"/>
      <c r="F39" s="1767"/>
      <c r="G39" s="1767"/>
      <c r="H39" s="1769"/>
      <c r="I39" s="1805"/>
      <c r="J39" s="621"/>
      <c r="K39" s="1142"/>
      <c r="L39" s="1805"/>
      <c r="M39" s="619"/>
      <c r="N39" s="1771"/>
      <c r="O39" s="1805"/>
      <c r="P39" s="619"/>
      <c r="Q39" s="1142"/>
      <c r="R39" s="619"/>
    </row>
    <row r="40" spans="1:18">
      <c r="A40" s="609" t="s">
        <v>570</v>
      </c>
      <c r="B40" s="608" t="s">
        <v>5</v>
      </c>
      <c r="C40" s="617">
        <v>2006</v>
      </c>
      <c r="E40" s="1766">
        <v>2042</v>
      </c>
      <c r="F40" s="617"/>
      <c r="H40" s="1772">
        <v>0</v>
      </c>
      <c r="I40" s="2136"/>
      <c r="K40" s="1140">
        <v>1142172937.95</v>
      </c>
      <c r="L40" s="1806" t="s">
        <v>276</v>
      </c>
      <c r="N40" s="484">
        <v>0</v>
      </c>
      <c r="O40" s="2136"/>
      <c r="P40" s="608"/>
      <c r="Q40" s="1140">
        <f>ROUND('SCH 14'!K38,0)</f>
        <v>600658226</v>
      </c>
    </row>
    <row r="41" spans="1:18">
      <c r="A41" s="609" t="s">
        <v>571</v>
      </c>
      <c r="B41" s="608" t="s">
        <v>5</v>
      </c>
      <c r="C41" s="1773">
        <v>2009</v>
      </c>
      <c r="E41" s="1766">
        <v>2028</v>
      </c>
      <c r="F41" s="1773"/>
      <c r="H41" s="1772">
        <v>0</v>
      </c>
      <c r="I41" s="2136"/>
      <c r="K41" s="1140">
        <v>33862391</v>
      </c>
      <c r="L41" s="1806" t="s">
        <v>276</v>
      </c>
      <c r="N41" s="484">
        <v>0</v>
      </c>
      <c r="O41" s="2136"/>
      <c r="P41" s="608"/>
      <c r="Q41" s="1140">
        <f>ROUND('SCH 14'!K39,0)</f>
        <v>9419680</v>
      </c>
    </row>
    <row r="42" spans="1:18">
      <c r="A42" s="609" t="s">
        <v>572</v>
      </c>
      <c r="B42" s="608" t="s">
        <v>5</v>
      </c>
      <c r="C42" s="1773">
        <v>2009</v>
      </c>
      <c r="E42" s="1766">
        <v>2043</v>
      </c>
      <c r="F42" s="1773"/>
      <c r="H42" s="1772">
        <v>0</v>
      </c>
      <c r="I42" s="1806"/>
      <c r="K42" s="1140">
        <v>66380007</v>
      </c>
      <c r="L42" s="1806" t="s">
        <v>276</v>
      </c>
      <c r="N42" s="1774">
        <v>0</v>
      </c>
      <c r="O42" s="1806"/>
      <c r="P42" s="608"/>
      <c r="Q42" s="1140">
        <f>ROUND('SCH 14'!K40,0)</f>
        <v>41089448</v>
      </c>
    </row>
    <row r="43" spans="1:18">
      <c r="A43" s="609" t="s">
        <v>573</v>
      </c>
      <c r="B43" s="608" t="s">
        <v>5</v>
      </c>
      <c r="C43" s="1773">
        <v>2007</v>
      </c>
      <c r="E43" s="1766">
        <v>2045</v>
      </c>
      <c r="F43" s="1773"/>
      <c r="G43" s="451"/>
      <c r="H43" s="1772">
        <v>0</v>
      </c>
      <c r="I43" s="1806"/>
      <c r="J43" s="451"/>
      <c r="K43" s="1775">
        <v>125809671</v>
      </c>
      <c r="L43" s="1806" t="s">
        <v>276</v>
      </c>
      <c r="M43" s="451"/>
      <c r="N43" s="1774">
        <v>0</v>
      </c>
      <c r="O43" s="1806"/>
      <c r="P43" s="620"/>
      <c r="Q43" s="1140">
        <f>ROUND('SCH 14'!K41,0)</f>
        <v>92824245</v>
      </c>
      <c r="R43" s="451"/>
    </row>
    <row r="44" spans="1:18">
      <c r="A44" s="609" t="s">
        <v>574</v>
      </c>
      <c r="B44" s="608" t="s">
        <v>5</v>
      </c>
      <c r="C44" s="1776">
        <v>2008</v>
      </c>
      <c r="E44" s="1776">
        <v>2028</v>
      </c>
      <c r="F44" s="1773"/>
      <c r="H44" s="1777">
        <v>0</v>
      </c>
      <c r="I44" s="1806"/>
      <c r="J44" s="451"/>
      <c r="K44" s="1139">
        <v>32734153</v>
      </c>
      <c r="L44" s="1806" t="s">
        <v>276</v>
      </c>
      <c r="N44" s="1778">
        <v>0</v>
      </c>
      <c r="O44" s="1806"/>
      <c r="P44" s="608"/>
      <c r="Q44" s="1139">
        <f>ROUND('SCH 14'!K42,0)</f>
        <v>12168734</v>
      </c>
    </row>
    <row r="45" spans="1:18">
      <c r="A45" s="1258" t="s">
        <v>2174</v>
      </c>
      <c r="B45" s="608" t="s">
        <v>5</v>
      </c>
      <c r="C45" s="1773"/>
      <c r="E45" s="1776"/>
      <c r="F45" s="1773"/>
      <c r="H45" s="1768">
        <v>1450000000</v>
      </c>
      <c r="I45" s="1806" t="s">
        <v>276</v>
      </c>
      <c r="K45" s="1140">
        <f>SUM(K40:K44)</f>
        <v>1400959159.95</v>
      </c>
      <c r="L45" s="1806" t="s">
        <v>276</v>
      </c>
      <c r="N45" s="1140">
        <f>ROUND(SUM(H45-K45),1)</f>
        <v>49040840.100000001</v>
      </c>
      <c r="O45" s="1804" t="s">
        <v>276</v>
      </c>
      <c r="P45" s="608"/>
      <c r="Q45" s="1140">
        <f>SUM(Q40:Q44)</f>
        <v>756160333</v>
      </c>
    </row>
    <row r="46" spans="1:18">
      <c r="A46" s="609" t="s">
        <v>549</v>
      </c>
      <c r="B46" s="608" t="s">
        <v>5</v>
      </c>
      <c r="C46" s="1773">
        <v>2006</v>
      </c>
      <c r="E46" s="1776">
        <v>2043</v>
      </c>
      <c r="F46" s="1773"/>
      <c r="H46" s="1768">
        <v>1450000000</v>
      </c>
      <c r="I46" s="1804"/>
      <c r="K46" s="1770">
        <v>1064151648.23</v>
      </c>
      <c r="L46" s="1806"/>
      <c r="N46" s="1140">
        <f>ROUND(SUM(H46-K46),1)</f>
        <v>385848351.80000001</v>
      </c>
      <c r="O46" s="1805"/>
      <c r="P46" s="608"/>
      <c r="Q46" s="1140">
        <f>ROUND('SCH 14'!K43,0)</f>
        <v>705163311</v>
      </c>
    </row>
    <row r="47" spans="1:18">
      <c r="A47" s="614" t="s">
        <v>550</v>
      </c>
      <c r="C47" s="608"/>
      <c r="D47" s="1767"/>
      <c r="E47" s="622"/>
      <c r="F47" s="1767"/>
      <c r="G47" s="1767"/>
      <c r="H47" s="1769"/>
      <c r="I47" s="1805"/>
      <c r="J47" s="621"/>
      <c r="K47" s="1142"/>
      <c r="L47" s="1805"/>
      <c r="M47" s="619"/>
      <c r="N47" s="1140" t="s">
        <v>5</v>
      </c>
      <c r="O47" s="1805"/>
      <c r="P47" s="619"/>
      <c r="Q47" s="1142"/>
      <c r="R47" s="619"/>
    </row>
    <row r="48" spans="1:18">
      <c r="A48" s="609" t="s">
        <v>575</v>
      </c>
      <c r="B48" s="608" t="s">
        <v>5</v>
      </c>
      <c r="C48" s="617">
        <v>1984</v>
      </c>
      <c r="E48" s="1766">
        <v>2025</v>
      </c>
      <c r="F48" s="617"/>
      <c r="H48" s="1768">
        <v>1064000000</v>
      </c>
      <c r="I48" s="1806" t="s">
        <v>278</v>
      </c>
      <c r="K48" s="1140">
        <v>1043500569.36</v>
      </c>
      <c r="L48" s="1804"/>
      <c r="N48" s="1140">
        <f t="shared" ref="N48:N54" si="1">ROUND(SUM(H48-K48),1)</f>
        <v>20499430.600000001</v>
      </c>
      <c r="O48" s="1805"/>
      <c r="P48" s="608"/>
      <c r="Q48" s="1140">
        <f>ROUND('SCH 14'!K45,0)</f>
        <v>553992</v>
      </c>
    </row>
    <row r="49" spans="1:18">
      <c r="A49" s="609" t="s">
        <v>576</v>
      </c>
      <c r="B49" s="608" t="s">
        <v>5</v>
      </c>
      <c r="C49" s="617">
        <v>1984</v>
      </c>
      <c r="E49" s="1766">
        <v>2013</v>
      </c>
      <c r="F49" s="617"/>
      <c r="H49" s="1768">
        <v>49360000</v>
      </c>
      <c r="I49" s="1806" t="s">
        <v>278</v>
      </c>
      <c r="K49" s="1140">
        <v>49360000</v>
      </c>
      <c r="L49" s="1804"/>
      <c r="N49" s="1140">
        <f t="shared" si="1"/>
        <v>0</v>
      </c>
      <c r="O49" s="1805"/>
      <c r="P49" s="608"/>
      <c r="Q49" s="1140">
        <v>0</v>
      </c>
    </row>
    <row r="50" spans="1:18">
      <c r="A50" s="609" t="s">
        <v>577</v>
      </c>
      <c r="B50" s="608" t="s">
        <v>5</v>
      </c>
      <c r="C50" s="617">
        <v>1984</v>
      </c>
      <c r="E50" s="1766">
        <v>2027</v>
      </c>
      <c r="F50" s="617"/>
      <c r="H50" s="1768">
        <v>136640000</v>
      </c>
      <c r="I50" s="1806" t="s">
        <v>278</v>
      </c>
      <c r="K50" s="1140">
        <v>136640000</v>
      </c>
      <c r="L50" s="1804"/>
      <c r="N50" s="1140">
        <f t="shared" si="1"/>
        <v>0</v>
      </c>
      <c r="O50" s="1805"/>
      <c r="P50" s="608"/>
      <c r="Q50" s="1140">
        <f>ROUND('SCH 14'!K46,0)</f>
        <v>2042563</v>
      </c>
    </row>
    <row r="51" spans="1:18">
      <c r="A51" s="614" t="s">
        <v>2397</v>
      </c>
      <c r="B51" s="608" t="s">
        <v>5</v>
      </c>
      <c r="C51" s="1444">
        <v>2018</v>
      </c>
      <c r="E51" s="1766">
        <v>2028</v>
      </c>
      <c r="F51" s="617"/>
      <c r="H51" s="1768">
        <v>2000000000</v>
      </c>
      <c r="I51" s="1804"/>
      <c r="K51" s="1770">
        <v>217366581</v>
      </c>
      <c r="L51" s="1804"/>
      <c r="N51" s="1140">
        <f>ROUND(SUM(H51-K51),1)</f>
        <v>1782633419</v>
      </c>
      <c r="O51" s="1805"/>
      <c r="P51" s="608"/>
      <c r="Q51" s="1140">
        <f>ROUND('SCH 14'!K47,0)</f>
        <v>161307133</v>
      </c>
    </row>
    <row r="52" spans="1:18">
      <c r="A52" s="614" t="s">
        <v>2271</v>
      </c>
      <c r="C52" s="608"/>
      <c r="D52" s="1767"/>
      <c r="E52" s="622"/>
      <c r="F52" s="1767"/>
      <c r="G52" s="1767"/>
      <c r="H52" s="1769"/>
      <c r="I52" s="1805"/>
      <c r="J52" s="621"/>
      <c r="K52" s="1142"/>
      <c r="L52" s="1805"/>
      <c r="M52" s="619"/>
      <c r="N52" s="1140" t="s">
        <v>5</v>
      </c>
      <c r="O52" s="1805"/>
      <c r="P52" s="619"/>
      <c r="Q52" s="1140"/>
      <c r="R52" s="619"/>
    </row>
    <row r="53" spans="1:18">
      <c r="A53" s="609" t="s">
        <v>553</v>
      </c>
      <c r="B53" s="608" t="s">
        <v>5</v>
      </c>
      <c r="C53" s="617">
        <v>1971</v>
      </c>
      <c r="D53" s="1702"/>
      <c r="E53" s="1766">
        <v>2027</v>
      </c>
      <c r="F53" s="617"/>
      <c r="H53" s="1768">
        <v>250000000</v>
      </c>
      <c r="I53" s="1804"/>
      <c r="K53" s="1140">
        <v>250000000</v>
      </c>
      <c r="L53" s="1804"/>
      <c r="N53" s="1140">
        <f t="shared" si="1"/>
        <v>0</v>
      </c>
      <c r="O53" s="1805"/>
      <c r="P53" s="608"/>
      <c r="Q53" s="1140">
        <f>ROUND('SCH 14'!K49,0)</f>
        <v>2090099</v>
      </c>
    </row>
    <row r="54" spans="1:18">
      <c r="A54" s="609" t="s">
        <v>578</v>
      </c>
      <c r="B54" s="608" t="s">
        <v>5</v>
      </c>
      <c r="C54" s="617">
        <v>1970</v>
      </c>
      <c r="D54" s="1702"/>
      <c r="E54" s="1766">
        <v>2017</v>
      </c>
      <c r="F54" s="617"/>
      <c r="H54" s="1768">
        <v>1000000000</v>
      </c>
      <c r="I54" s="1804"/>
      <c r="K54" s="1140">
        <v>1000000000</v>
      </c>
      <c r="L54" s="1804"/>
      <c r="N54" s="1140">
        <f t="shared" si="1"/>
        <v>0</v>
      </c>
      <c r="O54" s="1805"/>
      <c r="P54" s="608"/>
      <c r="Q54" s="1140">
        <f>ROUND('SCH 14'!K50,0)</f>
        <v>0</v>
      </c>
    </row>
    <row r="55" spans="1:18" ht="20.25" customHeight="1" thickBot="1">
      <c r="A55" s="623" t="s">
        <v>579</v>
      </c>
      <c r="B55" s="608" t="s">
        <v>5</v>
      </c>
      <c r="C55" s="608"/>
      <c r="D55" s="620"/>
      <c r="E55" s="615"/>
      <c r="G55" s="618"/>
      <c r="H55" s="1144">
        <f>ROUND(SUM(H16:H54)-SUM(H40:H44),1)</f>
        <v>17610000000</v>
      </c>
      <c r="I55" s="1804"/>
      <c r="J55" s="2137"/>
      <c r="K55" s="1144">
        <f>ROUND(SUM(K16:K54)-SUM(K40:K44),1)</f>
        <v>15158040293</v>
      </c>
      <c r="L55" s="1804"/>
      <c r="M55" s="2137"/>
      <c r="N55" s="1144">
        <f>ROUND(SUM(N16:N54)-SUM(N40:N44),1)</f>
        <v>2451959707</v>
      </c>
      <c r="O55" s="2136"/>
      <c r="P55" s="1431"/>
      <c r="Q55" s="1144">
        <f>ROUND(SUM(Q16:Q54)-SUM(Q40:Q44),1)</f>
        <v>2130699999</v>
      </c>
    </row>
    <row r="56" spans="1:18" ht="16" thickTop="1">
      <c r="A56" s="614"/>
      <c r="C56" s="608"/>
      <c r="D56" s="620"/>
      <c r="E56" s="622"/>
      <c r="F56" s="451"/>
      <c r="G56" s="451"/>
      <c r="H56" s="624"/>
      <c r="I56" s="1804"/>
      <c r="K56" s="624"/>
      <c r="L56" s="1804"/>
      <c r="N56" s="624" t="s">
        <v>5</v>
      </c>
      <c r="O56" s="1805"/>
      <c r="Q56" s="624"/>
    </row>
    <row r="57" spans="1:18" ht="0.75" customHeight="1">
      <c r="A57" s="614"/>
      <c r="C57" s="608"/>
      <c r="D57" s="620"/>
      <c r="E57" s="622"/>
      <c r="F57" s="451"/>
      <c r="G57" s="451"/>
      <c r="H57" s="624"/>
      <c r="I57" s="1804"/>
      <c r="K57" s="624"/>
      <c r="L57" s="1804"/>
      <c r="N57" s="624"/>
      <c r="O57" s="1805"/>
      <c r="Q57" s="624"/>
    </row>
    <row r="58" spans="1:18" ht="4.5" customHeight="1">
      <c r="C58" s="608"/>
      <c r="D58" s="620"/>
      <c r="E58" s="615"/>
      <c r="I58" s="2136"/>
      <c r="L58" s="2136"/>
      <c r="O58" s="1807"/>
    </row>
    <row r="59" spans="1:18">
      <c r="A59" s="609" t="s">
        <v>580</v>
      </c>
      <c r="E59" s="615"/>
      <c r="O59" s="1807"/>
    </row>
    <row r="60" spans="1:18">
      <c r="A60" s="1258" t="s">
        <v>2091</v>
      </c>
      <c r="E60" s="615"/>
    </row>
    <row r="61" spans="1:18">
      <c r="A61" s="625" t="s">
        <v>581</v>
      </c>
      <c r="E61" s="615"/>
    </row>
    <row r="62" spans="1:18">
      <c r="A62" s="609" t="s">
        <v>582</v>
      </c>
      <c r="E62" s="615"/>
    </row>
    <row r="63" spans="1:18">
      <c r="A63" s="609" t="s">
        <v>583</v>
      </c>
      <c r="E63" s="615"/>
    </row>
    <row r="64" spans="1:18">
      <c r="A64" s="1191" t="s">
        <v>2526</v>
      </c>
      <c r="E64" s="615"/>
    </row>
    <row r="65" spans="1:5">
      <c r="A65" s="614"/>
      <c r="E65" s="615"/>
    </row>
    <row r="66" spans="1:5">
      <c r="E66" s="615"/>
    </row>
    <row r="67" spans="1:5">
      <c r="E67" s="615"/>
    </row>
    <row r="68" spans="1:5">
      <c r="E68" s="615"/>
    </row>
    <row r="69" spans="1:5">
      <c r="E69" s="615"/>
    </row>
    <row r="70" spans="1:5">
      <c r="E70" s="615"/>
    </row>
    <row r="71" spans="1:5">
      <c r="E71" s="615"/>
    </row>
    <row r="72" spans="1:5">
      <c r="E72" s="615"/>
    </row>
    <row r="73" spans="1:5">
      <c r="E73" s="615"/>
    </row>
    <row r="74" spans="1:5">
      <c r="E74" s="615"/>
    </row>
    <row r="75" spans="1:5">
      <c r="E75" s="615"/>
    </row>
    <row r="76" spans="1:5">
      <c r="E76" s="615"/>
    </row>
    <row r="77" spans="1:5">
      <c r="E77" s="615"/>
    </row>
    <row r="78" spans="1:5">
      <c r="E78" s="615"/>
    </row>
    <row r="79" spans="1:5">
      <c r="E79" s="615"/>
    </row>
    <row r="80" spans="1:5">
      <c r="E80" s="615"/>
    </row>
    <row r="81" spans="5:5">
      <c r="E81" s="615"/>
    </row>
    <row r="82" spans="5:5">
      <c r="E82" s="615"/>
    </row>
    <row r="83" spans="5:5">
      <c r="E83" s="615"/>
    </row>
    <row r="84" spans="5:5">
      <c r="E84" s="615"/>
    </row>
    <row r="85" spans="5:5">
      <c r="E85" s="615"/>
    </row>
    <row r="86" spans="5:5">
      <c r="E86" s="615"/>
    </row>
    <row r="87" spans="5:5">
      <c r="E87" s="615"/>
    </row>
    <row r="88" spans="5:5">
      <c r="E88" s="615"/>
    </row>
    <row r="89" spans="5:5">
      <c r="E89" s="615"/>
    </row>
    <row r="90" spans="5:5">
      <c r="E90" s="615"/>
    </row>
    <row r="91" spans="5:5">
      <c r="E91" s="615"/>
    </row>
    <row r="92" spans="5:5">
      <c r="E92" s="615"/>
    </row>
    <row r="93" spans="5:5">
      <c r="E93" s="615"/>
    </row>
    <row r="94" spans="5:5">
      <c r="E94" s="615"/>
    </row>
    <row r="95" spans="5:5">
      <c r="E95" s="615"/>
    </row>
    <row r="96" spans="5:5">
      <c r="E96" s="615"/>
    </row>
    <row r="97" spans="5:5">
      <c r="E97" s="615"/>
    </row>
    <row r="98" spans="5:5">
      <c r="E98" s="615"/>
    </row>
    <row r="99" spans="5:5">
      <c r="E99" s="615"/>
    </row>
    <row r="100" spans="5:5">
      <c r="E100" s="615"/>
    </row>
    <row r="101" spans="5:5">
      <c r="E101" s="615"/>
    </row>
    <row r="102" spans="5:5">
      <c r="E102" s="615"/>
    </row>
    <row r="103" spans="5:5">
      <c r="E103" s="615"/>
    </row>
    <row r="104" spans="5:5">
      <c r="E104" s="615"/>
    </row>
    <row r="105" spans="5:5">
      <c r="E105" s="615"/>
    </row>
  </sheetData>
  <customSheetViews>
    <customSheetView guid="{47D1D06F-CD63-4FEA-BA98-58AF0C63F775}" scale="70" showPageBreaks="1" showGridLines="0" outlineSymbols="0" fitToPage="1" printArea="1" topLeftCell="A10">
      <selection activeCell="K21" sqref="K21"/>
      <pageMargins left="0.5" right="0.5" top="0.7" bottom="0.25" header="0" footer="0.25"/>
      <printOptions horizontalCentered="1" verticalCentered="1"/>
      <pageSetup scale="57" orientation="landscape" r:id="rId1"/>
      <headerFooter scaleWithDoc="0">
        <oddFooter>&amp;R&amp;8 94</oddFooter>
      </headerFooter>
    </customSheetView>
    <customSheetView guid="{018F3E41-3C34-447D-8E2C-07962AB41A6D}" scale="70" showGridLines="0" outlineSymbols="0" fitToPage="1" topLeftCell="A10">
      <selection activeCell="K21" sqref="K21"/>
      <pageMargins left="0.5" right="0.5" top="0.7" bottom="0.25" header="0" footer="0.25"/>
      <printOptions horizontalCentered="1" verticalCentered="1"/>
      <pageSetup scale="57" orientation="landscape" r:id="rId2"/>
      <headerFooter scaleWithDoc="0">
        <oddFooter>&amp;R&amp;8 94</oddFooter>
      </headerFooter>
    </customSheetView>
  </customSheetViews>
  <printOptions horizontalCentered="1" verticalCentered="1"/>
  <pageMargins left="0.5" right="0.5" top="0.7" bottom="0.25" header="0" footer="0.25"/>
  <pageSetup scale="57" orientation="landscape" r:id="rId3"/>
  <headerFooter scaleWithDoc="0">
    <oddFooter>&amp;R&amp;8 95</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3"/>
  <sheetViews>
    <sheetView showGridLines="0" zoomScale="80" zoomScaleNormal="80" workbookViewId="0"/>
  </sheetViews>
  <sheetFormatPr defaultColWidth="8.921875" defaultRowHeight="15.5"/>
  <cols>
    <col min="1" max="1" width="52.53515625" style="987" customWidth="1"/>
    <col min="2" max="2" width="2.07421875" style="987" customWidth="1"/>
    <col min="3" max="3" width="9.921875" style="987" customWidth="1"/>
    <col min="4" max="4" width="2.61328125" style="988" customWidth="1"/>
    <col min="5" max="5" width="9.15234375" style="987" customWidth="1"/>
    <col min="6" max="6" width="2.61328125" style="987" customWidth="1"/>
    <col min="7" max="7" width="13.53515625" style="987" customWidth="1"/>
    <col min="8" max="8" width="2.61328125" style="987" customWidth="1"/>
    <col min="9" max="9" width="13.53515625" style="987" customWidth="1"/>
    <col min="10" max="10" width="2.61328125" style="987" customWidth="1"/>
    <col min="11" max="11" width="13.53515625" style="987" customWidth="1"/>
    <col min="12" max="12" width="2.61328125" style="987" customWidth="1"/>
    <col min="13" max="13" width="13.53515625" style="987" customWidth="1"/>
    <col min="14" max="14" width="2.61328125" style="987" customWidth="1"/>
    <col min="15" max="15" width="13.53515625" style="987" customWidth="1"/>
    <col min="16" max="16" width="2.07421875" style="987" customWidth="1"/>
    <col min="17" max="17" width="13.53515625" style="987" customWidth="1"/>
    <col min="18" max="18" width="2.61328125" style="987" customWidth="1"/>
    <col min="19" max="19" width="13.53515625" style="987" customWidth="1"/>
    <col min="20" max="20" width="2.61328125" style="987" customWidth="1"/>
    <col min="21" max="21" width="13.53515625" style="987" customWidth="1"/>
    <col min="22" max="22" width="2.61328125" style="987" customWidth="1"/>
    <col min="23" max="23" width="13.53515625" style="987" customWidth="1"/>
    <col min="24" max="24" width="2.61328125" style="987" customWidth="1"/>
    <col min="25" max="25" width="13.53515625" style="987" customWidth="1"/>
    <col min="26" max="26" width="2.15234375" style="987" customWidth="1"/>
    <col min="27" max="27" width="14.07421875" style="987" customWidth="1"/>
    <col min="28" max="28" width="2.15234375" style="987" customWidth="1"/>
    <col min="29" max="29" width="15.15234375" style="987" customWidth="1"/>
    <col min="30" max="30" width="2.15234375" style="987" customWidth="1"/>
    <col min="31" max="31" width="13.921875" style="987" customWidth="1"/>
    <col min="32" max="32" width="2.15234375" style="987" customWidth="1"/>
    <col min="33" max="33" width="13.921875" style="987" customWidth="1"/>
    <col min="34" max="34" width="2.15234375" style="987" customWidth="1"/>
    <col min="35" max="35" width="13.921875" style="987" customWidth="1"/>
    <col min="36" max="36" width="2.15234375" style="987" customWidth="1"/>
    <col min="37" max="37" width="13.921875" style="987" customWidth="1"/>
    <col min="38" max="38" width="2.15234375" style="987" customWidth="1"/>
    <col min="39" max="39" width="13.4609375" style="987" customWidth="1"/>
    <col min="40" max="40" width="2.15234375" style="987" customWidth="1"/>
    <col min="41" max="41" width="13.921875" style="987" customWidth="1"/>
    <col min="42" max="42" width="2.15234375" style="987" customWidth="1"/>
    <col min="43" max="43" width="14" style="987" customWidth="1"/>
    <col min="44" max="44" width="2.15234375" style="987" customWidth="1"/>
    <col min="45" max="45" width="14.15234375" style="987" customWidth="1"/>
    <col min="46" max="16384" width="8.921875" style="987"/>
  </cols>
  <sheetData>
    <row r="1" spans="1:47">
      <c r="A1" s="1050" t="s">
        <v>1193</v>
      </c>
    </row>
    <row r="3" spans="1:47" ht="18">
      <c r="A3" s="986" t="s">
        <v>0</v>
      </c>
      <c r="O3" s="626"/>
      <c r="P3" s="626"/>
      <c r="Q3" s="626"/>
      <c r="R3" s="626"/>
      <c r="S3" s="626"/>
      <c r="T3" s="626"/>
      <c r="U3" s="626"/>
      <c r="V3" s="626"/>
      <c r="W3" s="626"/>
      <c r="X3" s="626"/>
      <c r="Y3" s="626"/>
      <c r="AA3" s="626"/>
      <c r="AB3" s="626"/>
      <c r="AC3" s="626"/>
      <c r="AD3" s="626"/>
      <c r="AE3" s="609"/>
      <c r="AF3" s="609"/>
      <c r="AG3" s="609"/>
      <c r="AH3" s="626"/>
      <c r="AI3" s="626"/>
      <c r="AJ3" s="626"/>
      <c r="AK3" s="626"/>
      <c r="AL3" s="626"/>
      <c r="AM3" s="626"/>
      <c r="AN3" s="626"/>
      <c r="AO3" s="626"/>
      <c r="AP3" s="626"/>
      <c r="AQ3" s="626"/>
      <c r="AR3" s="626"/>
      <c r="AS3" s="626"/>
    </row>
    <row r="4" spans="1:47" ht="18">
      <c r="A4" s="986" t="s">
        <v>555</v>
      </c>
      <c r="O4" s="626"/>
      <c r="P4" s="626"/>
      <c r="Q4" s="989" t="s">
        <v>556</v>
      </c>
      <c r="R4" s="626"/>
      <c r="S4" s="626"/>
      <c r="T4" s="626"/>
      <c r="U4" s="626"/>
      <c r="V4" s="626"/>
      <c r="W4" s="626"/>
      <c r="X4" s="626"/>
      <c r="AA4" s="626"/>
      <c r="AB4" s="626"/>
      <c r="AC4" s="627" t="s">
        <v>556</v>
      </c>
      <c r="AD4" s="626"/>
      <c r="AE4" s="609"/>
      <c r="AF4" s="609"/>
      <c r="AG4" s="609"/>
      <c r="AH4" s="626"/>
      <c r="AI4" s="626"/>
      <c r="AJ4" s="626"/>
      <c r="AK4" s="627"/>
      <c r="AL4" s="626"/>
      <c r="AM4" s="626"/>
      <c r="AN4" s="626"/>
      <c r="AO4" s="627"/>
      <c r="AP4" s="626"/>
      <c r="AQ4" s="626"/>
      <c r="AR4" s="626"/>
      <c r="AS4" s="627" t="s">
        <v>556</v>
      </c>
    </row>
    <row r="5" spans="1:47" ht="18">
      <c r="A5" s="986" t="s">
        <v>1091</v>
      </c>
      <c r="O5" s="626"/>
      <c r="P5" s="626"/>
      <c r="Q5" s="626"/>
      <c r="R5" s="626"/>
      <c r="S5" s="626"/>
      <c r="T5" s="626"/>
      <c r="U5" s="626"/>
      <c r="V5" s="626"/>
      <c r="W5" s="626"/>
      <c r="X5" s="626"/>
      <c r="AA5" s="626"/>
      <c r="AB5" s="626"/>
      <c r="AC5" s="627" t="s">
        <v>115</v>
      </c>
      <c r="AD5" s="626"/>
      <c r="AE5" s="609"/>
      <c r="AF5" s="609"/>
      <c r="AG5" s="609"/>
      <c r="AH5" s="626"/>
      <c r="AI5" s="626"/>
      <c r="AJ5" s="626"/>
      <c r="AK5" s="626"/>
      <c r="AL5" s="626"/>
      <c r="AM5" s="626"/>
      <c r="AN5" s="626"/>
      <c r="AO5" s="626"/>
      <c r="AP5" s="626"/>
      <c r="AQ5" s="626"/>
      <c r="AR5" s="626"/>
      <c r="AS5" s="627" t="s">
        <v>115</v>
      </c>
    </row>
    <row r="6" spans="1:47" ht="18">
      <c r="A6" s="986" t="s">
        <v>2478</v>
      </c>
      <c r="O6" s="626"/>
      <c r="P6" s="626"/>
      <c r="Q6" s="626"/>
      <c r="R6" s="626"/>
      <c r="S6" s="626"/>
      <c r="T6" s="626"/>
      <c r="U6" s="626"/>
      <c r="V6" s="626"/>
      <c r="W6" s="626"/>
      <c r="X6" s="626"/>
      <c r="Y6" s="626"/>
      <c r="AA6" s="626"/>
      <c r="AB6" s="626"/>
      <c r="AC6" s="626"/>
      <c r="AD6" s="626"/>
      <c r="AE6" s="609"/>
      <c r="AF6" s="609"/>
      <c r="AG6" s="609"/>
      <c r="AH6" s="626"/>
      <c r="AI6" s="626"/>
      <c r="AJ6" s="626"/>
      <c r="AK6" s="626"/>
      <c r="AL6" s="626"/>
      <c r="AM6" s="626"/>
      <c r="AN6" s="626"/>
      <c r="AO6" s="626"/>
      <c r="AP6" s="626"/>
      <c r="AQ6" s="626"/>
      <c r="AR6" s="626"/>
      <c r="AS6" s="626"/>
    </row>
    <row r="7" spans="1:47" ht="18">
      <c r="A7" s="986"/>
      <c r="O7" s="626"/>
      <c r="P7" s="626"/>
      <c r="Q7" s="626"/>
      <c r="R7" s="626"/>
      <c r="S7" s="626"/>
      <c r="T7" s="626"/>
      <c r="U7" s="626"/>
      <c r="V7" s="626"/>
      <c r="W7" s="626"/>
      <c r="X7" s="626"/>
      <c r="Y7" s="626"/>
      <c r="AA7" s="626"/>
      <c r="AB7" s="626"/>
      <c r="AC7" s="626"/>
      <c r="AD7" s="626"/>
      <c r="AE7" s="609"/>
      <c r="AF7" s="609"/>
      <c r="AG7" s="609"/>
      <c r="AH7" s="626"/>
      <c r="AI7" s="626"/>
      <c r="AJ7" s="626"/>
      <c r="AK7" s="626"/>
      <c r="AL7" s="626"/>
      <c r="AM7" s="626"/>
      <c r="AN7" s="626"/>
      <c r="AO7" s="626"/>
      <c r="AP7" s="626"/>
      <c r="AQ7" s="626"/>
      <c r="AR7" s="626"/>
      <c r="AS7" s="626"/>
    </row>
    <row r="8" spans="1:47">
      <c r="C8" s="990" t="s">
        <v>558</v>
      </c>
      <c r="D8" s="991"/>
      <c r="E8" s="990" t="s">
        <v>558</v>
      </c>
      <c r="O8" s="626"/>
      <c r="P8" s="626"/>
      <c r="Q8" s="626"/>
      <c r="R8" s="626"/>
      <c r="S8" s="626"/>
      <c r="T8" s="626"/>
      <c r="U8" s="626"/>
      <c r="V8" s="626"/>
      <c r="W8" s="626"/>
      <c r="X8" s="626"/>
      <c r="Y8" s="626"/>
      <c r="AA8" s="626"/>
      <c r="AB8" s="626"/>
      <c r="AC8" s="626"/>
      <c r="AD8" s="626"/>
      <c r="AE8" s="609"/>
      <c r="AF8" s="609"/>
      <c r="AG8" s="609"/>
      <c r="AH8" s="626"/>
      <c r="AI8" s="626"/>
      <c r="AJ8" s="626"/>
      <c r="AK8" s="626"/>
      <c r="AL8" s="626"/>
      <c r="AM8" s="626"/>
      <c r="AN8" s="626"/>
      <c r="AO8" s="626"/>
      <c r="AP8" s="626"/>
      <c r="AQ8" s="626"/>
      <c r="AR8" s="626"/>
      <c r="AS8" s="626"/>
    </row>
    <row r="9" spans="1:47">
      <c r="C9" s="990" t="s">
        <v>561</v>
      </c>
      <c r="D9" s="991"/>
      <c r="E9" s="990" t="s">
        <v>562</v>
      </c>
      <c r="G9" s="1810">
        <v>40633</v>
      </c>
      <c r="H9" s="1810"/>
      <c r="I9" s="1810"/>
      <c r="K9" s="1590">
        <v>40999</v>
      </c>
      <c r="L9" s="1590"/>
      <c r="M9" s="1590"/>
      <c r="O9" s="1590">
        <v>41364</v>
      </c>
      <c r="P9" s="1590"/>
      <c r="Q9" s="1590"/>
      <c r="R9" s="626"/>
      <c r="S9" s="1590">
        <v>41729</v>
      </c>
      <c r="T9" s="1590"/>
      <c r="U9" s="1590"/>
      <c r="V9" s="626"/>
      <c r="W9" s="1590">
        <v>42094</v>
      </c>
      <c r="X9" s="1590"/>
      <c r="Y9" s="1590"/>
      <c r="AA9" s="1590">
        <v>42460</v>
      </c>
      <c r="AB9" s="1590"/>
      <c r="AC9" s="1590"/>
      <c r="AD9" s="626"/>
      <c r="AE9" s="1590">
        <v>42825</v>
      </c>
      <c r="AF9" s="1590"/>
      <c r="AG9" s="1590"/>
      <c r="AH9" s="626"/>
      <c r="AI9" s="1590">
        <v>43190</v>
      </c>
      <c r="AJ9" s="1590"/>
      <c r="AK9" s="1590"/>
      <c r="AL9" s="626"/>
      <c r="AM9" s="1590">
        <v>43555</v>
      </c>
      <c r="AN9" s="1590"/>
      <c r="AO9" s="1590"/>
      <c r="AP9" s="626"/>
      <c r="AQ9" s="1590">
        <v>43921</v>
      </c>
      <c r="AR9" s="1590"/>
      <c r="AS9" s="1590"/>
    </row>
    <row r="10" spans="1:47">
      <c r="A10" s="992" t="s">
        <v>523</v>
      </c>
      <c r="C10" s="992" t="s">
        <v>524</v>
      </c>
      <c r="D10" s="991"/>
      <c r="E10" s="992" t="s">
        <v>565</v>
      </c>
      <c r="G10" s="992" t="s">
        <v>520</v>
      </c>
      <c r="I10" s="992" t="s">
        <v>1092</v>
      </c>
      <c r="K10" s="613" t="s">
        <v>520</v>
      </c>
      <c r="L10" s="609"/>
      <c r="M10" s="613" t="s">
        <v>1092</v>
      </c>
      <c r="O10" s="998" t="s">
        <v>520</v>
      </c>
      <c r="P10" s="626"/>
      <c r="Q10" s="998" t="s">
        <v>1092</v>
      </c>
      <c r="R10" s="626"/>
      <c r="S10" s="998" t="s">
        <v>520</v>
      </c>
      <c r="T10" s="626"/>
      <c r="U10" s="998" t="s">
        <v>1092</v>
      </c>
      <c r="V10" s="626"/>
      <c r="W10" s="998" t="s">
        <v>520</v>
      </c>
      <c r="X10" s="626"/>
      <c r="Y10" s="998" t="s">
        <v>1092</v>
      </c>
      <c r="AA10" s="998" t="s">
        <v>520</v>
      </c>
      <c r="AB10" s="626"/>
      <c r="AC10" s="998" t="s">
        <v>1092</v>
      </c>
      <c r="AD10" s="626"/>
      <c r="AE10" s="998" t="s">
        <v>520</v>
      </c>
      <c r="AF10" s="626"/>
      <c r="AG10" s="998" t="s">
        <v>1092</v>
      </c>
      <c r="AH10" s="626"/>
      <c r="AI10" s="998" t="s">
        <v>520</v>
      </c>
      <c r="AJ10" s="626"/>
      <c r="AK10" s="998" t="s">
        <v>1092</v>
      </c>
      <c r="AL10" s="626"/>
      <c r="AM10" s="998" t="s">
        <v>520</v>
      </c>
      <c r="AN10" s="626"/>
      <c r="AO10" s="998" t="s">
        <v>1092</v>
      </c>
      <c r="AP10" s="626"/>
      <c r="AQ10" s="998" t="s">
        <v>520</v>
      </c>
      <c r="AR10" s="626"/>
      <c r="AS10" s="998" t="s">
        <v>1092</v>
      </c>
    </row>
    <row r="11" spans="1:47">
      <c r="K11" s="609"/>
      <c r="L11" s="609"/>
      <c r="M11" s="609"/>
      <c r="O11" s="626"/>
      <c r="P11" s="626"/>
      <c r="Q11" s="626"/>
      <c r="R11" s="626"/>
      <c r="S11" s="626"/>
      <c r="T11" s="626"/>
      <c r="U11" s="626"/>
      <c r="V11" s="626"/>
      <c r="W11" s="626"/>
      <c r="X11" s="626"/>
      <c r="Y11" s="626"/>
      <c r="AA11" s="626"/>
      <c r="AB11" s="626"/>
      <c r="AC11" s="626"/>
      <c r="AD11" s="626"/>
      <c r="AE11" s="626"/>
      <c r="AF11" s="626"/>
      <c r="AG11" s="626"/>
      <c r="AH11" s="626"/>
      <c r="AI11" s="626"/>
      <c r="AJ11" s="626"/>
      <c r="AK11" s="626"/>
      <c r="AL11" s="626"/>
      <c r="AM11" s="626"/>
      <c r="AN11" s="626"/>
      <c r="AO11" s="626"/>
      <c r="AP11" s="626"/>
      <c r="AQ11" s="626"/>
      <c r="AR11" s="626"/>
      <c r="AS11" s="626"/>
    </row>
    <row r="12" spans="1:47">
      <c r="A12" s="993" t="s">
        <v>526</v>
      </c>
      <c r="K12" s="609"/>
      <c r="L12" s="609"/>
      <c r="M12" s="609"/>
      <c r="O12" s="626"/>
      <c r="P12" s="626"/>
      <c r="Q12" s="626"/>
      <c r="R12" s="626"/>
      <c r="S12" s="626"/>
      <c r="T12" s="626"/>
      <c r="U12" s="626"/>
      <c r="V12" s="626"/>
      <c r="W12" s="626"/>
      <c r="X12" s="626"/>
      <c r="Y12" s="626"/>
      <c r="AA12" s="626"/>
      <c r="AB12" s="626"/>
      <c r="AC12" s="626"/>
      <c r="AD12" s="626"/>
      <c r="AE12" s="626"/>
      <c r="AF12" s="626"/>
      <c r="AG12" s="626"/>
      <c r="AH12" s="626"/>
      <c r="AI12" s="626"/>
      <c r="AJ12" s="626"/>
      <c r="AK12" s="626"/>
      <c r="AL12" s="626"/>
      <c r="AM12" s="626"/>
      <c r="AN12" s="626"/>
      <c r="AO12" s="626"/>
      <c r="AP12" s="626"/>
      <c r="AQ12" s="626"/>
      <c r="AR12" s="626"/>
      <c r="AS12" s="626"/>
    </row>
    <row r="13" spans="1:47">
      <c r="A13" s="994" t="s">
        <v>2430</v>
      </c>
      <c r="B13" s="987" t="s">
        <v>5</v>
      </c>
      <c r="C13" s="1779">
        <v>1989</v>
      </c>
      <c r="D13" s="1780"/>
      <c r="E13" s="1779">
        <v>2031</v>
      </c>
      <c r="F13" s="1781"/>
      <c r="G13" s="502">
        <v>92979557</v>
      </c>
      <c r="H13" s="1782"/>
      <c r="I13" s="502">
        <v>24007853</v>
      </c>
      <c r="J13" s="1782"/>
      <c r="K13" s="502">
        <v>88086857</v>
      </c>
      <c r="L13" s="1782"/>
      <c r="M13" s="502">
        <v>18490218</v>
      </c>
      <c r="N13" s="1782"/>
      <c r="O13" s="502">
        <v>80150520</v>
      </c>
      <c r="P13" s="1782"/>
      <c r="Q13" s="502">
        <v>15514645</v>
      </c>
      <c r="R13" s="1783"/>
      <c r="S13" s="502">
        <v>59239005</v>
      </c>
      <c r="T13" s="1782"/>
      <c r="U13" s="502">
        <v>11324805</v>
      </c>
      <c r="V13" s="1782"/>
      <c r="W13" s="502">
        <v>73050730</v>
      </c>
      <c r="X13" s="1782"/>
      <c r="Y13" s="502">
        <v>9150971</v>
      </c>
      <c r="Z13" s="1782"/>
      <c r="AA13" s="502">
        <v>44088768.140000001</v>
      </c>
      <c r="AB13" s="1782"/>
      <c r="AC13" s="502">
        <v>4951534.67</v>
      </c>
      <c r="AD13" s="1782"/>
      <c r="AE13" s="502">
        <v>44215664</v>
      </c>
      <c r="AF13" s="1782"/>
      <c r="AG13" s="502">
        <v>4219269</v>
      </c>
      <c r="AH13" s="1782"/>
      <c r="AI13" s="502">
        <v>30464862</v>
      </c>
      <c r="AJ13" s="1782"/>
      <c r="AK13" s="502">
        <v>2377655</v>
      </c>
      <c r="AL13" s="1783"/>
      <c r="AM13" s="502">
        <v>15527176</v>
      </c>
      <c r="AN13" s="1782"/>
      <c r="AO13" s="502">
        <v>1252387</v>
      </c>
      <c r="AQ13" s="792">
        <f>ROUND('SCH 14'!I15,0)</f>
        <v>5457617</v>
      </c>
      <c r="AS13" s="792">
        <f>ROUND('SCH 14'!O15,0)</f>
        <v>631951</v>
      </c>
      <c r="AU13" s="1809"/>
    </row>
    <row r="14" spans="1:47">
      <c r="A14" s="993" t="s">
        <v>527</v>
      </c>
      <c r="C14" s="1779"/>
      <c r="D14" s="1780"/>
      <c r="E14" s="1779"/>
      <c r="F14" s="1783"/>
      <c r="G14" s="440"/>
      <c r="H14" s="440"/>
      <c r="I14" s="440"/>
      <c r="J14" s="440"/>
      <c r="K14" s="440"/>
      <c r="L14" s="440"/>
      <c r="M14" s="440"/>
      <c r="N14" s="440"/>
      <c r="O14" s="440"/>
      <c r="P14" s="440"/>
      <c r="Q14" s="440"/>
      <c r="R14" s="1783"/>
      <c r="S14" s="440"/>
      <c r="T14" s="440"/>
      <c r="U14" s="440"/>
      <c r="V14" s="440"/>
      <c r="W14" s="440"/>
      <c r="X14" s="440"/>
      <c r="Y14" s="440"/>
      <c r="Z14" s="440"/>
      <c r="AA14" s="440"/>
      <c r="AB14" s="440"/>
      <c r="AC14" s="440"/>
      <c r="AD14" s="440"/>
      <c r="AE14" s="440"/>
      <c r="AF14" s="440"/>
      <c r="AG14" s="440"/>
      <c r="AH14" s="440"/>
      <c r="AI14" s="440"/>
      <c r="AJ14" s="440"/>
      <c r="AK14" s="440"/>
      <c r="AL14" s="1783"/>
      <c r="AM14" s="440"/>
      <c r="AN14" s="440"/>
      <c r="AO14" s="440"/>
      <c r="AQ14" s="999"/>
      <c r="AS14" s="999"/>
      <c r="AU14" s="1809"/>
    </row>
    <row r="15" spans="1:47">
      <c r="A15" s="1401" t="s">
        <v>2431</v>
      </c>
      <c r="B15" s="987" t="s">
        <v>5</v>
      </c>
      <c r="C15" s="1779">
        <v>1997</v>
      </c>
      <c r="D15" s="1780"/>
      <c r="E15" s="1779">
        <v>2028</v>
      </c>
      <c r="F15" s="1783"/>
      <c r="G15" s="440">
        <v>14508714</v>
      </c>
      <c r="H15" s="440"/>
      <c r="I15" s="440">
        <v>2525816</v>
      </c>
      <c r="J15" s="440"/>
      <c r="K15" s="440">
        <v>14736251</v>
      </c>
      <c r="L15" s="440"/>
      <c r="M15" s="440">
        <v>2047370</v>
      </c>
      <c r="N15" s="440"/>
      <c r="O15" s="440">
        <v>12643037</v>
      </c>
      <c r="P15" s="440"/>
      <c r="Q15" s="440">
        <v>1592780</v>
      </c>
      <c r="R15" s="1783"/>
      <c r="S15" s="440">
        <v>12211777</v>
      </c>
      <c r="T15" s="440"/>
      <c r="U15" s="440">
        <v>1102502</v>
      </c>
      <c r="V15" s="440"/>
      <c r="W15" s="440">
        <v>10440575</v>
      </c>
      <c r="X15" s="440"/>
      <c r="Y15" s="440">
        <v>656918</v>
      </c>
      <c r="Z15" s="440"/>
      <c r="AA15" s="440">
        <v>6743375.5099999998</v>
      </c>
      <c r="AB15" s="440"/>
      <c r="AC15" s="440">
        <v>302387.62</v>
      </c>
      <c r="AD15" s="440"/>
      <c r="AE15" s="440">
        <v>1195274</v>
      </c>
      <c r="AF15" s="440"/>
      <c r="AG15" s="440">
        <v>127794</v>
      </c>
      <c r="AH15" s="440"/>
      <c r="AI15" s="440">
        <v>472507</v>
      </c>
      <c r="AJ15" s="440"/>
      <c r="AK15" s="440">
        <v>72010</v>
      </c>
      <c r="AL15" s="1783"/>
      <c r="AM15" s="440">
        <v>651849</v>
      </c>
      <c r="AN15" s="440"/>
      <c r="AO15" s="440">
        <v>97831</v>
      </c>
      <c r="AQ15" s="999">
        <f>ROUND('SCH 14'!I17,0)</f>
        <v>657629</v>
      </c>
      <c r="AS15" s="999">
        <f>ROUND('SCH 14'!O17,0)</f>
        <v>70903</v>
      </c>
      <c r="AU15" s="1809"/>
    </row>
    <row r="16" spans="1:47">
      <c r="A16" s="1401" t="s">
        <v>2432</v>
      </c>
      <c r="B16" s="987" t="s">
        <v>5</v>
      </c>
      <c r="C16" s="1779">
        <v>1998</v>
      </c>
      <c r="D16" s="1780"/>
      <c r="E16" s="1779">
        <v>2015</v>
      </c>
      <c r="F16" s="1783"/>
      <c r="G16" s="440">
        <v>20904914</v>
      </c>
      <c r="H16" s="440"/>
      <c r="I16" s="440">
        <v>1780093</v>
      </c>
      <c r="J16" s="440"/>
      <c r="K16" s="440">
        <v>15195455</v>
      </c>
      <c r="L16" s="440"/>
      <c r="M16" s="440">
        <v>982335</v>
      </c>
      <c r="N16" s="440"/>
      <c r="O16" s="440">
        <v>9109125</v>
      </c>
      <c r="P16" s="440"/>
      <c r="Q16" s="440">
        <v>436578</v>
      </c>
      <c r="R16" s="1783"/>
      <c r="S16" s="440">
        <v>3447572</v>
      </c>
      <c r="T16" s="440"/>
      <c r="U16" s="440">
        <v>64376</v>
      </c>
      <c r="V16" s="440"/>
      <c r="W16" s="440">
        <v>7932</v>
      </c>
      <c r="X16" s="440"/>
      <c r="Y16" s="440">
        <v>377</v>
      </c>
      <c r="Z16" s="440"/>
      <c r="AA16" s="440">
        <v>0</v>
      </c>
      <c r="AB16" s="440"/>
      <c r="AC16" s="440">
        <v>0</v>
      </c>
      <c r="AD16" s="440"/>
      <c r="AE16" s="440">
        <v>0</v>
      </c>
      <c r="AF16" s="440"/>
      <c r="AG16" s="440">
        <v>0</v>
      </c>
      <c r="AH16" s="440"/>
      <c r="AI16" s="440">
        <v>0</v>
      </c>
      <c r="AJ16" s="440"/>
      <c r="AK16" s="440">
        <v>0</v>
      </c>
      <c r="AL16" s="1783"/>
      <c r="AM16" s="440">
        <v>0</v>
      </c>
      <c r="AN16" s="440"/>
      <c r="AO16" s="440">
        <v>0</v>
      </c>
      <c r="AQ16" s="999">
        <f>ROUND('SCH 14'!I18,0)</f>
        <v>0</v>
      </c>
      <c r="AS16" s="999">
        <f>ROUND('SCH 14'!O18,0)</f>
        <v>0</v>
      </c>
      <c r="AU16" s="1809"/>
    </row>
    <row r="17" spans="1:47">
      <c r="A17" s="1401" t="s">
        <v>2433</v>
      </c>
      <c r="B17" s="987" t="s">
        <v>5</v>
      </c>
      <c r="C17" s="1779">
        <v>1997</v>
      </c>
      <c r="D17" s="1780"/>
      <c r="E17" s="1779">
        <v>2045</v>
      </c>
      <c r="F17" s="1783"/>
      <c r="G17" s="440">
        <v>27515255</v>
      </c>
      <c r="H17" s="440"/>
      <c r="I17" s="440">
        <v>17843809</v>
      </c>
      <c r="J17" s="440"/>
      <c r="K17" s="440">
        <v>25584706</v>
      </c>
      <c r="L17" s="440"/>
      <c r="M17" s="440">
        <v>17694260</v>
      </c>
      <c r="N17" s="440"/>
      <c r="O17" s="440">
        <v>27069670</v>
      </c>
      <c r="P17" s="440"/>
      <c r="Q17" s="440">
        <v>17361198</v>
      </c>
      <c r="R17" s="1783"/>
      <c r="S17" s="440">
        <v>28732807</v>
      </c>
      <c r="T17" s="440"/>
      <c r="U17" s="440">
        <v>16353261</v>
      </c>
      <c r="V17" s="440"/>
      <c r="W17" s="440">
        <v>25355095</v>
      </c>
      <c r="X17" s="440"/>
      <c r="Y17" s="440">
        <v>16532868</v>
      </c>
      <c r="Z17" s="440"/>
      <c r="AA17" s="440">
        <v>26882315.890000001</v>
      </c>
      <c r="AB17" s="440"/>
      <c r="AC17" s="440">
        <v>15292838.51</v>
      </c>
      <c r="AD17" s="440"/>
      <c r="AE17" s="440">
        <v>28512699</v>
      </c>
      <c r="AF17" s="440"/>
      <c r="AG17" s="440">
        <v>15234692</v>
      </c>
      <c r="AH17" s="440"/>
      <c r="AI17" s="440">
        <v>26962570</v>
      </c>
      <c r="AJ17" s="440"/>
      <c r="AK17" s="440">
        <v>14963790</v>
      </c>
      <c r="AL17" s="1783"/>
      <c r="AM17" s="440">
        <v>25706644</v>
      </c>
      <c r="AN17" s="440"/>
      <c r="AO17" s="440">
        <v>13838350</v>
      </c>
      <c r="AQ17" s="999">
        <f>ROUND('SCH 14'!I19,0)</f>
        <v>25640517</v>
      </c>
      <c r="AS17" s="999">
        <f>ROUND('SCH 14'!O19,0)</f>
        <v>12026942</v>
      </c>
      <c r="AU17" s="1809"/>
    </row>
    <row r="18" spans="1:47">
      <c r="A18" s="1401" t="s">
        <v>2434</v>
      </c>
      <c r="B18" s="987" t="s">
        <v>5</v>
      </c>
      <c r="C18" s="1779">
        <v>1999</v>
      </c>
      <c r="D18" s="1780"/>
      <c r="E18" s="1779">
        <v>2040</v>
      </c>
      <c r="F18" s="1783"/>
      <c r="G18" s="440">
        <v>13092695</v>
      </c>
      <c r="H18" s="440"/>
      <c r="I18" s="440">
        <v>2245038</v>
      </c>
      <c r="J18" s="440"/>
      <c r="K18" s="440">
        <v>11780361</v>
      </c>
      <c r="L18" s="440"/>
      <c r="M18" s="440">
        <v>1919064</v>
      </c>
      <c r="N18" s="440"/>
      <c r="O18" s="440">
        <v>11039456</v>
      </c>
      <c r="P18" s="440"/>
      <c r="Q18" s="440">
        <v>1629009</v>
      </c>
      <c r="R18" s="1783"/>
      <c r="S18" s="440">
        <v>9416589</v>
      </c>
      <c r="T18" s="440"/>
      <c r="U18" s="440">
        <v>1263579</v>
      </c>
      <c r="V18" s="440"/>
      <c r="W18" s="440">
        <v>5417017</v>
      </c>
      <c r="X18" s="440"/>
      <c r="Y18" s="440">
        <v>1063746</v>
      </c>
      <c r="Z18" s="440"/>
      <c r="AA18" s="440">
        <v>5684197.6699999999</v>
      </c>
      <c r="AB18" s="440"/>
      <c r="AC18" s="440">
        <v>777868.31</v>
      </c>
      <c r="AD18" s="440"/>
      <c r="AE18" s="440">
        <v>5654801</v>
      </c>
      <c r="AF18" s="440"/>
      <c r="AG18" s="440">
        <v>898918</v>
      </c>
      <c r="AH18" s="440"/>
      <c r="AI18" s="440">
        <v>5338512</v>
      </c>
      <c r="AJ18" s="440"/>
      <c r="AK18" s="440">
        <v>1047764</v>
      </c>
      <c r="AL18" s="1783"/>
      <c r="AM18" s="440">
        <v>5733562</v>
      </c>
      <c r="AN18" s="440"/>
      <c r="AO18" s="440">
        <v>1033435</v>
      </c>
      <c r="AQ18" s="440">
        <f>ROUND('SCH 14'!I20,0)</f>
        <v>5890743</v>
      </c>
      <c r="AR18" s="1783"/>
      <c r="AS18" s="440">
        <f>ROUND('SCH 14'!O20,0)</f>
        <v>893036</v>
      </c>
      <c r="AU18" s="1809"/>
    </row>
    <row r="19" spans="1:47">
      <c r="A19" s="1401" t="s">
        <v>2435</v>
      </c>
      <c r="B19" s="987" t="s">
        <v>5</v>
      </c>
      <c r="C19" s="1779">
        <v>1998</v>
      </c>
      <c r="D19" s="1780"/>
      <c r="E19" s="1779">
        <v>2035</v>
      </c>
      <c r="F19" s="1783"/>
      <c r="G19" s="440">
        <v>8886205</v>
      </c>
      <c r="H19" s="440"/>
      <c r="I19" s="440">
        <v>3577987</v>
      </c>
      <c r="J19" s="440"/>
      <c r="K19" s="440">
        <v>10127430</v>
      </c>
      <c r="L19" s="440"/>
      <c r="M19" s="440">
        <v>3683712</v>
      </c>
      <c r="N19" s="440"/>
      <c r="O19" s="440">
        <v>11350173</v>
      </c>
      <c r="P19" s="440"/>
      <c r="Q19" s="440">
        <v>4010003</v>
      </c>
      <c r="R19" s="1783"/>
      <c r="S19" s="440">
        <v>11328773</v>
      </c>
      <c r="T19" s="440"/>
      <c r="U19" s="440">
        <v>3724766</v>
      </c>
      <c r="V19" s="440"/>
      <c r="W19" s="440">
        <v>11780068</v>
      </c>
      <c r="X19" s="440"/>
      <c r="Y19" s="440">
        <v>3352018</v>
      </c>
      <c r="Z19" s="440"/>
      <c r="AA19" s="440">
        <v>12340510.199999999</v>
      </c>
      <c r="AB19" s="440"/>
      <c r="AC19" s="440">
        <v>3768087.51</v>
      </c>
      <c r="AD19" s="440"/>
      <c r="AE19" s="440">
        <v>12168464</v>
      </c>
      <c r="AF19" s="440"/>
      <c r="AG19" s="440">
        <v>3275982</v>
      </c>
      <c r="AH19" s="440"/>
      <c r="AI19" s="440">
        <v>10767101</v>
      </c>
      <c r="AJ19" s="440"/>
      <c r="AK19" s="440">
        <v>2784306</v>
      </c>
      <c r="AL19" s="1783"/>
      <c r="AM19" s="440">
        <v>10580460</v>
      </c>
      <c r="AN19" s="440"/>
      <c r="AO19" s="440">
        <v>2346493</v>
      </c>
      <c r="AQ19" s="440">
        <f>ROUND('SCH 14'!I21,0)</f>
        <v>6627358</v>
      </c>
      <c r="AR19" s="1783"/>
      <c r="AS19" s="440">
        <f>ROUND('SCH 14'!O21,0)</f>
        <v>1785718</v>
      </c>
      <c r="AU19" s="1809"/>
    </row>
    <row r="20" spans="1:47">
      <c r="A20" s="993" t="s">
        <v>2272</v>
      </c>
      <c r="C20" s="1779"/>
      <c r="D20" s="1780"/>
      <c r="E20" s="1779"/>
      <c r="F20" s="1783"/>
      <c r="G20" s="440"/>
      <c r="H20" s="440"/>
      <c r="I20" s="440"/>
      <c r="J20" s="440"/>
      <c r="K20" s="440"/>
      <c r="L20" s="440"/>
      <c r="M20" s="440"/>
      <c r="N20" s="440"/>
      <c r="O20" s="440"/>
      <c r="P20" s="440"/>
      <c r="Q20" s="440"/>
      <c r="R20" s="1783"/>
      <c r="S20" s="440"/>
      <c r="T20" s="440"/>
      <c r="U20" s="440"/>
      <c r="V20" s="440"/>
      <c r="W20" s="440"/>
      <c r="X20" s="440"/>
      <c r="Y20" s="440"/>
      <c r="Z20" s="440"/>
      <c r="AA20" s="440"/>
      <c r="AB20" s="440"/>
      <c r="AC20" s="440"/>
      <c r="AD20" s="440"/>
      <c r="AE20" s="440"/>
      <c r="AF20" s="440"/>
      <c r="AG20" s="440"/>
      <c r="AH20" s="440"/>
      <c r="AI20" s="440"/>
      <c r="AJ20" s="440"/>
      <c r="AK20" s="440"/>
      <c r="AL20" s="1783"/>
      <c r="AM20" s="440"/>
      <c r="AN20" s="440"/>
      <c r="AO20" s="440"/>
      <c r="AQ20" s="440"/>
      <c r="AR20" s="1783"/>
      <c r="AS20" s="440"/>
      <c r="AU20" s="1809"/>
    </row>
    <row r="21" spans="1:47">
      <c r="A21" s="1401" t="s">
        <v>2436</v>
      </c>
      <c r="B21" s="987" t="s">
        <v>5</v>
      </c>
      <c r="C21" s="1779">
        <v>1981</v>
      </c>
      <c r="D21" s="1780"/>
      <c r="E21" s="1779">
        <v>2033</v>
      </c>
      <c r="F21" s="1783"/>
      <c r="G21" s="440">
        <v>4757324</v>
      </c>
      <c r="H21" s="440"/>
      <c r="I21" s="440">
        <v>942002</v>
      </c>
      <c r="J21" s="440"/>
      <c r="K21" s="440">
        <v>3703162</v>
      </c>
      <c r="L21" s="440"/>
      <c r="M21" s="440">
        <v>526891</v>
      </c>
      <c r="N21" s="440"/>
      <c r="O21" s="440">
        <v>3498079</v>
      </c>
      <c r="P21" s="440"/>
      <c r="Q21" s="440">
        <v>399450</v>
      </c>
      <c r="R21" s="1783"/>
      <c r="S21" s="440">
        <v>3290514</v>
      </c>
      <c r="T21" s="440"/>
      <c r="U21" s="440">
        <v>295223</v>
      </c>
      <c r="V21" s="440"/>
      <c r="W21" s="440">
        <v>1273923</v>
      </c>
      <c r="X21" s="440"/>
      <c r="Y21" s="440">
        <v>273740</v>
      </c>
      <c r="Z21" s="440"/>
      <c r="AA21" s="440">
        <v>2712050.29</v>
      </c>
      <c r="AB21" s="440"/>
      <c r="AC21" s="440">
        <v>171353.98</v>
      </c>
      <c r="AD21" s="440"/>
      <c r="AE21" s="440">
        <v>726809</v>
      </c>
      <c r="AF21" s="440"/>
      <c r="AG21" s="440">
        <v>98451</v>
      </c>
      <c r="AH21" s="440"/>
      <c r="AI21" s="440">
        <v>229318</v>
      </c>
      <c r="AJ21" s="440"/>
      <c r="AK21" s="440">
        <v>75186</v>
      </c>
      <c r="AL21" s="1783"/>
      <c r="AM21" s="440">
        <v>264788</v>
      </c>
      <c r="AN21" s="440"/>
      <c r="AO21" s="440">
        <v>65213</v>
      </c>
      <c r="AQ21" s="440">
        <f>ROUND('SCH 14'!I23,0)</f>
        <v>154061</v>
      </c>
      <c r="AR21" s="1783"/>
      <c r="AS21" s="440">
        <f>ROUND('SCH 14'!O23,0)</f>
        <v>56567</v>
      </c>
      <c r="AU21" s="1809"/>
    </row>
    <row r="22" spans="1:47">
      <c r="A22" s="993" t="s">
        <v>2130</v>
      </c>
      <c r="C22" s="1779"/>
      <c r="D22" s="1780"/>
      <c r="E22" s="1779"/>
      <c r="F22" s="1783"/>
      <c r="G22" s="440"/>
      <c r="H22" s="440"/>
      <c r="I22" s="440"/>
      <c r="J22" s="440"/>
      <c r="K22" s="440"/>
      <c r="L22" s="440"/>
      <c r="M22" s="440"/>
      <c r="N22" s="440"/>
      <c r="O22" s="440"/>
      <c r="P22" s="440"/>
      <c r="Q22" s="440"/>
      <c r="R22" s="1783"/>
      <c r="S22" s="440"/>
      <c r="T22" s="440"/>
      <c r="U22" s="440"/>
      <c r="V22" s="440"/>
      <c r="W22" s="440"/>
      <c r="X22" s="440"/>
      <c r="Y22" s="440"/>
      <c r="Z22" s="440"/>
      <c r="AA22" s="440"/>
      <c r="AB22" s="440"/>
      <c r="AC22" s="440"/>
      <c r="AD22" s="440"/>
      <c r="AE22" s="440"/>
      <c r="AF22" s="440"/>
      <c r="AG22" s="440"/>
      <c r="AH22" s="440"/>
      <c r="AI22" s="440"/>
      <c r="AJ22" s="440"/>
      <c r="AK22" s="440"/>
      <c r="AL22" s="1783"/>
      <c r="AM22" s="440"/>
      <c r="AN22" s="440"/>
      <c r="AO22" s="440"/>
      <c r="AQ22" s="440"/>
      <c r="AR22" s="1783"/>
      <c r="AS22" s="440"/>
      <c r="AU22" s="1809"/>
    </row>
    <row r="23" spans="1:47">
      <c r="A23" s="1401" t="s">
        <v>2437</v>
      </c>
      <c r="B23" s="987" t="s">
        <v>5</v>
      </c>
      <c r="C23" s="1779">
        <v>1977</v>
      </c>
      <c r="D23" s="1780"/>
      <c r="E23" s="1779">
        <v>2021</v>
      </c>
      <c r="F23" s="1783"/>
      <c r="G23" s="440">
        <v>3476088</v>
      </c>
      <c r="H23" s="440"/>
      <c r="I23" s="440">
        <v>697123</v>
      </c>
      <c r="J23" s="440"/>
      <c r="K23" s="440">
        <v>3633186</v>
      </c>
      <c r="L23" s="440"/>
      <c r="M23" s="440">
        <v>561329</v>
      </c>
      <c r="N23" s="440"/>
      <c r="O23" s="440">
        <v>3140960</v>
      </c>
      <c r="P23" s="440"/>
      <c r="Q23" s="440">
        <v>438407</v>
      </c>
      <c r="R23" s="1783"/>
      <c r="S23" s="440">
        <v>3100735</v>
      </c>
      <c r="T23" s="440"/>
      <c r="U23" s="440">
        <v>297401</v>
      </c>
      <c r="V23" s="440"/>
      <c r="W23" s="440">
        <v>1797336</v>
      </c>
      <c r="X23" s="440"/>
      <c r="Y23" s="440">
        <v>194137</v>
      </c>
      <c r="Z23" s="440"/>
      <c r="AA23" s="440">
        <v>2491604.94</v>
      </c>
      <c r="AB23" s="440"/>
      <c r="AC23" s="440">
        <v>86827.17</v>
      </c>
      <c r="AD23" s="440"/>
      <c r="AE23" s="440">
        <v>162781</v>
      </c>
      <c r="AF23" s="440"/>
      <c r="AG23" s="440">
        <v>20530</v>
      </c>
      <c r="AH23" s="440"/>
      <c r="AI23" s="440">
        <v>162864</v>
      </c>
      <c r="AJ23" s="440"/>
      <c r="AK23" s="440">
        <v>12449</v>
      </c>
      <c r="AL23" s="1783"/>
      <c r="AM23" s="440">
        <v>162960</v>
      </c>
      <c r="AN23" s="440"/>
      <c r="AO23" s="440">
        <v>4357</v>
      </c>
      <c r="AQ23" s="440">
        <f>ROUND('SCH 14'!I25,0)</f>
        <v>3063</v>
      </c>
      <c r="AR23" s="1783"/>
      <c r="AS23" s="440">
        <f>ROUND('SCH 14'!O25,0)</f>
        <v>250</v>
      </c>
      <c r="AU23" s="1809"/>
    </row>
    <row r="24" spans="1:47">
      <c r="A24" s="1401" t="s">
        <v>2438</v>
      </c>
      <c r="B24" s="987" t="s">
        <v>5</v>
      </c>
      <c r="C24" s="1779">
        <v>1976</v>
      </c>
      <c r="D24" s="1780"/>
      <c r="E24" s="1779">
        <v>2029</v>
      </c>
      <c r="F24" s="1783"/>
      <c r="G24" s="440">
        <v>8197214</v>
      </c>
      <c r="H24" s="440"/>
      <c r="I24" s="440">
        <v>1669435</v>
      </c>
      <c r="J24" s="440"/>
      <c r="K24" s="440">
        <v>7121195</v>
      </c>
      <c r="L24" s="440"/>
      <c r="M24" s="440">
        <v>1236074</v>
      </c>
      <c r="N24" s="440"/>
      <c r="O24" s="440">
        <v>7015543</v>
      </c>
      <c r="P24" s="440"/>
      <c r="Q24" s="440">
        <v>977624</v>
      </c>
      <c r="R24" s="1783"/>
      <c r="S24" s="440">
        <v>6559377</v>
      </c>
      <c r="T24" s="440"/>
      <c r="U24" s="440">
        <v>702250</v>
      </c>
      <c r="V24" s="440"/>
      <c r="W24" s="440">
        <v>3437109</v>
      </c>
      <c r="X24" s="440"/>
      <c r="Y24" s="440">
        <v>489754</v>
      </c>
      <c r="Z24" s="440"/>
      <c r="AA24" s="440">
        <v>3357286.96</v>
      </c>
      <c r="AB24" s="440"/>
      <c r="AC24" s="440">
        <v>408774.21</v>
      </c>
      <c r="AD24" s="440"/>
      <c r="AE24" s="440">
        <v>2958457</v>
      </c>
      <c r="AF24" s="440"/>
      <c r="AG24" s="440">
        <v>264815</v>
      </c>
      <c r="AH24" s="440"/>
      <c r="AI24" s="440">
        <v>709823</v>
      </c>
      <c r="AJ24" s="440"/>
      <c r="AK24" s="440">
        <v>176258</v>
      </c>
      <c r="AL24" s="1783"/>
      <c r="AM24" s="440">
        <v>1015660</v>
      </c>
      <c r="AN24" s="440"/>
      <c r="AO24" s="440">
        <v>147027</v>
      </c>
      <c r="AQ24" s="440">
        <f>ROUND('SCH 14'!I26,0)</f>
        <v>929513</v>
      </c>
      <c r="AR24" s="1783"/>
      <c r="AS24" s="440">
        <f>ROUND('SCH 14'!O26,0)</f>
        <v>275481</v>
      </c>
      <c r="AU24" s="1809"/>
    </row>
    <row r="25" spans="1:47">
      <c r="A25" s="1401" t="s">
        <v>2439</v>
      </c>
      <c r="B25" s="987" t="s">
        <v>5</v>
      </c>
      <c r="C25" s="1779">
        <v>1976</v>
      </c>
      <c r="D25" s="1780"/>
      <c r="E25" s="1779">
        <v>2043</v>
      </c>
      <c r="F25" s="1783"/>
      <c r="G25" s="440">
        <v>15270074</v>
      </c>
      <c r="H25" s="440"/>
      <c r="I25" s="440">
        <v>5117574</v>
      </c>
      <c r="J25" s="440"/>
      <c r="K25" s="440">
        <v>13785658</v>
      </c>
      <c r="L25" s="440"/>
      <c r="M25" s="440">
        <v>3700533</v>
      </c>
      <c r="N25" s="440"/>
      <c r="O25" s="440">
        <v>16670711</v>
      </c>
      <c r="P25" s="440"/>
      <c r="Q25" s="440">
        <v>2963331</v>
      </c>
      <c r="R25" s="1783"/>
      <c r="S25" s="440">
        <v>18317279</v>
      </c>
      <c r="T25" s="440"/>
      <c r="U25" s="440">
        <v>2152239</v>
      </c>
      <c r="V25" s="440"/>
      <c r="W25" s="440">
        <v>8371903</v>
      </c>
      <c r="X25" s="440"/>
      <c r="Y25" s="440">
        <v>1855917</v>
      </c>
      <c r="Z25" s="440"/>
      <c r="AA25" s="440">
        <v>11228183.550000001</v>
      </c>
      <c r="AB25" s="440"/>
      <c r="AC25" s="440">
        <v>1449961.62</v>
      </c>
      <c r="AD25" s="440"/>
      <c r="AE25" s="440">
        <v>8162461</v>
      </c>
      <c r="AF25" s="440"/>
      <c r="AG25" s="440">
        <v>1028548</v>
      </c>
      <c r="AH25" s="440"/>
      <c r="AI25" s="440">
        <v>5880496</v>
      </c>
      <c r="AJ25" s="440"/>
      <c r="AK25" s="440">
        <v>729351</v>
      </c>
      <c r="AL25" s="1783"/>
      <c r="AM25" s="440">
        <v>4821685</v>
      </c>
      <c r="AN25" s="440"/>
      <c r="AO25" s="440">
        <v>524207</v>
      </c>
      <c r="AQ25" s="440">
        <f>ROUND('SCH 14'!I27,0)</f>
        <v>4565354</v>
      </c>
      <c r="AR25" s="1783"/>
      <c r="AS25" s="440">
        <f>ROUND('SCH 14'!O27,0)</f>
        <v>341697</v>
      </c>
      <c r="AU25" s="1809"/>
    </row>
    <row r="26" spans="1:47">
      <c r="A26" s="993" t="s">
        <v>537</v>
      </c>
      <c r="C26" s="1779"/>
      <c r="D26" s="1780"/>
      <c r="E26" s="1779"/>
      <c r="F26" s="1783"/>
      <c r="G26" s="440"/>
      <c r="H26" s="440"/>
      <c r="I26" s="440"/>
      <c r="J26" s="440"/>
      <c r="K26" s="440"/>
      <c r="L26" s="440"/>
      <c r="M26" s="440"/>
      <c r="N26" s="440"/>
      <c r="O26" s="440"/>
      <c r="P26" s="440"/>
      <c r="Q26" s="440"/>
      <c r="R26" s="1783"/>
      <c r="S26" s="440"/>
      <c r="T26" s="440"/>
      <c r="U26" s="440"/>
      <c r="V26" s="440"/>
      <c r="W26" s="440"/>
      <c r="X26" s="440"/>
      <c r="Y26" s="440"/>
      <c r="Z26" s="440"/>
      <c r="AA26" s="440"/>
      <c r="AB26" s="440"/>
      <c r="AC26" s="440"/>
      <c r="AD26" s="440"/>
      <c r="AE26" s="440"/>
      <c r="AF26" s="440"/>
      <c r="AG26" s="440"/>
      <c r="AH26" s="440"/>
      <c r="AI26" s="440"/>
      <c r="AJ26" s="440"/>
      <c r="AK26" s="440"/>
      <c r="AL26" s="1783"/>
      <c r="AM26" s="440"/>
      <c r="AN26" s="440"/>
      <c r="AO26" s="440"/>
      <c r="AQ26" s="440"/>
      <c r="AR26" s="1783"/>
      <c r="AS26" s="440"/>
      <c r="AU26" s="1809"/>
    </row>
    <row r="27" spans="1:47">
      <c r="A27" s="1401" t="s">
        <v>2440</v>
      </c>
      <c r="B27" s="987" t="s">
        <v>5</v>
      </c>
      <c r="C27" s="1779">
        <v>1989</v>
      </c>
      <c r="D27" s="1780"/>
      <c r="E27" s="1779">
        <v>2035</v>
      </c>
      <c r="F27" s="1783"/>
      <c r="G27" s="440">
        <v>6108064</v>
      </c>
      <c r="H27" s="440"/>
      <c r="I27" s="440">
        <v>1618094</v>
      </c>
      <c r="J27" s="440"/>
      <c r="K27" s="440">
        <v>6038641</v>
      </c>
      <c r="L27" s="440"/>
      <c r="M27" s="440">
        <v>1289450</v>
      </c>
      <c r="N27" s="440"/>
      <c r="O27" s="440">
        <v>6927201</v>
      </c>
      <c r="P27" s="440"/>
      <c r="Q27" s="440">
        <v>1089955</v>
      </c>
      <c r="R27" s="1783"/>
      <c r="S27" s="440">
        <v>4431460</v>
      </c>
      <c r="T27" s="440"/>
      <c r="U27" s="440">
        <v>825329</v>
      </c>
      <c r="V27" s="440"/>
      <c r="W27" s="440">
        <v>3046876</v>
      </c>
      <c r="X27" s="440"/>
      <c r="Y27" s="440">
        <v>736483</v>
      </c>
      <c r="Z27" s="440"/>
      <c r="AA27" s="440">
        <v>4547719.8099999996</v>
      </c>
      <c r="AB27" s="440"/>
      <c r="AC27" s="440">
        <v>538920.32999999996</v>
      </c>
      <c r="AD27" s="440"/>
      <c r="AE27" s="440">
        <v>3724570</v>
      </c>
      <c r="AF27" s="440"/>
      <c r="AG27" s="440">
        <v>520427</v>
      </c>
      <c r="AH27" s="440"/>
      <c r="AI27" s="440">
        <v>3182377</v>
      </c>
      <c r="AJ27" s="440"/>
      <c r="AK27" s="440">
        <v>437629</v>
      </c>
      <c r="AL27" s="1783"/>
      <c r="AM27" s="440">
        <v>1639551</v>
      </c>
      <c r="AN27" s="440"/>
      <c r="AO27" s="440">
        <v>341330</v>
      </c>
      <c r="AQ27" s="440">
        <f>ROUND('SCH 14'!I29,0)</f>
        <v>1531885</v>
      </c>
      <c r="AR27" s="1783"/>
      <c r="AS27" s="440">
        <f>ROUND('SCH 14'!O29,0)</f>
        <v>287074</v>
      </c>
      <c r="AU27" s="1809"/>
    </row>
    <row r="28" spans="1:47">
      <c r="A28" s="1401" t="s">
        <v>2441</v>
      </c>
      <c r="B28" s="987" t="s">
        <v>5</v>
      </c>
      <c r="C28" s="1779">
        <v>1989</v>
      </c>
      <c r="D28" s="1780"/>
      <c r="E28" s="1779">
        <v>2033</v>
      </c>
      <c r="F28" s="1783"/>
      <c r="G28" s="440">
        <v>57045834</v>
      </c>
      <c r="H28" s="440"/>
      <c r="I28" s="440">
        <v>16929358</v>
      </c>
      <c r="J28" s="440"/>
      <c r="K28" s="440">
        <v>61518957</v>
      </c>
      <c r="L28" s="440"/>
      <c r="M28" s="440">
        <v>14785149</v>
      </c>
      <c r="N28" s="440"/>
      <c r="O28" s="440">
        <v>50032595</v>
      </c>
      <c r="P28" s="440"/>
      <c r="Q28" s="440">
        <v>13468435</v>
      </c>
      <c r="R28" s="1783"/>
      <c r="S28" s="440">
        <v>51812599</v>
      </c>
      <c r="T28" s="440"/>
      <c r="U28" s="440">
        <v>11356614</v>
      </c>
      <c r="V28" s="440"/>
      <c r="W28" s="440">
        <v>46469128</v>
      </c>
      <c r="X28" s="440"/>
      <c r="Y28" s="440">
        <v>10511030</v>
      </c>
      <c r="Z28" s="440"/>
      <c r="AA28" s="440">
        <v>46980744.030000001</v>
      </c>
      <c r="AB28" s="440"/>
      <c r="AC28" s="440">
        <v>8122623.6399999997</v>
      </c>
      <c r="AD28" s="440"/>
      <c r="AE28" s="440">
        <v>37584068</v>
      </c>
      <c r="AF28" s="440"/>
      <c r="AG28" s="440">
        <v>7532613</v>
      </c>
      <c r="AH28" s="440"/>
      <c r="AI28" s="440">
        <v>27787939</v>
      </c>
      <c r="AJ28" s="440"/>
      <c r="AK28" s="440">
        <v>6120141</v>
      </c>
      <c r="AL28" s="1783"/>
      <c r="AM28" s="440">
        <v>14079416</v>
      </c>
      <c r="AN28" s="440"/>
      <c r="AO28" s="440">
        <v>5011331</v>
      </c>
      <c r="AQ28" s="440">
        <f>ROUND('SCH 14'!I30,0)</f>
        <v>15908042</v>
      </c>
      <c r="AR28" s="1783"/>
      <c r="AS28" s="440">
        <f>ROUND('SCH 14'!O30,0)</f>
        <v>4175595</v>
      </c>
      <c r="AU28" s="1809"/>
    </row>
    <row r="29" spans="1:47">
      <c r="A29" s="993" t="s">
        <v>2406</v>
      </c>
      <c r="C29" s="1779"/>
      <c r="D29" s="1780"/>
      <c r="E29" s="1779"/>
      <c r="F29" s="1783"/>
      <c r="G29" s="440"/>
      <c r="H29" s="440"/>
      <c r="I29" s="440"/>
      <c r="J29" s="440"/>
      <c r="K29" s="440"/>
      <c r="L29" s="440"/>
      <c r="M29" s="440"/>
      <c r="N29" s="440"/>
      <c r="O29" s="440"/>
      <c r="P29" s="440"/>
      <c r="Q29" s="440"/>
      <c r="R29" s="1783"/>
      <c r="S29" s="440"/>
      <c r="T29" s="440"/>
      <c r="U29" s="440"/>
      <c r="V29" s="440"/>
      <c r="W29" s="440"/>
      <c r="X29" s="440"/>
      <c r="Y29" s="440"/>
      <c r="Z29" s="440"/>
      <c r="AA29" s="440"/>
      <c r="AB29" s="440"/>
      <c r="AC29" s="440"/>
      <c r="AD29" s="440"/>
      <c r="AE29" s="440"/>
      <c r="AF29" s="440"/>
      <c r="AG29" s="440"/>
      <c r="AH29" s="440"/>
      <c r="AI29" s="440"/>
      <c r="AJ29" s="440"/>
      <c r="AK29" s="440"/>
      <c r="AL29" s="1783"/>
      <c r="AM29" s="440"/>
      <c r="AN29" s="440"/>
      <c r="AO29" s="440"/>
      <c r="AQ29" s="440"/>
      <c r="AR29" s="1783"/>
      <c r="AS29" s="440"/>
      <c r="AU29" s="1809"/>
    </row>
    <row r="30" spans="1:47">
      <c r="A30" s="1401" t="s">
        <v>2442</v>
      </c>
      <c r="B30" s="987" t="s">
        <v>5</v>
      </c>
      <c r="C30" s="1779">
        <v>1941</v>
      </c>
      <c r="D30" s="1780"/>
      <c r="E30" s="1779">
        <v>2024</v>
      </c>
      <c r="F30" s="1783"/>
      <c r="G30" s="1785">
        <v>7619253</v>
      </c>
      <c r="H30" s="440"/>
      <c r="I30" s="440">
        <v>1412401</v>
      </c>
      <c r="J30" s="440"/>
      <c r="K30" s="1785">
        <v>7149472</v>
      </c>
      <c r="L30" s="440"/>
      <c r="M30" s="440">
        <v>1141010</v>
      </c>
      <c r="N30" s="440"/>
      <c r="O30" s="1785">
        <v>5935000</v>
      </c>
      <c r="P30" s="440"/>
      <c r="Q30" s="440">
        <v>967650</v>
      </c>
      <c r="R30" s="1783"/>
      <c r="S30" s="1785">
        <v>4765000</v>
      </c>
      <c r="T30" s="440"/>
      <c r="U30" s="440">
        <v>822050</v>
      </c>
      <c r="V30" s="440"/>
      <c r="W30" s="1785">
        <v>3770000</v>
      </c>
      <c r="X30" s="440"/>
      <c r="Y30" s="440">
        <v>698100</v>
      </c>
      <c r="Z30" s="440"/>
      <c r="AA30" s="1785">
        <v>3770000</v>
      </c>
      <c r="AB30" s="440"/>
      <c r="AC30" s="440">
        <v>584100</v>
      </c>
      <c r="AD30" s="440"/>
      <c r="AE30" s="1785">
        <v>2880000</v>
      </c>
      <c r="AF30" s="440"/>
      <c r="AG30" s="440">
        <v>479000</v>
      </c>
      <c r="AH30" s="440"/>
      <c r="AI30" s="440">
        <v>2880000</v>
      </c>
      <c r="AJ30" s="440"/>
      <c r="AK30" s="440">
        <v>382800</v>
      </c>
      <c r="AL30" s="1783"/>
      <c r="AM30" s="440">
        <v>1860000</v>
      </c>
      <c r="AN30" s="440"/>
      <c r="AO30" s="440">
        <v>302800</v>
      </c>
      <c r="AQ30" s="440">
        <f>ROUND('SCH 14'!I32,0)</f>
        <v>2660000</v>
      </c>
      <c r="AR30" s="1783"/>
      <c r="AS30" s="440">
        <f>ROUND('SCH 14'!O32,0)</f>
        <v>342600</v>
      </c>
      <c r="AU30" s="1809"/>
    </row>
    <row r="31" spans="1:47">
      <c r="A31" s="1401" t="s">
        <v>2443</v>
      </c>
      <c r="B31" s="987" t="s">
        <v>5</v>
      </c>
      <c r="C31" s="1779">
        <v>1957</v>
      </c>
      <c r="D31" s="1780"/>
      <c r="E31" s="1779">
        <v>2023</v>
      </c>
      <c r="F31" s="1783"/>
      <c r="G31" s="1785">
        <v>5123000</v>
      </c>
      <c r="H31" s="440"/>
      <c r="I31" s="440">
        <v>1875053</v>
      </c>
      <c r="J31" s="440"/>
      <c r="K31" s="1785">
        <v>5344000</v>
      </c>
      <c r="L31" s="440"/>
      <c r="M31" s="440">
        <v>751158</v>
      </c>
      <c r="N31" s="440"/>
      <c r="O31" s="1785">
        <v>4415000</v>
      </c>
      <c r="P31" s="440"/>
      <c r="Q31" s="440">
        <v>685251</v>
      </c>
      <c r="R31" s="1783"/>
      <c r="S31" s="1785">
        <v>4720000</v>
      </c>
      <c r="T31" s="440"/>
      <c r="U31" s="440">
        <v>643526</v>
      </c>
      <c r="V31" s="440"/>
      <c r="W31" s="1785">
        <v>4740000</v>
      </c>
      <c r="X31" s="440"/>
      <c r="Y31" s="440">
        <v>578230</v>
      </c>
      <c r="Z31" s="440"/>
      <c r="AA31" s="1785">
        <v>3310000</v>
      </c>
      <c r="AB31" s="440"/>
      <c r="AC31" s="440">
        <v>503900</v>
      </c>
      <c r="AD31" s="440"/>
      <c r="AE31" s="1785">
        <v>3455000</v>
      </c>
      <c r="AF31" s="440"/>
      <c r="AG31" s="440">
        <v>419984</v>
      </c>
      <c r="AH31" s="440"/>
      <c r="AI31" s="440">
        <v>2110000</v>
      </c>
      <c r="AJ31" s="440"/>
      <c r="AK31" s="440">
        <v>341883</v>
      </c>
      <c r="AL31" s="1783"/>
      <c r="AM31" s="440">
        <v>2185000</v>
      </c>
      <c r="AN31" s="440"/>
      <c r="AO31" s="440">
        <v>275781</v>
      </c>
      <c r="AQ31" s="440">
        <f>ROUND('SCH 14'!I33,0)</f>
        <v>2190000</v>
      </c>
      <c r="AR31" s="1783"/>
      <c r="AS31" s="440">
        <f>ROUND('SCH 14'!O33,0)</f>
        <v>200855</v>
      </c>
      <c r="AU31" s="1809"/>
    </row>
    <row r="32" spans="1:47">
      <c r="A32" s="993" t="s">
        <v>2444</v>
      </c>
      <c r="B32" s="987" t="s">
        <v>5</v>
      </c>
      <c r="C32" s="1779">
        <v>1959</v>
      </c>
      <c r="D32" s="1780"/>
      <c r="E32" s="1779">
        <v>2018</v>
      </c>
      <c r="F32" s="1783"/>
      <c r="G32" s="454">
        <v>7783</v>
      </c>
      <c r="H32" s="440"/>
      <c r="I32" s="440">
        <v>1250</v>
      </c>
      <c r="J32" s="440"/>
      <c r="K32" s="454">
        <v>12605</v>
      </c>
      <c r="L32" s="440"/>
      <c r="M32" s="440">
        <v>874</v>
      </c>
      <c r="N32" s="440"/>
      <c r="O32" s="1785">
        <v>2601</v>
      </c>
      <c r="P32" s="440"/>
      <c r="Q32" s="440">
        <v>685</v>
      </c>
      <c r="R32" s="1783"/>
      <c r="S32" s="1785">
        <v>2787</v>
      </c>
      <c r="T32" s="440"/>
      <c r="U32" s="440">
        <v>581</v>
      </c>
      <c r="V32" s="440"/>
      <c r="W32" s="1785">
        <v>2804</v>
      </c>
      <c r="X32" s="440"/>
      <c r="Y32" s="440">
        <v>483</v>
      </c>
      <c r="Z32" s="440"/>
      <c r="AA32" s="1785">
        <v>2918.6</v>
      </c>
      <c r="AB32" s="440"/>
      <c r="AC32" s="440">
        <v>370.8</v>
      </c>
      <c r="AD32" s="440"/>
      <c r="AE32" s="1785">
        <v>3113</v>
      </c>
      <c r="AF32" s="440"/>
      <c r="AG32" s="440">
        <v>254</v>
      </c>
      <c r="AH32" s="440"/>
      <c r="AI32" s="440">
        <v>3238</v>
      </c>
      <c r="AJ32" s="440"/>
      <c r="AK32" s="440">
        <v>129</v>
      </c>
      <c r="AL32" s="1783"/>
      <c r="AM32" s="440">
        <v>0</v>
      </c>
      <c r="AN32" s="440"/>
      <c r="AO32" s="440">
        <v>0</v>
      </c>
      <c r="AQ32" s="440">
        <f>ROUND('SCH 14'!I34,0)</f>
        <v>0</v>
      </c>
      <c r="AR32" s="1783"/>
      <c r="AS32" s="440">
        <f>ROUND('SCH 14'!O34,0)</f>
        <v>0</v>
      </c>
      <c r="AU32" s="1809"/>
    </row>
    <row r="33" spans="1:47">
      <c r="A33" s="993" t="s">
        <v>2445</v>
      </c>
      <c r="B33" s="987" t="s">
        <v>5</v>
      </c>
      <c r="C33" s="1779">
        <v>1968</v>
      </c>
      <c r="D33" s="1780"/>
      <c r="E33" s="1779">
        <v>2043</v>
      </c>
      <c r="F33" s="1783"/>
      <c r="G33" s="454">
        <v>9013047</v>
      </c>
      <c r="H33" s="440"/>
      <c r="I33" s="440">
        <v>3691330</v>
      </c>
      <c r="J33" s="440"/>
      <c r="K33" s="454">
        <v>9585460</v>
      </c>
      <c r="L33" s="440"/>
      <c r="M33" s="440">
        <v>2912892</v>
      </c>
      <c r="N33" s="440"/>
      <c r="O33" s="454">
        <v>10178930</v>
      </c>
      <c r="P33" s="440"/>
      <c r="Q33" s="440">
        <v>2518976</v>
      </c>
      <c r="R33" s="1783"/>
      <c r="S33" s="454">
        <v>10965252</v>
      </c>
      <c r="T33" s="440"/>
      <c r="U33" s="440">
        <v>1993405</v>
      </c>
      <c r="V33" s="440"/>
      <c r="W33" s="454">
        <v>6159061</v>
      </c>
      <c r="X33" s="440"/>
      <c r="Y33" s="440">
        <v>1814867</v>
      </c>
      <c r="Z33" s="440"/>
      <c r="AA33" s="454">
        <v>7447407.9800000004</v>
      </c>
      <c r="AB33" s="440"/>
      <c r="AC33" s="440">
        <v>1423839.1</v>
      </c>
      <c r="AD33" s="440"/>
      <c r="AE33" s="454">
        <v>5697235</v>
      </c>
      <c r="AF33" s="440"/>
      <c r="AG33" s="440">
        <v>1209791</v>
      </c>
      <c r="AH33" s="440"/>
      <c r="AI33" s="440">
        <v>4276347</v>
      </c>
      <c r="AJ33" s="440"/>
      <c r="AK33" s="440">
        <v>986610</v>
      </c>
      <c r="AL33" s="1783"/>
      <c r="AM33" s="440">
        <v>3217264</v>
      </c>
      <c r="AN33" s="440"/>
      <c r="AO33" s="440">
        <v>807568</v>
      </c>
      <c r="AQ33" s="440">
        <f>ROUND('SCH 14'!I35,0)</f>
        <v>2641435</v>
      </c>
      <c r="AR33" s="1783"/>
      <c r="AS33" s="440">
        <f>ROUND('SCH 14'!O35,0)</f>
        <v>634869</v>
      </c>
      <c r="AU33" s="1809"/>
    </row>
    <row r="34" spans="1:47">
      <c r="A34" s="993" t="s">
        <v>2446</v>
      </c>
      <c r="B34" s="987" t="s">
        <v>5</v>
      </c>
      <c r="C34" s="1779">
        <v>1977</v>
      </c>
      <c r="D34" s="1780"/>
      <c r="E34" s="1779">
        <v>2017</v>
      </c>
      <c r="F34" s="1783"/>
      <c r="G34" s="440">
        <v>4024814</v>
      </c>
      <c r="H34" s="440"/>
      <c r="I34" s="440">
        <v>514339</v>
      </c>
      <c r="J34" s="440"/>
      <c r="K34" s="440">
        <v>2885412</v>
      </c>
      <c r="L34" s="440"/>
      <c r="M34" s="440">
        <v>264874</v>
      </c>
      <c r="N34" s="440"/>
      <c r="O34" s="454">
        <v>2043406</v>
      </c>
      <c r="P34" s="440"/>
      <c r="Q34" s="440">
        <v>138739</v>
      </c>
      <c r="R34" s="1783"/>
      <c r="S34" s="454">
        <v>1533034</v>
      </c>
      <c r="T34" s="440"/>
      <c r="U34" s="440">
        <v>80838</v>
      </c>
      <c r="V34" s="440"/>
      <c r="W34" s="454">
        <v>396834</v>
      </c>
      <c r="X34" s="440"/>
      <c r="Y34" s="440">
        <v>45693</v>
      </c>
      <c r="Z34" s="440"/>
      <c r="AA34" s="454">
        <v>449723.49</v>
      </c>
      <c r="AB34" s="440"/>
      <c r="AC34" s="440">
        <v>26288.73</v>
      </c>
      <c r="AD34" s="440"/>
      <c r="AE34" s="454">
        <v>297439</v>
      </c>
      <c r="AF34" s="440"/>
      <c r="AG34" s="440">
        <v>7867</v>
      </c>
      <c r="AH34" s="440"/>
      <c r="AI34" s="440">
        <v>0</v>
      </c>
      <c r="AJ34" s="440"/>
      <c r="AK34" s="440">
        <v>0</v>
      </c>
      <c r="AL34" s="1783"/>
      <c r="AM34" s="440">
        <v>0</v>
      </c>
      <c r="AN34" s="440"/>
      <c r="AO34" s="440">
        <v>0</v>
      </c>
      <c r="AQ34" s="440">
        <f>ROUND('SCH 14'!I36,0)</f>
        <v>0</v>
      </c>
      <c r="AR34" s="1783"/>
      <c r="AS34" s="440">
        <f>ROUND('SCH 14'!O36,0)</f>
        <v>0</v>
      </c>
      <c r="AU34" s="1809"/>
    </row>
    <row r="35" spans="1:47">
      <c r="A35" s="993" t="s">
        <v>543</v>
      </c>
      <c r="C35" s="1779"/>
      <c r="D35" s="1780"/>
      <c r="E35" s="1779"/>
      <c r="F35" s="1783"/>
      <c r="G35" s="440"/>
      <c r="H35" s="440"/>
      <c r="I35" s="440"/>
      <c r="J35" s="440"/>
      <c r="K35" s="440"/>
      <c r="L35" s="440"/>
      <c r="M35" s="440"/>
      <c r="N35" s="440"/>
      <c r="O35" s="440"/>
      <c r="P35" s="440"/>
      <c r="Q35" s="440"/>
      <c r="R35" s="1783"/>
      <c r="S35" s="440"/>
      <c r="T35" s="440"/>
      <c r="U35" s="440"/>
      <c r="V35" s="440"/>
      <c r="W35" s="440"/>
      <c r="X35" s="440"/>
      <c r="Y35" s="440"/>
      <c r="Z35" s="440"/>
      <c r="AA35" s="440"/>
      <c r="AB35" s="440"/>
      <c r="AC35" s="440"/>
      <c r="AD35" s="440"/>
      <c r="AE35" s="440"/>
      <c r="AF35" s="440"/>
      <c r="AG35" s="440"/>
      <c r="AH35" s="440"/>
      <c r="AI35" s="440"/>
      <c r="AJ35" s="440"/>
      <c r="AK35" s="440"/>
      <c r="AL35" s="1783"/>
      <c r="AM35" s="440"/>
      <c r="AN35" s="440"/>
      <c r="AO35" s="440"/>
      <c r="AQ35" s="440"/>
      <c r="AR35" s="1783"/>
      <c r="AS35" s="440"/>
      <c r="AU35" s="1809"/>
    </row>
    <row r="36" spans="1:47">
      <c r="A36" s="1401" t="s">
        <v>2447</v>
      </c>
      <c r="B36" s="987" t="s">
        <v>5</v>
      </c>
      <c r="C36" s="1779">
        <v>2006</v>
      </c>
      <c r="D36" s="1780"/>
      <c r="E36" s="1779">
        <v>2042</v>
      </c>
      <c r="F36" s="1783"/>
      <c r="G36" s="440">
        <v>27569401</v>
      </c>
      <c r="H36" s="440"/>
      <c r="I36" s="440">
        <v>21218377</v>
      </c>
      <c r="J36" s="440"/>
      <c r="K36" s="440">
        <v>34756665</v>
      </c>
      <c r="L36" s="440"/>
      <c r="M36" s="440">
        <v>28962644</v>
      </c>
      <c r="N36" s="440"/>
      <c r="O36" s="440">
        <v>39875281</v>
      </c>
      <c r="P36" s="440"/>
      <c r="Q36" s="440">
        <v>33531325</v>
      </c>
      <c r="R36" s="1783"/>
      <c r="S36" s="440">
        <v>46821599</v>
      </c>
      <c r="T36" s="440"/>
      <c r="U36" s="440">
        <v>38098806</v>
      </c>
      <c r="V36" s="440"/>
      <c r="W36" s="440">
        <v>48236187</v>
      </c>
      <c r="X36" s="440"/>
      <c r="Y36" s="440">
        <v>36785952</v>
      </c>
      <c r="Z36" s="440"/>
      <c r="AA36" s="440">
        <v>53663190.07</v>
      </c>
      <c r="AB36" s="440"/>
      <c r="AC36" s="440">
        <v>38055126.359999999</v>
      </c>
      <c r="AD36" s="440"/>
      <c r="AE36" s="440">
        <v>55248657</v>
      </c>
      <c r="AF36" s="440"/>
      <c r="AG36" s="440">
        <v>35814737</v>
      </c>
      <c r="AH36" s="440"/>
      <c r="AI36" s="440">
        <v>55858222</v>
      </c>
      <c r="AJ36" s="440"/>
      <c r="AK36" s="440">
        <v>33511076</v>
      </c>
      <c r="AL36" s="1783"/>
      <c r="AM36" s="440">
        <v>49599735</v>
      </c>
      <c r="AN36" s="440"/>
      <c r="AO36" s="440">
        <v>30971323</v>
      </c>
      <c r="AQ36" s="440">
        <f>ROUND('SCH 14'!I38,0)</f>
        <v>46968395</v>
      </c>
      <c r="AR36" s="1783"/>
      <c r="AS36" s="440">
        <f>ROUND('SCH 14'!O38,0)</f>
        <v>24252002</v>
      </c>
      <c r="AU36" s="1809"/>
    </row>
    <row r="37" spans="1:47">
      <c r="A37" s="1401" t="s">
        <v>2448</v>
      </c>
      <c r="B37" s="987" t="s">
        <v>5</v>
      </c>
      <c r="C37" s="1779">
        <v>2009</v>
      </c>
      <c r="D37" s="1780"/>
      <c r="E37" s="1779">
        <v>2028</v>
      </c>
      <c r="F37" s="1783"/>
      <c r="G37" s="1784">
        <v>1261216</v>
      </c>
      <c r="H37" s="440"/>
      <c r="I37" s="1784">
        <v>477201</v>
      </c>
      <c r="J37" s="440"/>
      <c r="K37" s="1785">
        <v>1288473</v>
      </c>
      <c r="L37" s="440"/>
      <c r="M37" s="1785">
        <v>455013</v>
      </c>
      <c r="N37" s="440"/>
      <c r="O37" s="1785">
        <v>1674360</v>
      </c>
      <c r="P37" s="440"/>
      <c r="Q37" s="1785">
        <v>627868</v>
      </c>
      <c r="R37" s="1783"/>
      <c r="S37" s="1785">
        <v>1853459</v>
      </c>
      <c r="T37" s="440"/>
      <c r="U37" s="1785">
        <v>652102</v>
      </c>
      <c r="V37" s="440"/>
      <c r="W37" s="1785">
        <v>1919404</v>
      </c>
      <c r="X37" s="440"/>
      <c r="Y37" s="1785">
        <v>589713</v>
      </c>
      <c r="Z37" s="440"/>
      <c r="AA37" s="1785">
        <v>2473809.85</v>
      </c>
      <c r="AB37" s="440"/>
      <c r="AC37" s="1785">
        <v>806690.04</v>
      </c>
      <c r="AD37" s="440"/>
      <c r="AE37" s="1785">
        <v>2579356</v>
      </c>
      <c r="AF37" s="440"/>
      <c r="AG37" s="1785">
        <v>703896</v>
      </c>
      <c r="AH37" s="440"/>
      <c r="AI37" s="440">
        <v>2692443</v>
      </c>
      <c r="AJ37" s="440"/>
      <c r="AK37" s="440">
        <v>591155</v>
      </c>
      <c r="AL37" s="1783"/>
      <c r="AM37" s="440">
        <v>3310967</v>
      </c>
      <c r="AN37" s="440"/>
      <c r="AO37" s="440">
        <v>610476</v>
      </c>
      <c r="AQ37" s="440">
        <f>ROUND('SCH 14'!I39,0)</f>
        <v>2464683</v>
      </c>
      <c r="AR37" s="1783"/>
      <c r="AS37" s="440">
        <f>ROUND('SCH 14'!O39,0)</f>
        <v>483265</v>
      </c>
      <c r="AU37" s="1809"/>
    </row>
    <row r="38" spans="1:47">
      <c r="A38" s="1401" t="s">
        <v>2449</v>
      </c>
      <c r="B38" s="987" t="s">
        <v>5</v>
      </c>
      <c r="C38" s="1779">
        <v>2009</v>
      </c>
      <c r="D38" s="1780"/>
      <c r="E38" s="1779">
        <v>2043</v>
      </c>
      <c r="F38" s="1783"/>
      <c r="G38" s="1784">
        <v>1431412</v>
      </c>
      <c r="H38" s="440"/>
      <c r="I38" s="1784">
        <v>1276818</v>
      </c>
      <c r="J38" s="440"/>
      <c r="K38" s="1785">
        <v>1982907</v>
      </c>
      <c r="L38" s="440"/>
      <c r="M38" s="1785">
        <v>1846232</v>
      </c>
      <c r="N38" s="440"/>
      <c r="O38" s="1785">
        <v>2038342</v>
      </c>
      <c r="P38" s="440"/>
      <c r="Q38" s="1785">
        <v>1875106</v>
      </c>
      <c r="R38" s="1783"/>
      <c r="S38" s="1785">
        <v>2425104</v>
      </c>
      <c r="T38" s="440"/>
      <c r="U38" s="1785">
        <v>2364454</v>
      </c>
      <c r="V38" s="440"/>
      <c r="W38" s="1785">
        <v>2511284</v>
      </c>
      <c r="X38" s="440"/>
      <c r="Y38" s="1785">
        <v>2308409</v>
      </c>
      <c r="Z38" s="440"/>
      <c r="AA38" s="1785">
        <v>2619079.36</v>
      </c>
      <c r="AB38" s="440"/>
      <c r="AC38" s="1785">
        <v>2214033.37</v>
      </c>
      <c r="AD38" s="440"/>
      <c r="AE38" s="1785">
        <v>2734938</v>
      </c>
      <c r="AF38" s="440"/>
      <c r="AG38" s="1785">
        <v>2098776</v>
      </c>
      <c r="AH38" s="440"/>
      <c r="AI38" s="440">
        <v>2849840</v>
      </c>
      <c r="AJ38" s="440"/>
      <c r="AK38" s="440">
        <v>1982870</v>
      </c>
      <c r="AL38" s="1783"/>
      <c r="AM38" s="440">
        <v>3177912</v>
      </c>
      <c r="AN38" s="440"/>
      <c r="AO38" s="440">
        <v>1915715</v>
      </c>
      <c r="AQ38" s="440">
        <f>ROUND('SCH 14'!I40,0)</f>
        <v>2327660</v>
      </c>
      <c r="AR38" s="1783"/>
      <c r="AS38" s="440">
        <f>ROUND('SCH 14'!O40,0)</f>
        <v>1408597</v>
      </c>
      <c r="AU38" s="1809"/>
    </row>
    <row r="39" spans="1:47">
      <c r="A39" s="1401" t="s">
        <v>2450</v>
      </c>
      <c r="B39" s="987" t="s">
        <v>5</v>
      </c>
      <c r="C39" s="1786">
        <v>2007</v>
      </c>
      <c r="D39" s="1780"/>
      <c r="E39" s="1786">
        <v>2045</v>
      </c>
      <c r="F39" s="1783"/>
      <c r="G39" s="1785">
        <v>1715052</v>
      </c>
      <c r="H39" s="454"/>
      <c r="I39" s="1785">
        <v>2216286</v>
      </c>
      <c r="J39" s="440"/>
      <c r="K39" s="1785">
        <v>2236652</v>
      </c>
      <c r="L39" s="454"/>
      <c r="M39" s="1785">
        <v>3393485</v>
      </c>
      <c r="N39" s="440"/>
      <c r="O39" s="1785">
        <v>2309975</v>
      </c>
      <c r="P39" s="454"/>
      <c r="Q39" s="1785">
        <v>3494641</v>
      </c>
      <c r="R39" s="1783"/>
      <c r="S39" s="1785">
        <v>2612405</v>
      </c>
      <c r="T39" s="454"/>
      <c r="U39" s="1785">
        <v>3589764</v>
      </c>
      <c r="V39" s="440"/>
      <c r="W39" s="1785">
        <v>2716588</v>
      </c>
      <c r="X39" s="454"/>
      <c r="Y39" s="1785">
        <v>3495470</v>
      </c>
      <c r="Z39" s="440"/>
      <c r="AA39" s="1785">
        <v>3111383.13</v>
      </c>
      <c r="AB39" s="454"/>
      <c r="AC39" s="1785">
        <v>3786378.25</v>
      </c>
      <c r="AD39" s="440"/>
      <c r="AE39" s="1785">
        <v>3257340</v>
      </c>
      <c r="AF39" s="454"/>
      <c r="AG39" s="1785">
        <v>3644105</v>
      </c>
      <c r="AH39" s="440"/>
      <c r="AI39" s="440">
        <v>3414705</v>
      </c>
      <c r="AJ39" s="454"/>
      <c r="AK39" s="440">
        <v>3485942</v>
      </c>
      <c r="AL39" s="1783"/>
      <c r="AM39" s="440">
        <v>5674448</v>
      </c>
      <c r="AN39" s="454"/>
      <c r="AO39" s="440">
        <v>3914118</v>
      </c>
      <c r="AQ39" s="999">
        <f>ROUND('SCH 14'!I41,0)</f>
        <v>4930815</v>
      </c>
      <c r="AS39" s="999">
        <f>ROUND('SCH 14'!O41,0)</f>
        <v>3125938</v>
      </c>
      <c r="AU39" s="1809"/>
    </row>
    <row r="40" spans="1:47">
      <c r="A40" s="987" t="s">
        <v>1093</v>
      </c>
      <c r="B40" s="987" t="s">
        <v>5</v>
      </c>
      <c r="C40" s="1786">
        <v>2008</v>
      </c>
      <c r="D40" s="1780"/>
      <c r="E40" s="1786">
        <v>2028</v>
      </c>
      <c r="F40" s="1783"/>
      <c r="G40" s="1785">
        <v>1098450</v>
      </c>
      <c r="H40" s="454"/>
      <c r="I40" s="1785">
        <v>425206</v>
      </c>
      <c r="J40" s="440"/>
      <c r="K40" s="1785">
        <v>1491192</v>
      </c>
      <c r="L40" s="454"/>
      <c r="M40" s="1785">
        <v>579552</v>
      </c>
      <c r="N40" s="440"/>
      <c r="O40" s="1785">
        <v>1524394</v>
      </c>
      <c r="P40" s="454"/>
      <c r="Q40" s="1785">
        <v>561064</v>
      </c>
      <c r="R40" s="1783"/>
      <c r="S40" s="1785">
        <v>1595202</v>
      </c>
      <c r="T40" s="454"/>
      <c r="U40" s="1785">
        <v>502433</v>
      </c>
      <c r="V40" s="440"/>
      <c r="W40" s="1785">
        <v>1652617</v>
      </c>
      <c r="X40" s="454"/>
      <c r="Y40" s="1785">
        <v>433575</v>
      </c>
      <c r="Z40" s="440"/>
      <c r="AA40" s="1785">
        <v>1723729.69</v>
      </c>
      <c r="AB40" s="454"/>
      <c r="AC40" s="1785">
        <v>362697.18</v>
      </c>
      <c r="AD40" s="440"/>
      <c r="AE40" s="1785">
        <v>1813667</v>
      </c>
      <c r="AF40" s="454"/>
      <c r="AG40" s="1785">
        <v>283409</v>
      </c>
      <c r="AH40" s="440"/>
      <c r="AI40" s="440">
        <v>1892336</v>
      </c>
      <c r="AJ40" s="454"/>
      <c r="AK40" s="440">
        <v>205135</v>
      </c>
      <c r="AL40" s="1783"/>
      <c r="AM40" s="440">
        <v>1761001</v>
      </c>
      <c r="AN40" s="454"/>
      <c r="AO40" s="440">
        <v>229763</v>
      </c>
      <c r="AQ40" s="999">
        <f>ROUND('SCH 14'!I42,0)</f>
        <v>1706789</v>
      </c>
      <c r="AS40" s="999">
        <f>ROUND('SCH 14'!O42,0)</f>
        <v>625325</v>
      </c>
      <c r="AU40" s="1809"/>
    </row>
    <row r="41" spans="1:47">
      <c r="A41" s="987" t="s">
        <v>549</v>
      </c>
      <c r="B41" s="987" t="s">
        <v>5</v>
      </c>
      <c r="C41" s="1786">
        <v>2006</v>
      </c>
      <c r="D41" s="1780"/>
      <c r="E41" s="1786">
        <v>2043</v>
      </c>
      <c r="F41" s="1783"/>
      <c r="G41" s="454">
        <v>17753650</v>
      </c>
      <c r="H41" s="454"/>
      <c r="I41" s="454">
        <v>20050556</v>
      </c>
      <c r="J41" s="440"/>
      <c r="K41" s="454">
        <v>21930194</v>
      </c>
      <c r="L41" s="454"/>
      <c r="M41" s="454">
        <v>27956978</v>
      </c>
      <c r="N41" s="440"/>
      <c r="O41" s="454">
        <v>27585257</v>
      </c>
      <c r="P41" s="454"/>
      <c r="Q41" s="454">
        <v>35749267</v>
      </c>
      <c r="R41" s="1783"/>
      <c r="S41" s="454">
        <v>36650462</v>
      </c>
      <c r="T41" s="454"/>
      <c r="U41" s="454">
        <v>40302233</v>
      </c>
      <c r="V41" s="440"/>
      <c r="W41" s="454">
        <v>37666361</v>
      </c>
      <c r="X41" s="454"/>
      <c r="Y41" s="454">
        <v>39487751</v>
      </c>
      <c r="Z41" s="440"/>
      <c r="AA41" s="454">
        <v>38944442.259999998</v>
      </c>
      <c r="AB41" s="454"/>
      <c r="AC41" s="454">
        <v>38201473.460000001</v>
      </c>
      <c r="AD41" s="440"/>
      <c r="AE41" s="454">
        <v>38675678</v>
      </c>
      <c r="AF41" s="454"/>
      <c r="AG41" s="454">
        <v>36743919</v>
      </c>
      <c r="AH41" s="440"/>
      <c r="AI41" s="440">
        <v>40070170</v>
      </c>
      <c r="AJ41" s="454"/>
      <c r="AK41" s="440">
        <v>35343116</v>
      </c>
      <c r="AL41" s="1783"/>
      <c r="AM41" s="440">
        <v>37449646</v>
      </c>
      <c r="AN41" s="454"/>
      <c r="AO41" s="440">
        <v>33753945</v>
      </c>
      <c r="AQ41" s="999">
        <f>ROUND('SCH 14'!I43,0)</f>
        <v>28077077</v>
      </c>
      <c r="AS41" s="999">
        <f>ROUND('SCH 14'!O43,0)</f>
        <v>26877030</v>
      </c>
      <c r="AU41" s="1809"/>
    </row>
    <row r="42" spans="1:47">
      <c r="A42" s="993" t="s">
        <v>550</v>
      </c>
      <c r="C42" s="1779"/>
      <c r="D42" s="1780"/>
      <c r="E42" s="1783"/>
      <c r="F42" s="1783"/>
      <c r="G42" s="440"/>
      <c r="H42" s="440"/>
      <c r="I42" s="440"/>
      <c r="J42" s="440"/>
      <c r="K42" s="440"/>
      <c r="L42" s="440"/>
      <c r="M42" s="440"/>
      <c r="N42" s="440"/>
      <c r="O42" s="440"/>
      <c r="P42" s="440"/>
      <c r="Q42" s="440"/>
      <c r="R42" s="1783"/>
      <c r="S42" s="440"/>
      <c r="T42" s="440"/>
      <c r="U42" s="440"/>
      <c r="V42" s="440"/>
      <c r="W42" s="440"/>
      <c r="X42" s="440"/>
      <c r="Y42" s="440"/>
      <c r="Z42" s="440"/>
      <c r="AA42" s="440"/>
      <c r="AB42" s="440"/>
      <c r="AC42" s="440"/>
      <c r="AD42" s="440"/>
      <c r="AE42" s="440"/>
      <c r="AF42" s="440"/>
      <c r="AG42" s="440"/>
      <c r="AH42" s="440"/>
      <c r="AI42" s="440"/>
      <c r="AJ42" s="440"/>
      <c r="AK42" s="440"/>
      <c r="AL42" s="1783"/>
      <c r="AM42" s="440"/>
      <c r="AN42" s="440"/>
      <c r="AO42" s="440"/>
      <c r="AQ42" s="999"/>
      <c r="AS42" s="999"/>
      <c r="AU42" s="1809"/>
    </row>
    <row r="43" spans="1:47">
      <c r="A43" s="1401" t="s">
        <v>2451</v>
      </c>
      <c r="B43" s="987" t="s">
        <v>5</v>
      </c>
      <c r="C43" s="1779">
        <v>1984</v>
      </c>
      <c r="D43" s="1780"/>
      <c r="E43" s="1779">
        <v>2025</v>
      </c>
      <c r="F43" s="1783"/>
      <c r="G43" s="440">
        <v>941679</v>
      </c>
      <c r="H43" s="440"/>
      <c r="I43" s="440">
        <v>157461</v>
      </c>
      <c r="J43" s="440"/>
      <c r="K43" s="440">
        <v>677982</v>
      </c>
      <c r="L43" s="440"/>
      <c r="M43" s="440">
        <v>131769</v>
      </c>
      <c r="N43" s="440"/>
      <c r="O43" s="440">
        <v>715024</v>
      </c>
      <c r="P43" s="440"/>
      <c r="Q43" s="440">
        <v>113449</v>
      </c>
      <c r="R43" s="1783"/>
      <c r="S43" s="440">
        <v>799745</v>
      </c>
      <c r="T43" s="440"/>
      <c r="U43" s="440">
        <v>142524</v>
      </c>
      <c r="V43" s="440"/>
      <c r="W43" s="440">
        <v>830180</v>
      </c>
      <c r="X43" s="440"/>
      <c r="Y43" s="440">
        <v>115657</v>
      </c>
      <c r="Z43" s="440"/>
      <c r="AA43" s="440">
        <v>381335.32</v>
      </c>
      <c r="AB43" s="440"/>
      <c r="AC43" s="440">
        <v>84018.73</v>
      </c>
      <c r="AD43" s="440"/>
      <c r="AE43" s="440">
        <v>337856</v>
      </c>
      <c r="AF43" s="440"/>
      <c r="AG43" s="440">
        <v>66669</v>
      </c>
      <c r="AH43" s="440"/>
      <c r="AI43" s="440">
        <v>169791</v>
      </c>
      <c r="AJ43" s="440"/>
      <c r="AK43" s="440">
        <v>52793</v>
      </c>
      <c r="AL43" s="1783"/>
      <c r="AM43" s="440">
        <v>178281</v>
      </c>
      <c r="AN43" s="440"/>
      <c r="AO43" s="440">
        <v>44303</v>
      </c>
      <c r="AQ43" s="999">
        <f>ROUND('SCH 14'!I45,0)</f>
        <v>185622</v>
      </c>
      <c r="AS43" s="999">
        <f>ROUND('SCH 14'!O45,0)</f>
        <v>34427</v>
      </c>
      <c r="AU43" s="1809"/>
    </row>
    <row r="44" spans="1:47">
      <c r="A44" s="1401" t="s">
        <v>2452</v>
      </c>
      <c r="B44" s="987" t="s">
        <v>5</v>
      </c>
      <c r="C44" s="1779">
        <v>1984</v>
      </c>
      <c r="D44" s="1780"/>
      <c r="E44" s="1779">
        <v>2013</v>
      </c>
      <c r="F44" s="1783"/>
      <c r="G44" s="440">
        <v>35695</v>
      </c>
      <c r="H44" s="440"/>
      <c r="I44" s="440">
        <v>3747</v>
      </c>
      <c r="J44" s="440"/>
      <c r="K44" s="440">
        <v>37435</v>
      </c>
      <c r="L44" s="440"/>
      <c r="M44" s="440">
        <v>2285</v>
      </c>
      <c r="N44" s="440"/>
      <c r="O44" s="440">
        <v>38396</v>
      </c>
      <c r="P44" s="440"/>
      <c r="Q44" s="440">
        <v>768</v>
      </c>
      <c r="R44" s="1783"/>
      <c r="S44" s="440">
        <v>0</v>
      </c>
      <c r="T44" s="440"/>
      <c r="U44" s="440">
        <v>0</v>
      </c>
      <c r="V44" s="440"/>
      <c r="W44" s="440">
        <v>0</v>
      </c>
      <c r="X44" s="440"/>
      <c r="Y44" s="440">
        <v>0</v>
      </c>
      <c r="Z44" s="440"/>
      <c r="AA44" s="440">
        <v>0</v>
      </c>
      <c r="AB44" s="440"/>
      <c r="AC44" s="440">
        <v>0</v>
      </c>
      <c r="AD44" s="440"/>
      <c r="AE44" s="440">
        <v>0</v>
      </c>
      <c r="AF44" s="440"/>
      <c r="AG44" s="440">
        <v>0</v>
      </c>
      <c r="AH44" s="440"/>
      <c r="AI44" s="440">
        <v>0</v>
      </c>
      <c r="AJ44" s="440"/>
      <c r="AK44" s="440">
        <v>0</v>
      </c>
      <c r="AL44" s="1783"/>
      <c r="AM44" s="440">
        <v>0</v>
      </c>
      <c r="AN44" s="440"/>
      <c r="AO44" s="440">
        <v>0</v>
      </c>
      <c r="AQ44" s="999">
        <v>0</v>
      </c>
      <c r="AS44" s="999">
        <v>0</v>
      </c>
      <c r="AU44" s="1809"/>
    </row>
    <row r="45" spans="1:47">
      <c r="A45" s="1401" t="s">
        <v>2453</v>
      </c>
      <c r="B45" s="987" t="s">
        <v>5</v>
      </c>
      <c r="C45" s="1779">
        <v>1984</v>
      </c>
      <c r="D45" s="1780"/>
      <c r="E45" s="1779">
        <v>2027</v>
      </c>
      <c r="F45" s="1783"/>
      <c r="G45" s="440">
        <v>2657637</v>
      </c>
      <c r="H45" s="440"/>
      <c r="I45" s="440">
        <v>958247</v>
      </c>
      <c r="J45" s="440"/>
      <c r="K45" s="440">
        <v>2387899</v>
      </c>
      <c r="L45" s="440"/>
      <c r="M45" s="440">
        <v>753898</v>
      </c>
      <c r="N45" s="440"/>
      <c r="O45" s="440">
        <v>3333691.05</v>
      </c>
      <c r="P45" s="440"/>
      <c r="Q45" s="440">
        <v>631031</v>
      </c>
      <c r="R45" s="1783"/>
      <c r="S45" s="440">
        <v>2970463</v>
      </c>
      <c r="T45" s="440"/>
      <c r="U45" s="440">
        <v>417897</v>
      </c>
      <c r="V45" s="440"/>
      <c r="W45" s="440">
        <v>1588953</v>
      </c>
      <c r="X45" s="440"/>
      <c r="Y45" s="440">
        <v>398640</v>
      </c>
      <c r="Z45" s="440"/>
      <c r="AA45" s="440">
        <v>2073633.78</v>
      </c>
      <c r="AB45" s="440"/>
      <c r="AC45" s="440">
        <v>283009.87</v>
      </c>
      <c r="AD45" s="440"/>
      <c r="AE45" s="440">
        <v>1304038</v>
      </c>
      <c r="AF45" s="440"/>
      <c r="AG45" s="440">
        <v>230058</v>
      </c>
      <c r="AH45" s="440"/>
      <c r="AI45" s="440">
        <v>781006</v>
      </c>
      <c r="AJ45" s="440"/>
      <c r="AK45" s="440">
        <v>183789</v>
      </c>
      <c r="AL45" s="1783"/>
      <c r="AM45" s="440">
        <v>1088953</v>
      </c>
      <c r="AN45" s="440"/>
      <c r="AO45" s="440">
        <v>146600</v>
      </c>
      <c r="AQ45" s="999">
        <f>ROUND('SCH 14'!I46,0)</f>
        <v>555054</v>
      </c>
      <c r="AS45" s="999">
        <f>ROUND('SCH 14'!O46,0)</f>
        <v>112617</v>
      </c>
      <c r="AU45" s="1809"/>
    </row>
    <row r="46" spans="1:47">
      <c r="A46" s="614" t="s">
        <v>2454</v>
      </c>
      <c r="B46" s="1401" t="s">
        <v>5</v>
      </c>
      <c r="C46" s="1787">
        <v>2018</v>
      </c>
      <c r="D46" s="1780"/>
      <c r="E46" s="1787">
        <v>2028</v>
      </c>
      <c r="F46" s="1783"/>
      <c r="G46" s="440">
        <v>0</v>
      </c>
      <c r="H46" s="440"/>
      <c r="I46" s="440">
        <v>0</v>
      </c>
      <c r="J46" s="440"/>
      <c r="K46" s="440">
        <v>0</v>
      </c>
      <c r="L46" s="440"/>
      <c r="M46" s="440">
        <v>0</v>
      </c>
      <c r="N46" s="440"/>
      <c r="O46" s="440">
        <v>0</v>
      </c>
      <c r="P46" s="440"/>
      <c r="Q46" s="440">
        <v>0</v>
      </c>
      <c r="R46" s="1783"/>
      <c r="S46" s="440">
        <v>0</v>
      </c>
      <c r="T46" s="440"/>
      <c r="U46" s="440">
        <v>0</v>
      </c>
      <c r="V46" s="440"/>
      <c r="W46" s="440">
        <v>0</v>
      </c>
      <c r="X46" s="440"/>
      <c r="Y46" s="440">
        <v>0</v>
      </c>
      <c r="Z46" s="440"/>
      <c r="AA46" s="440">
        <v>0</v>
      </c>
      <c r="AB46" s="440"/>
      <c r="AC46" s="440">
        <v>0</v>
      </c>
      <c r="AD46" s="440"/>
      <c r="AE46" s="440">
        <v>0</v>
      </c>
      <c r="AF46" s="440"/>
      <c r="AG46" s="440">
        <v>0</v>
      </c>
      <c r="AH46" s="440"/>
      <c r="AI46" s="440">
        <v>0</v>
      </c>
      <c r="AJ46" s="440"/>
      <c r="AK46" s="440">
        <v>0</v>
      </c>
      <c r="AL46" s="1783"/>
      <c r="AM46" s="440">
        <v>9382699</v>
      </c>
      <c r="AN46" s="440"/>
      <c r="AO46" s="440">
        <v>4557673</v>
      </c>
      <c r="AQ46" s="999">
        <f>ROUND('SCH 14'!I47,0)</f>
        <v>17713092</v>
      </c>
      <c r="AS46" s="999">
        <f>ROUND('SCH 14'!O47,0)</f>
        <v>8701207</v>
      </c>
      <c r="AU46" s="1809"/>
    </row>
    <row r="47" spans="1:47">
      <c r="A47" s="993" t="s">
        <v>2273</v>
      </c>
      <c r="C47" s="1779"/>
      <c r="D47" s="1780"/>
      <c r="E47" s="1783"/>
      <c r="F47" s="1783"/>
      <c r="G47" s="440"/>
      <c r="H47" s="440"/>
      <c r="I47" s="440"/>
      <c r="J47" s="440"/>
      <c r="K47" s="440"/>
      <c r="L47" s="440"/>
      <c r="M47" s="440"/>
      <c r="N47" s="440"/>
      <c r="O47" s="440"/>
      <c r="P47" s="440"/>
      <c r="Q47" s="440"/>
      <c r="R47" s="1783"/>
      <c r="S47" s="440"/>
      <c r="T47" s="440"/>
      <c r="U47" s="440"/>
      <c r="V47" s="440"/>
      <c r="W47" s="440"/>
      <c r="X47" s="440"/>
      <c r="Y47" s="440"/>
      <c r="Z47" s="440"/>
      <c r="AA47" s="440"/>
      <c r="AB47" s="440"/>
      <c r="AC47" s="440"/>
      <c r="AD47" s="440"/>
      <c r="AE47" s="440" t="s">
        <v>5</v>
      </c>
      <c r="AF47" s="440"/>
      <c r="AG47" s="440"/>
      <c r="AH47" s="440"/>
      <c r="AI47" s="440" t="s">
        <v>5</v>
      </c>
      <c r="AJ47" s="440"/>
      <c r="AK47" s="440"/>
      <c r="AL47" s="1783"/>
      <c r="AM47" s="440" t="s">
        <v>5</v>
      </c>
      <c r="AN47" s="440"/>
      <c r="AO47" s="440"/>
      <c r="AQ47" s="999" t="s">
        <v>5</v>
      </c>
      <c r="AS47" s="999"/>
      <c r="AU47" s="1809"/>
    </row>
    <row r="48" spans="1:47">
      <c r="A48" s="1401" t="s">
        <v>2455</v>
      </c>
      <c r="B48" s="987" t="s">
        <v>5</v>
      </c>
      <c r="C48" s="1779">
        <v>1971</v>
      </c>
      <c r="D48" s="1788"/>
      <c r="E48" s="1779">
        <v>2027</v>
      </c>
      <c r="F48" s="1783"/>
      <c r="G48" s="440">
        <v>3552316</v>
      </c>
      <c r="H48" s="440"/>
      <c r="I48" s="440">
        <v>1032850</v>
      </c>
      <c r="J48" s="440"/>
      <c r="K48" s="440">
        <v>3224757</v>
      </c>
      <c r="L48" s="440"/>
      <c r="M48" s="440">
        <v>758251</v>
      </c>
      <c r="N48" s="440"/>
      <c r="O48" s="440">
        <v>2594718</v>
      </c>
      <c r="P48" s="440"/>
      <c r="Q48" s="440">
        <v>607650</v>
      </c>
      <c r="R48" s="1783"/>
      <c r="S48" s="440">
        <v>2309984</v>
      </c>
      <c r="T48" s="440"/>
      <c r="U48" s="440">
        <v>481966</v>
      </c>
      <c r="V48" s="440"/>
      <c r="W48" s="440">
        <v>1756299</v>
      </c>
      <c r="X48" s="440"/>
      <c r="Y48" s="440">
        <v>431551</v>
      </c>
      <c r="Z48" s="440"/>
      <c r="AA48" s="440">
        <v>3222875.6</v>
      </c>
      <c r="AB48" s="440"/>
      <c r="AC48" s="440">
        <v>291604.63</v>
      </c>
      <c r="AD48" s="440"/>
      <c r="AE48" s="440">
        <v>1455965</v>
      </c>
      <c r="AF48" s="440"/>
      <c r="AG48" s="440">
        <v>215415</v>
      </c>
      <c r="AH48" s="440"/>
      <c r="AI48" s="440">
        <v>628533</v>
      </c>
      <c r="AJ48" s="440"/>
      <c r="AK48" s="440">
        <v>170406</v>
      </c>
      <c r="AL48" s="1783"/>
      <c r="AM48" s="440">
        <v>720343</v>
      </c>
      <c r="AN48" s="440"/>
      <c r="AO48" s="440">
        <v>140553</v>
      </c>
      <c r="AQ48" s="999">
        <f>ROUND('SCH 14'!I49,0)</f>
        <v>928596</v>
      </c>
      <c r="AS48" s="999">
        <f>ROUND('SCH 14'!O49,0)</f>
        <v>116514</v>
      </c>
      <c r="AU48" s="1809"/>
    </row>
    <row r="49" spans="1:47">
      <c r="A49" s="987" t="s">
        <v>578</v>
      </c>
      <c r="B49" s="987" t="s">
        <v>5</v>
      </c>
      <c r="C49" s="1779">
        <v>1970</v>
      </c>
      <c r="D49" s="1788"/>
      <c r="E49" s="1779">
        <v>2017</v>
      </c>
      <c r="F49" s="1783"/>
      <c r="G49" s="440">
        <v>8145657</v>
      </c>
      <c r="H49" s="440"/>
      <c r="I49" s="440">
        <v>682885</v>
      </c>
      <c r="J49" s="440"/>
      <c r="K49" s="440">
        <v>4695036</v>
      </c>
      <c r="L49" s="440"/>
      <c r="M49" s="440">
        <v>286703</v>
      </c>
      <c r="N49" s="440"/>
      <c r="O49" s="440">
        <v>2833555</v>
      </c>
      <c r="P49" s="440"/>
      <c r="Q49" s="440">
        <v>67189</v>
      </c>
      <c r="R49" s="1783"/>
      <c r="S49" s="440">
        <v>892017</v>
      </c>
      <c r="T49" s="440"/>
      <c r="U49" s="440">
        <v>19001</v>
      </c>
      <c r="V49" s="440"/>
      <c r="W49" s="440">
        <v>40736</v>
      </c>
      <c r="X49" s="440"/>
      <c r="Y49" s="440">
        <v>5063</v>
      </c>
      <c r="Z49" s="440"/>
      <c r="AA49" s="440">
        <v>39713.879999999997</v>
      </c>
      <c r="AB49" s="440"/>
      <c r="AC49" s="440">
        <v>3010.63</v>
      </c>
      <c r="AD49" s="440"/>
      <c r="AE49" s="440">
        <v>38670</v>
      </c>
      <c r="AF49" s="440"/>
      <c r="AG49" s="440">
        <v>996</v>
      </c>
      <c r="AH49" s="440"/>
      <c r="AI49" s="440">
        <v>0</v>
      </c>
      <c r="AJ49" s="440"/>
      <c r="AK49" s="440">
        <v>0</v>
      </c>
      <c r="AL49" s="1783"/>
      <c r="AM49" s="440">
        <v>0</v>
      </c>
      <c r="AN49" s="440"/>
      <c r="AO49" s="440">
        <v>0</v>
      </c>
      <c r="AQ49" s="999">
        <f>ROUND('SCH 14'!I50,0)</f>
        <v>0</v>
      </c>
      <c r="AS49" s="999">
        <f>ROUND('SCH 14'!O50,0)</f>
        <v>0</v>
      </c>
      <c r="AU49" s="1809"/>
    </row>
    <row r="50" spans="1:47" ht="17.25" customHeight="1" thickBot="1">
      <c r="A50" s="993" t="s">
        <v>1094</v>
      </c>
      <c r="B50" s="987" t="s">
        <v>5</v>
      </c>
      <c r="F50" s="995"/>
      <c r="G50" s="997">
        <f>ROUND(SUM(G13:G49),1)</f>
        <v>364692000</v>
      </c>
      <c r="H50" s="996"/>
      <c r="I50" s="997">
        <f>ROUND(SUM(I13:I49),1)</f>
        <v>134948189</v>
      </c>
      <c r="J50" s="996"/>
      <c r="K50" s="997">
        <f>ROUND(SUM(K13:K49),1)</f>
        <v>360998000</v>
      </c>
      <c r="L50" s="1803"/>
      <c r="M50" s="997">
        <f>ROUND(SUM(M13:M49),1)</f>
        <v>137114003</v>
      </c>
      <c r="O50" s="997">
        <f>ROUND(SUM(O13:O49),1)</f>
        <v>345745000.10000002</v>
      </c>
      <c r="P50" s="1803"/>
      <c r="Q50" s="997">
        <f>ROUND(SUM(Q13:Q49),1)</f>
        <v>141452074</v>
      </c>
      <c r="R50" s="983"/>
      <c r="S50" s="997">
        <f>ROUND(SUM(S13:S49),1)</f>
        <v>332805000</v>
      </c>
      <c r="T50" s="1803"/>
      <c r="U50" s="997">
        <f>ROUND(SUM(U13:U49),1)</f>
        <v>139573925</v>
      </c>
      <c r="V50" s="983"/>
      <c r="W50" s="997">
        <f>ROUND(SUM(W13:W49),1)</f>
        <v>304435000</v>
      </c>
      <c r="X50" s="1803"/>
      <c r="Y50" s="997">
        <f>ROUND(SUM(Y13:Y49),1)</f>
        <v>132007113</v>
      </c>
      <c r="AA50" s="997">
        <f>ROUND(SUM(AA13:AA49),1)</f>
        <v>290290000</v>
      </c>
      <c r="AB50" s="1803"/>
      <c r="AC50" s="997">
        <f>ROUND(SUM(AC13:AC49),1)</f>
        <v>122497718.7</v>
      </c>
      <c r="AD50" s="983"/>
      <c r="AE50" s="997">
        <f>ROUND(SUM(AE13:AE49),1)</f>
        <v>264845000</v>
      </c>
      <c r="AF50" s="1803"/>
      <c r="AG50" s="997">
        <f>ROUND(SUM(AG13:AG49),1)</f>
        <v>115140915</v>
      </c>
      <c r="AH50" s="983"/>
      <c r="AI50" s="997">
        <f>ROUND(SUM(AI13:AI49),1)</f>
        <v>229585000</v>
      </c>
      <c r="AJ50" s="1803"/>
      <c r="AK50" s="997">
        <f>ROUND(SUM(AK13:AK49),1)</f>
        <v>106034243</v>
      </c>
      <c r="AL50" s="982"/>
      <c r="AM50" s="997">
        <f>ROUND(SUM(AM13:AM49),1)</f>
        <v>199790000</v>
      </c>
      <c r="AN50" s="1588"/>
      <c r="AO50" s="997">
        <f>ROUND(SUM(AO13:AO49),1)</f>
        <v>102332579</v>
      </c>
      <c r="AP50" s="1589"/>
      <c r="AQ50" s="997">
        <f>SUM(AQ13:AQ48)</f>
        <v>180715000</v>
      </c>
      <c r="AR50" s="983"/>
      <c r="AS50" s="997">
        <f>SUM(AS13:AS49)</f>
        <v>87460460</v>
      </c>
      <c r="AU50" s="1809"/>
    </row>
    <row r="51" spans="1:47" ht="16" thickTop="1">
      <c r="AA51" s="609"/>
      <c r="AB51" s="609"/>
      <c r="AC51" s="609"/>
      <c r="AD51" s="626"/>
      <c r="AE51" s="626"/>
      <c r="AF51" s="626"/>
      <c r="AG51" s="626"/>
      <c r="AH51" s="626"/>
      <c r="AI51" s="626"/>
      <c r="AJ51" s="626"/>
      <c r="AK51" s="626"/>
      <c r="AL51" s="626"/>
      <c r="AM51" s="626"/>
      <c r="AN51" s="626"/>
      <c r="AO51" s="626"/>
      <c r="AP51" s="626"/>
      <c r="AQ51" s="626"/>
      <c r="AR51" s="626"/>
      <c r="AS51" s="494" t="s">
        <v>5</v>
      </c>
    </row>
    <row r="52" spans="1:47">
      <c r="A52" s="1861" t="s">
        <v>2556</v>
      </c>
    </row>
    <row r="53" spans="1:47">
      <c r="A53" s="1861" t="s">
        <v>2505</v>
      </c>
      <c r="G53" s="1809"/>
      <c r="H53" s="1809"/>
      <c r="I53" s="1809"/>
      <c r="J53" s="1809"/>
      <c r="K53" s="1809"/>
      <c r="L53" s="1809"/>
      <c r="M53" s="1809"/>
      <c r="N53" s="1809"/>
      <c r="O53" s="1809"/>
      <c r="P53" s="1809"/>
      <c r="Q53" s="1809"/>
      <c r="R53" s="1809"/>
      <c r="S53" s="1809"/>
      <c r="T53" s="1809"/>
      <c r="U53" s="1809"/>
      <c r="V53" s="1809"/>
      <c r="W53" s="1809"/>
      <c r="X53" s="1809"/>
      <c r="Y53" s="1809"/>
      <c r="Z53" s="1809"/>
      <c r="AA53" s="1809"/>
      <c r="AB53" s="1809"/>
      <c r="AC53" s="1809"/>
      <c r="AD53" s="1809"/>
      <c r="AE53" s="1809"/>
      <c r="AF53" s="1809"/>
      <c r="AG53" s="1809"/>
      <c r="AH53" s="1809"/>
      <c r="AI53" s="1809"/>
      <c r="AJ53" s="1809"/>
      <c r="AK53" s="1809"/>
      <c r="AL53" s="1809"/>
      <c r="AM53" s="1809"/>
      <c r="AN53" s="1809"/>
      <c r="AO53" s="1809"/>
      <c r="AP53" s="1809"/>
      <c r="AQ53" s="1809"/>
      <c r="AR53" s="1809"/>
      <c r="AS53" s="1809"/>
    </row>
  </sheetData>
  <customSheetViews>
    <customSheetView guid="{47D1D06F-CD63-4FEA-BA98-58AF0C63F775}" scale="80" showPageBreaks="1" showGridLines="0" printArea="1" topLeftCell="A25">
      <selection activeCell="A55" sqref="A55"/>
      <colBreaks count="2" manualBreakCount="2">
        <brk id="17" min="2" max="54" man="1"/>
        <brk id="29" min="2" max="54" man="1"/>
      </colBreaks>
      <pageMargins left="0.6" right="0.5" top="0.5" bottom="0.25" header="0.5" footer="0.25"/>
      <printOptions verticalCentered="1"/>
      <pageSetup scale="51" firstPageNumber="95" orientation="landscape" useFirstPageNumber="1" r:id="rId1"/>
      <headerFooter scaleWithDoc="0">
        <oddFooter>&amp;R&amp;8&amp;P</oddFooter>
      </headerFooter>
    </customSheetView>
    <customSheetView guid="{018F3E41-3C34-447D-8E2C-07962AB41A6D}" scale="80" showGridLines="0" topLeftCell="A25">
      <selection activeCell="A55" sqref="A55"/>
      <colBreaks count="2" manualBreakCount="2">
        <brk id="17" min="2" max="54" man="1"/>
        <brk id="29" min="2" max="54" man="1"/>
      </colBreaks>
      <pageMargins left="0.6" right="0.5" top="0.5" bottom="0.25" header="0.5" footer="0.25"/>
      <printOptions verticalCentered="1"/>
      <pageSetup scale="51" firstPageNumber="95" orientation="landscape" useFirstPageNumber="1" r:id="rId2"/>
      <headerFooter scaleWithDoc="0">
        <oddFooter>&amp;R&amp;8&amp;P</oddFooter>
      </headerFooter>
    </customSheetView>
  </customSheetViews>
  <printOptions verticalCentered="1"/>
  <pageMargins left="0.6" right="0.5" top="0.5" bottom="0.25" header="0.5" footer="0.25"/>
  <pageSetup scale="51" firstPageNumber="96" orientation="landscape" useFirstPageNumber="1" r:id="rId3"/>
  <headerFooter scaleWithDoc="0">
    <oddFooter>&amp;R&amp;8&amp;P</oddFooter>
  </headerFooter>
  <colBreaks count="2" manualBreakCount="2">
    <brk id="17" min="2" max="54" man="1"/>
    <brk id="29" min="2" max="54"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showGridLines="0" zoomScale="70" zoomScaleNormal="70" zoomScaleSheetLayoutView="50" workbookViewId="0"/>
  </sheetViews>
  <sheetFormatPr defaultColWidth="8.921875" defaultRowHeight="15.5"/>
  <cols>
    <col min="1" max="1" width="55.4609375" style="1052" customWidth="1"/>
    <col min="2" max="2" width="2" style="1052" customWidth="1"/>
    <col min="3" max="3" width="15.4609375" style="1052" customWidth="1"/>
    <col min="4" max="4" width="2" style="1052" customWidth="1"/>
    <col min="5" max="5" width="15.61328125" style="1052" customWidth="1"/>
    <col min="6" max="6" width="2" style="1052" customWidth="1"/>
    <col min="7" max="7" width="15" style="1052" customWidth="1"/>
    <col min="8" max="8" width="2" style="1052" bestFit="1" customWidth="1"/>
    <col min="9" max="9" width="14.61328125" style="1052" customWidth="1"/>
    <col min="10" max="10" width="2" style="1052" customWidth="1"/>
    <col min="11" max="11" width="14.53515625" style="1052" customWidth="1"/>
    <col min="12" max="12" width="2" style="1052" customWidth="1"/>
    <col min="13" max="13" width="15.4609375" style="1052" customWidth="1"/>
    <col min="14" max="14" width="1.4609375" style="1052" customWidth="1"/>
    <col min="15" max="15" width="15.921875" style="1052" customWidth="1"/>
    <col min="16" max="16" width="2" style="1052" customWidth="1"/>
    <col min="17" max="17" width="13.07421875" style="1052" customWidth="1"/>
    <col min="18" max="18" width="2" style="1052" customWidth="1"/>
    <col min="19" max="19" width="14.07421875" style="1052" customWidth="1"/>
    <col min="20" max="16384" width="8.921875" style="1052"/>
  </cols>
  <sheetData>
    <row r="1" spans="1:28">
      <c r="A1" s="1050" t="s">
        <v>1193</v>
      </c>
    </row>
    <row r="3" spans="1:28" ht="21.5">
      <c r="A3" s="1051" t="s">
        <v>0</v>
      </c>
    </row>
    <row r="4" spans="1:28" ht="21.5">
      <c r="A4" s="1051" t="s">
        <v>1095</v>
      </c>
      <c r="S4" s="1053" t="s">
        <v>1090</v>
      </c>
    </row>
    <row r="5" spans="1:28" ht="21.5">
      <c r="A5" s="1051" t="s">
        <v>1671</v>
      </c>
    </row>
    <row r="6" spans="1:28">
      <c r="A6" s="1054"/>
    </row>
    <row r="7" spans="1:28">
      <c r="A7" s="1054"/>
    </row>
    <row r="8" spans="1:28">
      <c r="A8" s="1170"/>
      <c r="B8" s="1170"/>
      <c r="C8" s="2292">
        <v>44286</v>
      </c>
      <c r="D8" s="2292"/>
      <c r="E8" s="2292"/>
      <c r="F8" s="2292"/>
      <c r="G8" s="2292"/>
      <c r="H8" s="1170"/>
      <c r="I8" s="2292">
        <v>44651</v>
      </c>
      <c r="J8" s="2292"/>
      <c r="K8" s="2292"/>
      <c r="L8" s="2292"/>
      <c r="M8" s="2292"/>
      <c r="N8" s="1178"/>
      <c r="O8" s="2292">
        <v>45016</v>
      </c>
      <c r="P8" s="2292"/>
      <c r="Q8" s="2292"/>
      <c r="R8" s="2292"/>
      <c r="S8" s="2292"/>
    </row>
    <row r="9" spans="1:28">
      <c r="A9" s="1172" t="s">
        <v>523</v>
      </c>
      <c r="B9" s="1170"/>
      <c r="C9" s="1172" t="s">
        <v>520</v>
      </c>
      <c r="D9" s="1176"/>
      <c r="E9" s="1172" t="s">
        <v>1092</v>
      </c>
      <c r="F9" s="1176"/>
      <c r="G9" s="1172" t="s">
        <v>243</v>
      </c>
      <c r="H9" s="1170"/>
      <c r="I9" s="1172" t="s">
        <v>520</v>
      </c>
      <c r="J9" s="1176"/>
      <c r="K9" s="1172" t="s">
        <v>1092</v>
      </c>
      <c r="L9" s="1176"/>
      <c r="M9" s="1172" t="s">
        <v>243</v>
      </c>
      <c r="N9" s="1176"/>
      <c r="O9" s="1172" t="s">
        <v>520</v>
      </c>
      <c r="P9" s="1176"/>
      <c r="Q9" s="1172" t="s">
        <v>1092</v>
      </c>
      <c r="R9" s="1176"/>
      <c r="S9" s="1172" t="s">
        <v>243</v>
      </c>
    </row>
    <row r="10" spans="1:28">
      <c r="A10" s="1170"/>
      <c r="B10" s="1170"/>
      <c r="C10" s="1175"/>
      <c r="D10" s="1175"/>
      <c r="E10" s="1175"/>
      <c r="F10" s="1175"/>
      <c r="G10" s="1175"/>
      <c r="H10" s="1170"/>
      <c r="I10" s="1175"/>
      <c r="J10" s="1175"/>
      <c r="K10" s="1175"/>
      <c r="L10" s="1175"/>
      <c r="M10" s="1175"/>
      <c r="N10" s="1175"/>
      <c r="O10" s="1175"/>
      <c r="P10" s="1175"/>
      <c r="Q10" s="1175"/>
      <c r="R10" s="1175"/>
      <c r="S10" s="1175"/>
    </row>
    <row r="11" spans="1:28">
      <c r="A11" s="1173" t="s">
        <v>526</v>
      </c>
      <c r="B11" s="1170"/>
      <c r="C11" s="1170"/>
      <c r="D11" s="1175"/>
      <c r="E11" s="1170"/>
      <c r="F11" s="1175"/>
      <c r="G11" s="1170"/>
      <c r="H11" s="1170"/>
      <c r="I11" s="1170"/>
      <c r="J11" s="1175"/>
      <c r="K11" s="1170"/>
      <c r="L11" s="1175"/>
      <c r="M11" s="1170"/>
      <c r="N11" s="1170"/>
      <c r="O11" s="1170"/>
      <c r="P11" s="1175"/>
      <c r="Q11" s="1170"/>
      <c r="R11" s="1175"/>
      <c r="S11" s="1170"/>
    </row>
    <row r="12" spans="1:28">
      <c r="A12" s="1174" t="s">
        <v>2362</v>
      </c>
      <c r="B12" s="1171" t="s">
        <v>5</v>
      </c>
      <c r="C12" s="1991">
        <v>1453289</v>
      </c>
      <c r="D12" s="1239"/>
      <c r="E12" s="1991">
        <v>347904</v>
      </c>
      <c r="F12" s="1239"/>
      <c r="G12" s="1991">
        <f>ROUND(SUM(C12:E12),0)</f>
        <v>1801193</v>
      </c>
      <c r="H12" s="1239"/>
      <c r="I12" s="1991">
        <v>1531170</v>
      </c>
      <c r="J12" s="1239"/>
      <c r="K12" s="1991">
        <v>295727</v>
      </c>
      <c r="L12" s="1239"/>
      <c r="M12" s="1991">
        <f>ROUND(SUM(I12:K12),0)</f>
        <v>1826897</v>
      </c>
      <c r="N12" s="1991"/>
      <c r="O12" s="1991">
        <v>1537312</v>
      </c>
      <c r="P12" s="1243"/>
      <c r="Q12" s="1991">
        <v>240537</v>
      </c>
      <c r="R12" s="1243"/>
      <c r="S12" s="1242">
        <f>ROUND(SUM(O12:Q12),0)</f>
        <v>1777849</v>
      </c>
    </row>
    <row r="13" spans="1:28">
      <c r="A13" s="1173" t="s">
        <v>2274</v>
      </c>
      <c r="B13" s="1170"/>
      <c r="C13" s="1992"/>
      <c r="D13" s="1992"/>
      <c r="E13" s="1992"/>
      <c r="F13" s="1992"/>
      <c r="G13" s="1992"/>
      <c r="H13" s="1993"/>
      <c r="I13" s="1992"/>
      <c r="J13" s="1992"/>
      <c r="K13" s="1992"/>
      <c r="L13" s="1992"/>
      <c r="M13" s="1992"/>
      <c r="N13" s="1992"/>
      <c r="O13" s="1992"/>
      <c r="P13" s="1992"/>
      <c r="Q13" s="1992"/>
      <c r="R13" s="1237"/>
      <c r="S13" s="1238"/>
    </row>
    <row r="14" spans="1:28">
      <c r="A14" s="1171" t="s">
        <v>528</v>
      </c>
      <c r="B14" s="1171" t="s">
        <v>5</v>
      </c>
      <c r="C14" s="1290">
        <v>473909</v>
      </c>
      <c r="D14" s="1290"/>
      <c r="E14" s="1290">
        <v>51874</v>
      </c>
      <c r="F14" s="1290"/>
      <c r="G14" s="1290">
        <f>ROUND(SUM(C14:E14),0)</f>
        <v>525783</v>
      </c>
      <c r="H14" s="1290"/>
      <c r="I14" s="1290">
        <v>202567</v>
      </c>
      <c r="J14" s="1290"/>
      <c r="K14" s="1290">
        <v>40083</v>
      </c>
      <c r="L14" s="1290"/>
      <c r="M14" s="1290">
        <f>ROUND(SUM(I14:K14),0)</f>
        <v>242650</v>
      </c>
      <c r="N14" s="1290"/>
      <c r="O14" s="1290">
        <v>173110</v>
      </c>
      <c r="P14" s="1290"/>
      <c r="Q14" s="1290">
        <v>34596</v>
      </c>
      <c r="R14" s="1289"/>
      <c r="S14" s="1291">
        <f>ROUND(SUM(O14:Q14),0)</f>
        <v>207706</v>
      </c>
      <c r="T14" s="1057"/>
      <c r="U14" s="1057"/>
      <c r="V14" s="1057"/>
      <c r="W14" s="1057"/>
      <c r="X14" s="1057"/>
      <c r="Y14" s="1057"/>
      <c r="Z14" s="1057"/>
      <c r="AA14" s="1057"/>
      <c r="AB14" s="1057"/>
    </row>
    <row r="15" spans="1:28">
      <c r="A15" s="1171" t="s">
        <v>530</v>
      </c>
      <c r="B15" s="1171" t="s">
        <v>5</v>
      </c>
      <c r="C15" s="1290">
        <v>25653557</v>
      </c>
      <c r="D15" s="1290"/>
      <c r="E15" s="1290">
        <v>10523338</v>
      </c>
      <c r="F15" s="1290"/>
      <c r="G15" s="1290">
        <f t="shared" ref="G15:G43" si="0">ROUND(SUM(C15:E15),0)</f>
        <v>36176895</v>
      </c>
      <c r="H15" s="1290"/>
      <c r="I15" s="1290">
        <v>24068217</v>
      </c>
      <c r="J15" s="1290"/>
      <c r="K15" s="1290">
        <v>9515619</v>
      </c>
      <c r="L15" s="1290"/>
      <c r="M15" s="1290">
        <f t="shared" ref="M15:M43" si="1">ROUND(SUM(I15:K15),0)</f>
        <v>33583836</v>
      </c>
      <c r="N15" s="1290"/>
      <c r="O15" s="1290">
        <v>22896126</v>
      </c>
      <c r="P15" s="1290"/>
      <c r="Q15" s="1290">
        <v>8553901</v>
      </c>
      <c r="R15" s="1292"/>
      <c r="S15" s="1291">
        <f t="shared" ref="S15:S43" si="2">ROUND(SUM(O15:Q15),0)</f>
        <v>31450027</v>
      </c>
    </row>
    <row r="16" spans="1:28">
      <c r="A16" s="1171" t="s">
        <v>531</v>
      </c>
      <c r="B16" s="1171" t="s">
        <v>5</v>
      </c>
      <c r="C16" s="1290">
        <v>5212385</v>
      </c>
      <c r="D16" s="1290"/>
      <c r="E16" s="1290">
        <v>623816</v>
      </c>
      <c r="F16" s="1290"/>
      <c r="G16" s="1290">
        <f t="shared" si="0"/>
        <v>5836201</v>
      </c>
      <c r="H16" s="1290"/>
      <c r="I16" s="1290">
        <v>3887499</v>
      </c>
      <c r="J16" s="1290"/>
      <c r="K16" s="1290">
        <v>412389</v>
      </c>
      <c r="L16" s="1290"/>
      <c r="M16" s="1290">
        <f t="shared" si="1"/>
        <v>4299888</v>
      </c>
      <c r="N16" s="1290"/>
      <c r="O16" s="1290">
        <v>766231</v>
      </c>
      <c r="P16" s="1290"/>
      <c r="Q16" s="1290">
        <v>230194</v>
      </c>
      <c r="R16" s="1292"/>
      <c r="S16" s="1291">
        <f t="shared" si="2"/>
        <v>996425</v>
      </c>
    </row>
    <row r="17" spans="1:19">
      <c r="A17" s="1171" t="s">
        <v>532</v>
      </c>
      <c r="B17" s="1171" t="s">
        <v>5</v>
      </c>
      <c r="C17" s="1290">
        <v>4751755</v>
      </c>
      <c r="D17" s="1290"/>
      <c r="E17" s="1290">
        <v>1481173</v>
      </c>
      <c r="F17" s="1290"/>
      <c r="G17" s="1290">
        <f t="shared" si="0"/>
        <v>6232928</v>
      </c>
      <c r="H17" s="1290"/>
      <c r="I17" s="1290">
        <v>3841145</v>
      </c>
      <c r="J17" s="1290"/>
      <c r="K17" s="1290">
        <v>1293290</v>
      </c>
      <c r="L17" s="1290"/>
      <c r="M17" s="1290">
        <f t="shared" si="1"/>
        <v>5134435</v>
      </c>
      <c r="N17" s="1290"/>
      <c r="O17" s="1290">
        <v>2599382</v>
      </c>
      <c r="P17" s="1290"/>
      <c r="Q17" s="1290">
        <v>1132866</v>
      </c>
      <c r="R17" s="1292"/>
      <c r="S17" s="1291">
        <f t="shared" si="2"/>
        <v>3732248</v>
      </c>
    </row>
    <row r="18" spans="1:19">
      <c r="A18" s="1173" t="s">
        <v>2275</v>
      </c>
      <c r="B18" s="1170"/>
      <c r="C18" s="1290"/>
      <c r="D18" s="1290"/>
      <c r="E18" s="1290"/>
      <c r="F18" s="1290"/>
      <c r="G18" s="1290"/>
      <c r="H18" s="1994"/>
      <c r="I18" s="1290"/>
      <c r="J18" s="1290"/>
      <c r="K18" s="1290"/>
      <c r="L18" s="1290"/>
      <c r="M18" s="1290"/>
      <c r="N18" s="1290"/>
      <c r="O18" s="1290"/>
      <c r="P18" s="1290"/>
      <c r="Q18" s="1290"/>
      <c r="R18" s="1289"/>
      <c r="S18" s="1291"/>
    </row>
    <row r="19" spans="1:19">
      <c r="A19" s="1171" t="s">
        <v>1098</v>
      </c>
      <c r="B19" s="1171" t="s">
        <v>5</v>
      </c>
      <c r="C19" s="1290">
        <v>176298</v>
      </c>
      <c r="D19" s="1290"/>
      <c r="E19" s="1290">
        <v>48908</v>
      </c>
      <c r="F19" s="1290"/>
      <c r="G19" s="1290">
        <f t="shared" si="0"/>
        <v>225206</v>
      </c>
      <c r="H19" s="1290"/>
      <c r="I19" s="1290">
        <v>263712</v>
      </c>
      <c r="J19" s="1290"/>
      <c r="K19" s="1290">
        <v>38507</v>
      </c>
      <c r="L19" s="1290"/>
      <c r="M19" s="1290">
        <f t="shared" si="1"/>
        <v>302219</v>
      </c>
      <c r="N19" s="1290"/>
      <c r="O19" s="1290">
        <v>171238</v>
      </c>
      <c r="P19" s="1290"/>
      <c r="Q19" s="1290">
        <v>27634</v>
      </c>
      <c r="R19" s="1289"/>
      <c r="S19" s="1291">
        <f t="shared" si="2"/>
        <v>198872</v>
      </c>
    </row>
    <row r="20" spans="1:19">
      <c r="A20" s="1173" t="s">
        <v>2130</v>
      </c>
      <c r="B20" s="1170"/>
      <c r="C20" s="1290"/>
      <c r="D20" s="1290"/>
      <c r="E20" s="1290"/>
      <c r="F20" s="1290"/>
      <c r="G20" s="1290"/>
      <c r="H20" s="1994"/>
      <c r="I20" s="1290"/>
      <c r="J20" s="1290"/>
      <c r="K20" s="1290"/>
      <c r="L20" s="1290"/>
      <c r="M20" s="1290"/>
      <c r="N20" s="1290"/>
      <c r="O20" s="1290"/>
      <c r="P20" s="1290"/>
      <c r="Q20" s="1290"/>
      <c r="R20" s="1289"/>
      <c r="S20" s="1291"/>
    </row>
    <row r="21" spans="1:19">
      <c r="A21" s="1171" t="s">
        <v>534</v>
      </c>
      <c r="B21" s="1171" t="s">
        <v>5</v>
      </c>
      <c r="C21" s="1290">
        <v>3184</v>
      </c>
      <c r="D21" s="1290"/>
      <c r="E21" s="1290">
        <v>128</v>
      </c>
      <c r="F21" s="1290"/>
      <c r="G21" s="1290">
        <f t="shared" si="0"/>
        <v>3312</v>
      </c>
      <c r="H21" s="1290"/>
      <c r="I21" s="1290">
        <v>0</v>
      </c>
      <c r="J21" s="1290"/>
      <c r="K21" s="1290">
        <v>0</v>
      </c>
      <c r="L21" s="1290"/>
      <c r="M21" s="1290">
        <f t="shared" si="1"/>
        <v>0</v>
      </c>
      <c r="N21" s="1290"/>
      <c r="O21" s="1290">
        <v>0</v>
      </c>
      <c r="P21" s="1290"/>
      <c r="Q21" s="1290">
        <v>0</v>
      </c>
      <c r="R21" s="1292"/>
      <c r="S21" s="1291">
        <f t="shared" si="2"/>
        <v>0</v>
      </c>
    </row>
    <row r="22" spans="1:19">
      <c r="A22" s="1171" t="s">
        <v>535</v>
      </c>
      <c r="B22" s="1171" t="s">
        <v>5</v>
      </c>
      <c r="C22" s="1290">
        <v>672349</v>
      </c>
      <c r="D22" s="1290"/>
      <c r="E22" s="1290">
        <v>240156</v>
      </c>
      <c r="F22" s="1290"/>
      <c r="G22" s="1290">
        <f t="shared" si="0"/>
        <v>912505</v>
      </c>
      <c r="H22" s="1290"/>
      <c r="I22" s="1290">
        <v>702110</v>
      </c>
      <c r="J22" s="1290"/>
      <c r="K22" s="1290">
        <v>207278</v>
      </c>
      <c r="L22" s="1290"/>
      <c r="M22" s="1290">
        <f t="shared" si="1"/>
        <v>909388</v>
      </c>
      <c r="N22" s="1290"/>
      <c r="O22" s="1290">
        <v>698642</v>
      </c>
      <c r="P22" s="1290"/>
      <c r="Q22" s="1290">
        <v>172836</v>
      </c>
      <c r="R22" s="1289"/>
      <c r="S22" s="1291">
        <f t="shared" si="2"/>
        <v>871478</v>
      </c>
    </row>
    <row r="23" spans="1:19">
      <c r="A23" s="1171" t="s">
        <v>536</v>
      </c>
      <c r="B23" s="1171" t="s">
        <v>5</v>
      </c>
      <c r="C23" s="1290">
        <v>861629</v>
      </c>
      <c r="D23" s="1290"/>
      <c r="E23" s="1290">
        <v>234123</v>
      </c>
      <c r="F23" s="1290"/>
      <c r="G23" s="1290">
        <f t="shared" si="0"/>
        <v>1095752</v>
      </c>
      <c r="H23" s="1290"/>
      <c r="I23" s="1290">
        <v>1870621</v>
      </c>
      <c r="J23" s="1290"/>
      <c r="K23" s="1290">
        <v>173690</v>
      </c>
      <c r="L23" s="1290"/>
      <c r="M23" s="1290">
        <f t="shared" si="1"/>
        <v>2044311</v>
      </c>
      <c r="N23" s="1290"/>
      <c r="O23" s="1290">
        <v>805303</v>
      </c>
      <c r="P23" s="1290"/>
      <c r="Q23" s="1290">
        <v>114594</v>
      </c>
      <c r="R23" s="1292"/>
      <c r="S23" s="1291">
        <f t="shared" si="2"/>
        <v>919897</v>
      </c>
    </row>
    <row r="24" spans="1:19">
      <c r="A24" s="1173" t="s">
        <v>537</v>
      </c>
      <c r="B24" s="1171" t="s">
        <v>5</v>
      </c>
      <c r="C24" s="1290"/>
      <c r="D24" s="1290"/>
      <c r="E24" s="1290"/>
      <c r="F24" s="1290"/>
      <c r="G24" s="1290"/>
      <c r="H24" s="1290"/>
      <c r="I24" s="1290"/>
      <c r="J24" s="1290"/>
      <c r="K24" s="1290"/>
      <c r="L24" s="1290"/>
      <c r="M24" s="1290"/>
      <c r="N24" s="1290"/>
      <c r="O24" s="1290"/>
      <c r="P24" s="1290"/>
      <c r="Q24" s="1290"/>
      <c r="R24" s="1289"/>
      <c r="S24" s="1291"/>
    </row>
    <row r="25" spans="1:19">
      <c r="A25" s="1403" t="s">
        <v>2131</v>
      </c>
      <c r="B25" s="1171" t="s">
        <v>5</v>
      </c>
      <c r="C25" s="1290">
        <v>2634757</v>
      </c>
      <c r="D25" s="1290"/>
      <c r="E25" s="1290">
        <v>217189</v>
      </c>
      <c r="F25" s="1290"/>
      <c r="G25" s="1290">
        <f t="shared" si="0"/>
        <v>2851946</v>
      </c>
      <c r="H25" s="1290"/>
      <c r="I25" s="1290">
        <v>634687</v>
      </c>
      <c r="J25" s="1290"/>
      <c r="K25" s="1290">
        <v>95814</v>
      </c>
      <c r="L25" s="1290"/>
      <c r="M25" s="1290">
        <f t="shared" si="1"/>
        <v>730501</v>
      </c>
      <c r="N25" s="1290"/>
      <c r="O25" s="1290">
        <v>313654</v>
      </c>
      <c r="P25" s="1290"/>
      <c r="Q25" s="1290">
        <v>69294</v>
      </c>
      <c r="R25" s="1292"/>
      <c r="S25" s="1291">
        <f t="shared" si="2"/>
        <v>382948</v>
      </c>
    </row>
    <row r="26" spans="1:19">
      <c r="A26" s="1403" t="s">
        <v>538</v>
      </c>
      <c r="B26" s="1171" t="s">
        <v>5</v>
      </c>
      <c r="C26" s="1290">
        <v>15421247</v>
      </c>
      <c r="D26" s="1290"/>
      <c r="E26" s="1290">
        <v>3288828</v>
      </c>
      <c r="F26" s="1290"/>
      <c r="G26" s="1290">
        <f t="shared" si="0"/>
        <v>18710075</v>
      </c>
      <c r="H26" s="1290"/>
      <c r="I26" s="1290">
        <v>14755837</v>
      </c>
      <c r="J26" s="1290"/>
      <c r="K26" s="1290">
        <v>2656263</v>
      </c>
      <c r="L26" s="1290"/>
      <c r="M26" s="1290">
        <f t="shared" si="1"/>
        <v>17412100</v>
      </c>
      <c r="N26" s="1290"/>
      <c r="O26" s="1290">
        <v>13948275</v>
      </c>
      <c r="P26" s="1290"/>
      <c r="Q26" s="1290">
        <v>2051355</v>
      </c>
      <c r="R26" s="1292"/>
      <c r="S26" s="1291">
        <f t="shared" si="2"/>
        <v>15999630</v>
      </c>
    </row>
    <row r="27" spans="1:19">
      <c r="A27" s="1173" t="s">
        <v>2276</v>
      </c>
      <c r="B27" s="1170"/>
      <c r="C27" s="1290"/>
      <c r="D27" s="1290"/>
      <c r="E27" s="1290"/>
      <c r="F27" s="1290"/>
      <c r="G27" s="1290"/>
      <c r="H27" s="1994"/>
      <c r="I27" s="1290"/>
      <c r="J27" s="1290"/>
      <c r="K27" s="1290"/>
      <c r="L27" s="1290"/>
      <c r="M27" s="1290"/>
      <c r="N27" s="1290"/>
      <c r="O27" s="1290"/>
      <c r="P27" s="1290"/>
      <c r="Q27" s="1290"/>
      <c r="R27" s="1289"/>
      <c r="S27" s="1291"/>
    </row>
    <row r="28" spans="1:19">
      <c r="A28" s="1171" t="s">
        <v>539</v>
      </c>
      <c r="B28" s="1171" t="s">
        <v>5</v>
      </c>
      <c r="C28" s="1290">
        <v>1060000</v>
      </c>
      <c r="D28" s="1290"/>
      <c r="E28" s="1290">
        <v>87600</v>
      </c>
      <c r="F28" s="1290"/>
      <c r="G28" s="1290">
        <f t="shared" si="0"/>
        <v>1147600</v>
      </c>
      <c r="H28" s="1290"/>
      <c r="I28" s="1290">
        <v>1860000</v>
      </c>
      <c r="J28" s="1290"/>
      <c r="K28" s="1290">
        <v>131400</v>
      </c>
      <c r="L28" s="1290"/>
      <c r="M28" s="1290">
        <f t="shared" si="1"/>
        <v>1991400</v>
      </c>
      <c r="N28" s="1290"/>
      <c r="O28" s="1290">
        <v>1860000</v>
      </c>
      <c r="P28" s="1290"/>
      <c r="Q28" s="1290">
        <v>75600</v>
      </c>
      <c r="R28" s="1292"/>
      <c r="S28" s="1291">
        <f t="shared" si="2"/>
        <v>1935600</v>
      </c>
    </row>
    <row r="29" spans="1:19">
      <c r="A29" s="1171" t="s">
        <v>540</v>
      </c>
      <c r="B29" s="1171" t="s">
        <v>5</v>
      </c>
      <c r="C29" s="1290">
        <v>2240000</v>
      </c>
      <c r="D29" s="1290"/>
      <c r="E29" s="1290">
        <v>117195</v>
      </c>
      <c r="F29" s="1290"/>
      <c r="G29" s="1290">
        <f t="shared" si="0"/>
        <v>2357195</v>
      </c>
      <c r="H29" s="1290"/>
      <c r="I29" s="1290">
        <v>1280000</v>
      </c>
      <c r="J29" s="1290"/>
      <c r="K29" s="1290">
        <v>47035</v>
      </c>
      <c r="L29" s="1290"/>
      <c r="M29" s="1290">
        <f t="shared" si="1"/>
        <v>1327035</v>
      </c>
      <c r="N29" s="1290"/>
      <c r="O29" s="1290">
        <v>515000</v>
      </c>
      <c r="P29" s="1290"/>
      <c r="Q29" s="1290">
        <v>10558</v>
      </c>
      <c r="R29" s="1289"/>
      <c r="S29" s="1291">
        <f t="shared" si="2"/>
        <v>525558</v>
      </c>
    </row>
    <row r="30" spans="1:19">
      <c r="A30" s="1173" t="s">
        <v>1655</v>
      </c>
      <c r="B30" s="1171" t="s">
        <v>5</v>
      </c>
      <c r="C30" s="1290">
        <v>2129827</v>
      </c>
      <c r="D30" s="1290"/>
      <c r="E30" s="1290">
        <v>527330</v>
      </c>
      <c r="F30" s="1290"/>
      <c r="G30" s="1290">
        <f t="shared" si="0"/>
        <v>2657157</v>
      </c>
      <c r="H30" s="1290"/>
      <c r="I30" s="1290">
        <v>1123650</v>
      </c>
      <c r="J30" s="1290"/>
      <c r="K30" s="1290">
        <v>462043</v>
      </c>
      <c r="L30" s="1290"/>
      <c r="M30" s="1290">
        <f t="shared" si="1"/>
        <v>1585693</v>
      </c>
      <c r="N30" s="1290"/>
      <c r="O30" s="1290">
        <v>1132240</v>
      </c>
      <c r="P30" s="1290"/>
      <c r="Q30" s="1290">
        <v>412687</v>
      </c>
      <c r="R30" s="1289"/>
      <c r="S30" s="1291">
        <f t="shared" si="2"/>
        <v>1544927</v>
      </c>
    </row>
    <row r="31" spans="1:19">
      <c r="A31" s="1173" t="s">
        <v>543</v>
      </c>
      <c r="B31" s="1171" t="s">
        <v>5</v>
      </c>
      <c r="C31" s="1290"/>
      <c r="D31" s="1290"/>
      <c r="E31" s="1290"/>
      <c r="F31" s="1290"/>
      <c r="G31" s="1290"/>
      <c r="H31" s="1290"/>
      <c r="I31" s="1290"/>
      <c r="J31" s="1290"/>
      <c r="K31" s="1290"/>
      <c r="L31" s="1290"/>
      <c r="M31" s="1290"/>
      <c r="N31" s="1290"/>
      <c r="O31" s="1290"/>
      <c r="P31" s="1290"/>
      <c r="Q31" s="1290"/>
      <c r="R31" s="1289"/>
      <c r="S31" s="1291"/>
    </row>
    <row r="32" spans="1:19">
      <c r="A32" s="1171" t="s">
        <v>544</v>
      </c>
      <c r="B32" s="1171" t="s">
        <v>5</v>
      </c>
      <c r="C32" s="1290">
        <v>46347847</v>
      </c>
      <c r="D32" s="1290"/>
      <c r="E32" s="1290">
        <v>20823845</v>
      </c>
      <c r="F32" s="1290"/>
      <c r="G32" s="1290">
        <f t="shared" si="0"/>
        <v>67171692</v>
      </c>
      <c r="H32" s="1290"/>
      <c r="I32" s="1290">
        <v>47876804</v>
      </c>
      <c r="J32" s="1290"/>
      <c r="K32" s="1290">
        <v>19211519</v>
      </c>
      <c r="L32" s="1290"/>
      <c r="M32" s="1290">
        <f t="shared" si="1"/>
        <v>67088323</v>
      </c>
      <c r="N32" s="1290"/>
      <c r="O32" s="1290">
        <v>46638563</v>
      </c>
      <c r="P32" s="1290"/>
      <c r="Q32" s="1290">
        <v>17512581</v>
      </c>
      <c r="R32" s="1289"/>
      <c r="S32" s="1291">
        <f t="shared" si="2"/>
        <v>64151144</v>
      </c>
    </row>
    <row r="33" spans="1:19">
      <c r="A33" s="1177" t="s">
        <v>545</v>
      </c>
      <c r="B33" s="1177" t="s">
        <v>5</v>
      </c>
      <c r="C33" s="1290">
        <v>1799369</v>
      </c>
      <c r="D33" s="1995"/>
      <c r="E33" s="1290">
        <v>378650</v>
      </c>
      <c r="F33" s="1995"/>
      <c r="G33" s="1290">
        <f t="shared" si="0"/>
        <v>2178019</v>
      </c>
      <c r="H33" s="1290"/>
      <c r="I33" s="1290">
        <v>1876708</v>
      </c>
      <c r="J33" s="1995"/>
      <c r="K33" s="1290">
        <v>301311</v>
      </c>
      <c r="L33" s="1995"/>
      <c r="M33" s="1290">
        <f t="shared" si="1"/>
        <v>2178019</v>
      </c>
      <c r="N33" s="1290"/>
      <c r="O33" s="1290">
        <v>1399233</v>
      </c>
      <c r="P33" s="1995"/>
      <c r="Q33" s="1290">
        <v>219645</v>
      </c>
      <c r="R33" s="1240"/>
      <c r="S33" s="1291">
        <f t="shared" si="2"/>
        <v>1618878</v>
      </c>
    </row>
    <row r="34" spans="1:19">
      <c r="A34" s="1177" t="s">
        <v>546</v>
      </c>
      <c r="B34" s="1177" t="s">
        <v>5</v>
      </c>
      <c r="C34" s="1290">
        <v>1878003</v>
      </c>
      <c r="D34" s="1995"/>
      <c r="E34" s="1290">
        <v>1287901</v>
      </c>
      <c r="F34" s="1995"/>
      <c r="G34" s="1290">
        <f t="shared" si="0"/>
        <v>3165904</v>
      </c>
      <c r="H34" s="1290"/>
      <c r="I34" s="1290">
        <v>1374665</v>
      </c>
      <c r="J34" s="1995"/>
      <c r="K34" s="1290">
        <v>1236858</v>
      </c>
      <c r="L34" s="1995"/>
      <c r="M34" s="1290">
        <f t="shared" si="1"/>
        <v>2611523</v>
      </c>
      <c r="N34" s="1290"/>
      <c r="O34" s="1290">
        <v>1417229</v>
      </c>
      <c r="P34" s="1995"/>
      <c r="Q34" s="1290">
        <v>1193635</v>
      </c>
      <c r="R34" s="1240"/>
      <c r="S34" s="1291">
        <f t="shared" si="2"/>
        <v>2610864</v>
      </c>
    </row>
    <row r="35" spans="1:19">
      <c r="A35" s="1171" t="s">
        <v>547</v>
      </c>
      <c r="B35" s="1171" t="s">
        <v>5</v>
      </c>
      <c r="C35" s="1290">
        <v>5096387</v>
      </c>
      <c r="D35" s="1996"/>
      <c r="E35" s="1290">
        <v>2826266</v>
      </c>
      <c r="F35" s="1995"/>
      <c r="G35" s="1290">
        <f t="shared" si="0"/>
        <v>7922653</v>
      </c>
      <c r="H35" s="1290"/>
      <c r="I35" s="1290">
        <v>5233716</v>
      </c>
      <c r="J35" s="1996"/>
      <c r="K35" s="1290">
        <v>2684066</v>
      </c>
      <c r="L35" s="1995"/>
      <c r="M35" s="1290">
        <f t="shared" si="1"/>
        <v>7917782</v>
      </c>
      <c r="N35" s="1290"/>
      <c r="O35" s="1290">
        <v>5382911</v>
      </c>
      <c r="P35" s="1996"/>
      <c r="Q35" s="1290">
        <v>2532880</v>
      </c>
      <c r="R35" s="1240"/>
      <c r="S35" s="1291">
        <f t="shared" si="2"/>
        <v>7915791</v>
      </c>
    </row>
    <row r="36" spans="1:19">
      <c r="A36" s="1171" t="s">
        <v>1093</v>
      </c>
      <c r="B36" s="1171" t="s">
        <v>5</v>
      </c>
      <c r="C36" s="1290">
        <v>1792336</v>
      </c>
      <c r="D36" s="1997"/>
      <c r="E36" s="1290">
        <v>573235</v>
      </c>
      <c r="F36" s="1997"/>
      <c r="G36" s="1290">
        <f t="shared" si="0"/>
        <v>2365571</v>
      </c>
      <c r="H36" s="1290"/>
      <c r="I36" s="1290">
        <v>1311168</v>
      </c>
      <c r="J36" s="1997"/>
      <c r="K36" s="1290">
        <v>503250</v>
      </c>
      <c r="L36" s="1997"/>
      <c r="M36" s="1290">
        <f t="shared" si="1"/>
        <v>1814418</v>
      </c>
      <c r="N36" s="1290"/>
      <c r="O36" s="1290">
        <v>1374289</v>
      </c>
      <c r="P36" s="1997"/>
      <c r="Q36" s="1290">
        <v>440129</v>
      </c>
      <c r="R36" s="1293"/>
      <c r="S36" s="1291">
        <f t="shared" si="2"/>
        <v>1814418</v>
      </c>
    </row>
    <row r="37" spans="1:19">
      <c r="A37" s="1171" t="s">
        <v>549</v>
      </c>
      <c r="B37" s="1171" t="s">
        <v>5</v>
      </c>
      <c r="C37" s="1290">
        <v>25368452</v>
      </c>
      <c r="D37" s="1290"/>
      <c r="E37" s="1290">
        <v>24685486</v>
      </c>
      <c r="F37" s="1290"/>
      <c r="G37" s="1290">
        <f t="shared" si="0"/>
        <v>50053938</v>
      </c>
      <c r="H37" s="1290"/>
      <c r="I37" s="1290">
        <v>25380735</v>
      </c>
      <c r="J37" s="1290"/>
      <c r="K37" s="1290">
        <v>23833181</v>
      </c>
      <c r="L37" s="1290"/>
      <c r="M37" s="1290">
        <f t="shared" si="1"/>
        <v>49213916</v>
      </c>
      <c r="N37" s="1290"/>
      <c r="O37" s="1290">
        <v>23429132</v>
      </c>
      <c r="P37" s="1290"/>
      <c r="Q37" s="1290">
        <v>22952739</v>
      </c>
      <c r="R37" s="1292"/>
      <c r="S37" s="1291">
        <f t="shared" si="2"/>
        <v>46381871</v>
      </c>
    </row>
    <row r="38" spans="1:19">
      <c r="A38" s="1173" t="s">
        <v>2277</v>
      </c>
      <c r="B38" s="1170"/>
      <c r="C38" s="1290"/>
      <c r="D38" s="1290"/>
      <c r="E38" s="1290"/>
      <c r="F38" s="1290"/>
      <c r="G38" s="1290"/>
      <c r="H38" s="1994"/>
      <c r="I38" s="1290"/>
      <c r="J38" s="1290"/>
      <c r="K38" s="1290"/>
      <c r="L38" s="1290"/>
      <c r="M38" s="1290"/>
      <c r="N38" s="1290"/>
      <c r="O38" s="1290"/>
      <c r="P38" s="1290"/>
      <c r="Q38" s="1290"/>
      <c r="R38" s="1289"/>
      <c r="S38" s="1291"/>
    </row>
    <row r="39" spans="1:19">
      <c r="A39" s="1171" t="s">
        <v>575</v>
      </c>
      <c r="B39" s="1171" t="s">
        <v>5</v>
      </c>
      <c r="C39" s="1290">
        <v>196324</v>
      </c>
      <c r="D39" s="1290"/>
      <c r="E39" s="1290">
        <v>25242</v>
      </c>
      <c r="F39" s="1290"/>
      <c r="G39" s="1290">
        <f t="shared" si="0"/>
        <v>221566</v>
      </c>
      <c r="H39" s="1290"/>
      <c r="I39" s="1290">
        <v>180373</v>
      </c>
      <c r="J39" s="1290"/>
      <c r="K39" s="1290">
        <v>16202</v>
      </c>
      <c r="L39" s="1290"/>
      <c r="M39" s="1290">
        <f t="shared" si="1"/>
        <v>196575</v>
      </c>
      <c r="N39" s="1290"/>
      <c r="O39" s="1290">
        <v>171074</v>
      </c>
      <c r="P39" s="1290"/>
      <c r="Q39" s="1290">
        <v>7183</v>
      </c>
      <c r="R39" s="1289"/>
      <c r="S39" s="1291">
        <f t="shared" si="2"/>
        <v>178257</v>
      </c>
    </row>
    <row r="40" spans="1:19">
      <c r="A40" s="1171" t="s">
        <v>577</v>
      </c>
      <c r="B40" s="1171" t="s">
        <v>5</v>
      </c>
      <c r="C40" s="1290">
        <v>479171</v>
      </c>
      <c r="D40" s="1290"/>
      <c r="E40" s="1290">
        <v>86761</v>
      </c>
      <c r="F40" s="1290"/>
      <c r="G40" s="1290">
        <f t="shared" si="0"/>
        <v>565932</v>
      </c>
      <c r="H40" s="1290"/>
      <c r="I40" s="1290">
        <v>393136</v>
      </c>
      <c r="J40" s="1290"/>
      <c r="K40" s="1290">
        <v>64953</v>
      </c>
      <c r="L40" s="1290"/>
      <c r="M40" s="1290">
        <f t="shared" si="1"/>
        <v>458089</v>
      </c>
      <c r="N40" s="1290"/>
      <c r="O40" s="1290">
        <v>371991</v>
      </c>
      <c r="P40" s="1290"/>
      <c r="Q40" s="1290">
        <v>45825</v>
      </c>
      <c r="R40" s="1292"/>
      <c r="S40" s="1291">
        <f t="shared" si="2"/>
        <v>417816</v>
      </c>
    </row>
    <row r="41" spans="1:19">
      <c r="A41" s="614" t="s">
        <v>2398</v>
      </c>
      <c r="B41" s="1403" t="s">
        <v>5</v>
      </c>
      <c r="C41" s="1290">
        <v>18351447</v>
      </c>
      <c r="D41" s="1290"/>
      <c r="E41" s="1290">
        <v>8062853</v>
      </c>
      <c r="F41" s="1290"/>
      <c r="G41" s="1290">
        <f t="shared" si="0"/>
        <v>26414300</v>
      </c>
      <c r="H41" s="1290"/>
      <c r="I41" s="1290">
        <v>19268669</v>
      </c>
      <c r="J41" s="1290"/>
      <c r="K41" s="1290">
        <v>7145631</v>
      </c>
      <c r="L41" s="1290"/>
      <c r="M41" s="1290">
        <f t="shared" si="1"/>
        <v>26414300</v>
      </c>
      <c r="N41" s="1290"/>
      <c r="O41" s="1290">
        <v>20231765</v>
      </c>
      <c r="P41" s="1290"/>
      <c r="Q41" s="1290">
        <v>6182535</v>
      </c>
      <c r="R41" s="1292"/>
      <c r="S41" s="1291">
        <f t="shared" si="2"/>
        <v>26414300</v>
      </c>
    </row>
    <row r="42" spans="1:19">
      <c r="A42" s="1173" t="s">
        <v>2278</v>
      </c>
      <c r="B42" s="1170"/>
      <c r="C42" s="1290"/>
      <c r="D42" s="1290"/>
      <c r="E42" s="1290"/>
      <c r="F42" s="1290"/>
      <c r="G42" s="1290"/>
      <c r="H42" s="1290"/>
      <c r="I42" s="1290"/>
      <c r="J42" s="1290"/>
      <c r="K42" s="1290"/>
      <c r="L42" s="1290"/>
      <c r="M42" s="1290"/>
      <c r="N42" s="1290"/>
      <c r="O42" s="1290"/>
      <c r="P42" s="1290"/>
      <c r="Q42" s="1290"/>
      <c r="R42" s="1289"/>
      <c r="S42" s="1291"/>
    </row>
    <row r="43" spans="1:19">
      <c r="A43" s="1171" t="s">
        <v>553</v>
      </c>
      <c r="B43" s="1171" t="s">
        <v>5</v>
      </c>
      <c r="C43" s="1290">
        <v>441478</v>
      </c>
      <c r="D43" s="1290"/>
      <c r="E43" s="1290">
        <v>90412</v>
      </c>
      <c r="F43" s="1290"/>
      <c r="G43" s="1290">
        <f t="shared" si="0"/>
        <v>531890</v>
      </c>
      <c r="H43" s="1290"/>
      <c r="I43" s="1290">
        <v>837811</v>
      </c>
      <c r="J43" s="1290"/>
      <c r="K43" s="1290">
        <v>60380</v>
      </c>
      <c r="L43" s="1290"/>
      <c r="M43" s="1290">
        <f t="shared" si="1"/>
        <v>898191</v>
      </c>
      <c r="N43" s="1290"/>
      <c r="O43" s="1290">
        <v>312300</v>
      </c>
      <c r="P43" s="1290"/>
      <c r="Q43" s="1290">
        <v>31627</v>
      </c>
      <c r="R43" s="1289"/>
      <c r="S43" s="1291">
        <f t="shared" si="2"/>
        <v>343927</v>
      </c>
    </row>
    <row r="44" spans="1:19" ht="21.75" customHeight="1" thickBot="1">
      <c r="A44" s="1173" t="s">
        <v>2361</v>
      </c>
      <c r="B44" s="1171" t="s">
        <v>5</v>
      </c>
      <c r="C44" s="1241">
        <f>ROUND(SUM(C12:C43),0)</f>
        <v>164495000</v>
      </c>
      <c r="D44" s="1239"/>
      <c r="E44" s="1241">
        <f>ROUND(SUM(E12:E43),0)</f>
        <v>76630213</v>
      </c>
      <c r="F44" s="1239"/>
      <c r="G44" s="1241">
        <f>ROUND(SUM(G12:G43),0)</f>
        <v>241125213</v>
      </c>
      <c r="H44" s="1239"/>
      <c r="I44" s="1972">
        <f>ROUND(SUM(I12:I43),0)</f>
        <v>159755000</v>
      </c>
      <c r="J44" s="1239"/>
      <c r="K44" s="1972">
        <f>ROUND(SUM(K12:K43),0)</f>
        <v>70426489</v>
      </c>
      <c r="L44" s="1239"/>
      <c r="M44" s="1972">
        <f>ROUND(SUM(M12:M43),0)</f>
        <v>230181489</v>
      </c>
      <c r="N44" s="1432"/>
      <c r="O44" s="1241">
        <f>ROUND(SUM(O12:O43),0)</f>
        <v>148145000</v>
      </c>
      <c r="P44" s="1239"/>
      <c r="Q44" s="1241">
        <f>ROUND(SUM(Q12:Q43),0)</f>
        <v>64245431</v>
      </c>
      <c r="R44" s="1239"/>
      <c r="S44" s="1241">
        <f>ROUND(SUM(S12:S43),0)</f>
        <v>212390431</v>
      </c>
    </row>
    <row r="45" spans="1:19" ht="16" thickTop="1">
      <c r="B45" s="1052" t="s">
        <v>5</v>
      </c>
      <c r="C45" s="1059"/>
      <c r="D45" s="1056"/>
      <c r="E45" s="1059"/>
      <c r="F45" s="1056"/>
      <c r="G45" s="1059"/>
      <c r="H45" s="1056"/>
      <c r="I45" s="1055"/>
      <c r="K45" s="1055"/>
      <c r="M45" s="1973"/>
    </row>
    <row r="46" spans="1:19">
      <c r="A46" s="1863" t="s">
        <v>1669</v>
      </c>
      <c r="C46" s="1056"/>
      <c r="D46" s="1056"/>
      <c r="E46" s="1056"/>
      <c r="F46" s="1056"/>
      <c r="G46" s="1056"/>
      <c r="H46" s="1056"/>
      <c r="I46" s="1056"/>
      <c r="J46" s="1056"/>
      <c r="K46" s="1056"/>
      <c r="L46" s="1056"/>
      <c r="M46" s="1056"/>
      <c r="R46" s="1061"/>
    </row>
    <row r="47" spans="1:19">
      <c r="A47" s="1862" t="s">
        <v>2279</v>
      </c>
      <c r="C47" s="1056"/>
      <c r="D47" s="1056"/>
      <c r="E47" s="1056"/>
      <c r="F47" s="1056"/>
      <c r="G47" s="1056"/>
      <c r="H47" s="1056"/>
      <c r="I47" s="1056"/>
      <c r="J47" s="1056"/>
      <c r="K47" s="1056"/>
      <c r="L47" s="1056"/>
      <c r="M47" s="1056"/>
    </row>
    <row r="48" spans="1:19">
      <c r="A48" s="1062"/>
      <c r="C48" s="1056"/>
      <c r="D48" s="1056"/>
      <c r="E48" s="1056"/>
      <c r="F48" s="1056"/>
      <c r="G48" s="1056"/>
      <c r="H48" s="1056"/>
      <c r="L48" s="1056"/>
      <c r="M48" s="1056"/>
    </row>
  </sheetData>
  <customSheetViews>
    <customSheetView guid="{47D1D06F-CD63-4FEA-BA98-58AF0C63F775}" scale="70" showPageBreaks="1" showGridLines="0" printArea="1">
      <selection activeCell="O12" sqref="O12:Q43"/>
      <pageMargins left="0.5" right="0.4" top="0.5" bottom="0.5" header="0.5" footer="0.25"/>
      <printOptions verticalCentered="1"/>
      <pageSetup scale="50" firstPageNumber="97" orientation="landscape" useFirstPageNumber="1" r:id="rId1"/>
      <headerFooter scaleWithDoc="0">
        <oddFooter>&amp;R&amp;8 98</oddFooter>
      </headerFooter>
    </customSheetView>
    <customSheetView guid="{018F3E41-3C34-447D-8E2C-07962AB41A6D}" scale="70" showGridLines="0">
      <selection activeCell="O12" sqref="O12:Q43"/>
      <pageMargins left="0.5" right="0.4" top="0.5" bottom="0.5" header="0.5" footer="0.25"/>
      <printOptions verticalCentered="1"/>
      <pageSetup scale="50" firstPageNumber="97" orientation="landscape" useFirstPageNumber="1" r:id="rId2"/>
      <headerFooter scaleWithDoc="0">
        <oddFooter>&amp;R&amp;8 98</oddFooter>
      </headerFooter>
    </customSheetView>
  </customSheetViews>
  <mergeCells count="3">
    <mergeCell ref="C8:G8"/>
    <mergeCell ref="I8:M8"/>
    <mergeCell ref="O8:S8"/>
  </mergeCells>
  <printOptions verticalCentered="1"/>
  <pageMargins left="0.5" right="0.4" top="0.5" bottom="0.5" header="0.5" footer="0.25"/>
  <pageSetup scale="50" firstPageNumber="99" orientation="landscape" useFirstPageNumber="1" r:id="rId3"/>
  <headerFooter scaleWithDoc="0">
    <oddFooter>&amp;R&amp;8 99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dimension ref="A1:N96"/>
  <sheetViews>
    <sheetView showGridLines="0" showOutlineSymbols="0" zoomScale="80" zoomScaleNormal="60" workbookViewId="0"/>
  </sheetViews>
  <sheetFormatPr defaultColWidth="8.921875" defaultRowHeight="17.5"/>
  <cols>
    <col min="1" max="1" width="2.61328125" style="4" customWidth="1"/>
    <col min="2" max="2" width="42.61328125" style="4" customWidth="1"/>
    <col min="3" max="4" width="1.61328125" style="4" customWidth="1"/>
    <col min="5" max="5" width="23.61328125" style="4" customWidth="1"/>
    <col min="6" max="6" width="1.61328125" style="4" customWidth="1"/>
    <col min="7" max="7" width="23.61328125" style="4" customWidth="1"/>
    <col min="8" max="8" width="1.61328125" style="4" customWidth="1"/>
    <col min="9" max="9" width="23.61328125" style="4" customWidth="1"/>
    <col min="10" max="10" width="1.61328125" style="4" customWidth="1"/>
    <col min="11" max="11" width="23.61328125" style="4" customWidth="1"/>
    <col min="12" max="12" width="23.15234375" style="1798" customWidth="1"/>
    <col min="13" max="13" width="9.61328125" style="4"/>
    <col min="14" max="14" width="13.53515625" style="4" customWidth="1"/>
    <col min="15" max="254" width="9.61328125" style="4"/>
    <col min="255" max="255" width="2.61328125" style="4" customWidth="1"/>
    <col min="256" max="256" width="42.61328125" style="4" customWidth="1"/>
    <col min="257" max="257" width="1.921875" style="4" customWidth="1"/>
    <col min="258" max="259" width="2.61328125" style="4" customWidth="1"/>
    <col min="260" max="260" width="23.61328125" style="4" customWidth="1"/>
    <col min="261" max="261" width="2.61328125" style="4" customWidth="1"/>
    <col min="262" max="262" width="22" style="4" customWidth="1"/>
    <col min="263" max="263" width="2.61328125" style="4" customWidth="1"/>
    <col min="264" max="264" width="1.61328125" style="4" customWidth="1"/>
    <col min="265" max="265" width="8.921875" style="4" customWidth="1"/>
    <col min="266" max="266" width="23.4609375" style="4" customWidth="1"/>
    <col min="267" max="267" width="1.921875" style="4" customWidth="1"/>
    <col min="268" max="268" width="23.15234375" style="4" customWidth="1"/>
    <col min="269" max="510" width="9.61328125" style="4"/>
    <col min="511" max="511" width="2.61328125" style="4" customWidth="1"/>
    <col min="512" max="512" width="42.61328125" style="4" customWidth="1"/>
    <col min="513" max="513" width="1.921875" style="4" customWidth="1"/>
    <col min="514" max="515" width="2.61328125" style="4" customWidth="1"/>
    <col min="516" max="516" width="23.61328125" style="4" customWidth="1"/>
    <col min="517" max="517" width="2.61328125" style="4" customWidth="1"/>
    <col min="518" max="518" width="22" style="4" customWidth="1"/>
    <col min="519" max="519" width="2.61328125" style="4" customWidth="1"/>
    <col min="520" max="520" width="1.61328125" style="4" customWidth="1"/>
    <col min="521" max="521" width="8.921875" style="4" customWidth="1"/>
    <col min="522" max="522" width="23.4609375" style="4" customWidth="1"/>
    <col min="523" max="523" width="1.921875" style="4" customWidth="1"/>
    <col min="524" max="524" width="23.15234375" style="4" customWidth="1"/>
    <col min="525" max="766" width="9.61328125" style="4"/>
    <col min="767" max="767" width="2.61328125" style="4" customWidth="1"/>
    <col min="768" max="768" width="42.61328125" style="4" customWidth="1"/>
    <col min="769" max="769" width="1.921875" style="4" customWidth="1"/>
    <col min="770" max="771" width="2.61328125" style="4" customWidth="1"/>
    <col min="772" max="772" width="23.61328125" style="4" customWidth="1"/>
    <col min="773" max="773" width="2.61328125" style="4" customWidth="1"/>
    <col min="774" max="774" width="22" style="4" customWidth="1"/>
    <col min="775" max="775" width="2.61328125" style="4" customWidth="1"/>
    <col min="776" max="776" width="1.61328125" style="4" customWidth="1"/>
    <col min="777" max="777" width="8.921875" style="4" customWidth="1"/>
    <col min="778" max="778" width="23.4609375" style="4" customWidth="1"/>
    <col min="779" max="779" width="1.921875" style="4" customWidth="1"/>
    <col min="780" max="780" width="23.15234375" style="4" customWidth="1"/>
    <col min="781" max="1022" width="9.61328125" style="4"/>
    <col min="1023" max="1023" width="2.61328125" style="4" customWidth="1"/>
    <col min="1024" max="1024" width="42.61328125" style="4" customWidth="1"/>
    <col min="1025" max="1025" width="1.921875" style="4" customWidth="1"/>
    <col min="1026" max="1027" width="2.61328125" style="4" customWidth="1"/>
    <col min="1028" max="1028" width="23.61328125" style="4" customWidth="1"/>
    <col min="1029" max="1029" width="2.61328125" style="4" customWidth="1"/>
    <col min="1030" max="1030" width="22" style="4" customWidth="1"/>
    <col min="1031" max="1031" width="2.61328125" style="4" customWidth="1"/>
    <col min="1032" max="1032" width="1.61328125" style="4" customWidth="1"/>
    <col min="1033" max="1033" width="8.921875" style="4" customWidth="1"/>
    <col min="1034" max="1034" width="23.4609375" style="4" customWidth="1"/>
    <col min="1035" max="1035" width="1.921875" style="4" customWidth="1"/>
    <col min="1036" max="1036" width="23.15234375" style="4" customWidth="1"/>
    <col min="1037" max="1278" width="9.61328125" style="4"/>
    <col min="1279" max="1279" width="2.61328125" style="4" customWidth="1"/>
    <col min="1280" max="1280" width="42.61328125" style="4" customWidth="1"/>
    <col min="1281" max="1281" width="1.921875" style="4" customWidth="1"/>
    <col min="1282" max="1283" width="2.61328125" style="4" customWidth="1"/>
    <col min="1284" max="1284" width="23.61328125" style="4" customWidth="1"/>
    <col min="1285" max="1285" width="2.61328125" style="4" customWidth="1"/>
    <col min="1286" max="1286" width="22" style="4" customWidth="1"/>
    <col min="1287" max="1287" width="2.61328125" style="4" customWidth="1"/>
    <col min="1288" max="1288" width="1.61328125" style="4" customWidth="1"/>
    <col min="1289" max="1289" width="8.921875" style="4" customWidth="1"/>
    <col min="1290" max="1290" width="23.4609375" style="4" customWidth="1"/>
    <col min="1291" max="1291" width="1.921875" style="4" customWidth="1"/>
    <col min="1292" max="1292" width="23.15234375" style="4" customWidth="1"/>
    <col min="1293" max="1534" width="9.61328125" style="4"/>
    <col min="1535" max="1535" width="2.61328125" style="4" customWidth="1"/>
    <col min="1536" max="1536" width="42.61328125" style="4" customWidth="1"/>
    <col min="1537" max="1537" width="1.921875" style="4" customWidth="1"/>
    <col min="1538" max="1539" width="2.61328125" style="4" customWidth="1"/>
    <col min="1540" max="1540" width="23.61328125" style="4" customWidth="1"/>
    <col min="1541" max="1541" width="2.61328125" style="4" customWidth="1"/>
    <col min="1542" max="1542" width="22" style="4" customWidth="1"/>
    <col min="1543" max="1543" width="2.61328125" style="4" customWidth="1"/>
    <col min="1544" max="1544" width="1.61328125" style="4" customWidth="1"/>
    <col min="1545" max="1545" width="8.921875" style="4" customWidth="1"/>
    <col min="1546" max="1546" width="23.4609375" style="4" customWidth="1"/>
    <col min="1547" max="1547" width="1.921875" style="4" customWidth="1"/>
    <col min="1548" max="1548" width="23.15234375" style="4" customWidth="1"/>
    <col min="1549" max="1790" width="9.61328125" style="4"/>
    <col min="1791" max="1791" width="2.61328125" style="4" customWidth="1"/>
    <col min="1792" max="1792" width="42.61328125" style="4" customWidth="1"/>
    <col min="1793" max="1793" width="1.921875" style="4" customWidth="1"/>
    <col min="1794" max="1795" width="2.61328125" style="4" customWidth="1"/>
    <col min="1796" max="1796" width="23.61328125" style="4" customWidth="1"/>
    <col min="1797" max="1797" width="2.61328125" style="4" customWidth="1"/>
    <col min="1798" max="1798" width="22" style="4" customWidth="1"/>
    <col min="1799" max="1799" width="2.61328125" style="4" customWidth="1"/>
    <col min="1800" max="1800" width="1.61328125" style="4" customWidth="1"/>
    <col min="1801" max="1801" width="8.921875" style="4" customWidth="1"/>
    <col min="1802" max="1802" width="23.4609375" style="4" customWidth="1"/>
    <col min="1803" max="1803" width="1.921875" style="4" customWidth="1"/>
    <col min="1804" max="1804" width="23.15234375" style="4" customWidth="1"/>
    <col min="1805" max="2046" width="9.61328125" style="4"/>
    <col min="2047" max="2047" width="2.61328125" style="4" customWidth="1"/>
    <col min="2048" max="2048" width="42.61328125" style="4" customWidth="1"/>
    <col min="2049" max="2049" width="1.921875" style="4" customWidth="1"/>
    <col min="2050" max="2051" width="2.61328125" style="4" customWidth="1"/>
    <col min="2052" max="2052" width="23.61328125" style="4" customWidth="1"/>
    <col min="2053" max="2053" width="2.61328125" style="4" customWidth="1"/>
    <col min="2054" max="2054" width="22" style="4" customWidth="1"/>
    <col min="2055" max="2055" width="2.61328125" style="4" customWidth="1"/>
    <col min="2056" max="2056" width="1.61328125" style="4" customWidth="1"/>
    <col min="2057" max="2057" width="8.921875" style="4" customWidth="1"/>
    <col min="2058" max="2058" width="23.4609375" style="4" customWidth="1"/>
    <col min="2059" max="2059" width="1.921875" style="4" customWidth="1"/>
    <col min="2060" max="2060" width="23.15234375" style="4" customWidth="1"/>
    <col min="2061" max="2302" width="9.61328125" style="4"/>
    <col min="2303" max="2303" width="2.61328125" style="4" customWidth="1"/>
    <col min="2304" max="2304" width="42.61328125" style="4" customWidth="1"/>
    <col min="2305" max="2305" width="1.921875" style="4" customWidth="1"/>
    <col min="2306" max="2307" width="2.61328125" style="4" customWidth="1"/>
    <col min="2308" max="2308" width="23.61328125" style="4" customWidth="1"/>
    <col min="2309" max="2309" width="2.61328125" style="4" customWidth="1"/>
    <col min="2310" max="2310" width="22" style="4" customWidth="1"/>
    <col min="2311" max="2311" width="2.61328125" style="4" customWidth="1"/>
    <col min="2312" max="2312" width="1.61328125" style="4" customWidth="1"/>
    <col min="2313" max="2313" width="8.921875" style="4" customWidth="1"/>
    <col min="2314" max="2314" width="23.4609375" style="4" customWidth="1"/>
    <col min="2315" max="2315" width="1.921875" style="4" customWidth="1"/>
    <col min="2316" max="2316" width="23.15234375" style="4" customWidth="1"/>
    <col min="2317" max="2558" width="9.61328125" style="4"/>
    <col min="2559" max="2559" width="2.61328125" style="4" customWidth="1"/>
    <col min="2560" max="2560" width="42.61328125" style="4" customWidth="1"/>
    <col min="2561" max="2561" width="1.921875" style="4" customWidth="1"/>
    <col min="2562" max="2563" width="2.61328125" style="4" customWidth="1"/>
    <col min="2564" max="2564" width="23.61328125" style="4" customWidth="1"/>
    <col min="2565" max="2565" width="2.61328125" style="4" customWidth="1"/>
    <col min="2566" max="2566" width="22" style="4" customWidth="1"/>
    <col min="2567" max="2567" width="2.61328125" style="4" customWidth="1"/>
    <col min="2568" max="2568" width="1.61328125" style="4" customWidth="1"/>
    <col min="2569" max="2569" width="8.921875" style="4" customWidth="1"/>
    <col min="2570" max="2570" width="23.4609375" style="4" customWidth="1"/>
    <col min="2571" max="2571" width="1.921875" style="4" customWidth="1"/>
    <col min="2572" max="2572" width="23.15234375" style="4" customWidth="1"/>
    <col min="2573" max="2814" width="9.61328125" style="4"/>
    <col min="2815" max="2815" width="2.61328125" style="4" customWidth="1"/>
    <col min="2816" max="2816" width="42.61328125" style="4" customWidth="1"/>
    <col min="2817" max="2817" width="1.921875" style="4" customWidth="1"/>
    <col min="2818" max="2819" width="2.61328125" style="4" customWidth="1"/>
    <col min="2820" max="2820" width="23.61328125" style="4" customWidth="1"/>
    <col min="2821" max="2821" width="2.61328125" style="4" customWidth="1"/>
    <col min="2822" max="2822" width="22" style="4" customWidth="1"/>
    <col min="2823" max="2823" width="2.61328125" style="4" customWidth="1"/>
    <col min="2824" max="2824" width="1.61328125" style="4" customWidth="1"/>
    <col min="2825" max="2825" width="8.921875" style="4" customWidth="1"/>
    <col min="2826" max="2826" width="23.4609375" style="4" customWidth="1"/>
    <col min="2827" max="2827" width="1.921875" style="4" customWidth="1"/>
    <col min="2828" max="2828" width="23.15234375" style="4" customWidth="1"/>
    <col min="2829" max="3070" width="9.61328125" style="4"/>
    <col min="3071" max="3071" width="2.61328125" style="4" customWidth="1"/>
    <col min="3072" max="3072" width="42.61328125" style="4" customWidth="1"/>
    <col min="3073" max="3073" width="1.921875" style="4" customWidth="1"/>
    <col min="3074" max="3075" width="2.61328125" style="4" customWidth="1"/>
    <col min="3076" max="3076" width="23.61328125" style="4" customWidth="1"/>
    <col min="3077" max="3077" width="2.61328125" style="4" customWidth="1"/>
    <col min="3078" max="3078" width="22" style="4" customWidth="1"/>
    <col min="3079" max="3079" width="2.61328125" style="4" customWidth="1"/>
    <col min="3080" max="3080" width="1.61328125" style="4" customWidth="1"/>
    <col min="3081" max="3081" width="8.921875" style="4" customWidth="1"/>
    <col min="3082" max="3082" width="23.4609375" style="4" customWidth="1"/>
    <col min="3083" max="3083" width="1.921875" style="4" customWidth="1"/>
    <col min="3084" max="3084" width="23.15234375" style="4" customWidth="1"/>
    <col min="3085" max="3326" width="9.61328125" style="4"/>
    <col min="3327" max="3327" width="2.61328125" style="4" customWidth="1"/>
    <col min="3328" max="3328" width="42.61328125" style="4" customWidth="1"/>
    <col min="3329" max="3329" width="1.921875" style="4" customWidth="1"/>
    <col min="3330" max="3331" width="2.61328125" style="4" customWidth="1"/>
    <col min="3332" max="3332" width="23.61328125" style="4" customWidth="1"/>
    <col min="3333" max="3333" width="2.61328125" style="4" customWidth="1"/>
    <col min="3334" max="3334" width="22" style="4" customWidth="1"/>
    <col min="3335" max="3335" width="2.61328125" style="4" customWidth="1"/>
    <col min="3336" max="3336" width="1.61328125" style="4" customWidth="1"/>
    <col min="3337" max="3337" width="8.921875" style="4" customWidth="1"/>
    <col min="3338" max="3338" width="23.4609375" style="4" customWidth="1"/>
    <col min="3339" max="3339" width="1.921875" style="4" customWidth="1"/>
    <col min="3340" max="3340" width="23.15234375" style="4" customWidth="1"/>
    <col min="3341" max="3582" width="9.61328125" style="4"/>
    <col min="3583" max="3583" width="2.61328125" style="4" customWidth="1"/>
    <col min="3584" max="3584" width="42.61328125" style="4" customWidth="1"/>
    <col min="3585" max="3585" width="1.921875" style="4" customWidth="1"/>
    <col min="3586" max="3587" width="2.61328125" style="4" customWidth="1"/>
    <col min="3588" max="3588" width="23.61328125" style="4" customWidth="1"/>
    <col min="3589" max="3589" width="2.61328125" style="4" customWidth="1"/>
    <col min="3590" max="3590" width="22" style="4" customWidth="1"/>
    <col min="3591" max="3591" width="2.61328125" style="4" customWidth="1"/>
    <col min="3592" max="3592" width="1.61328125" style="4" customWidth="1"/>
    <col min="3593" max="3593" width="8.921875" style="4" customWidth="1"/>
    <col min="3594" max="3594" width="23.4609375" style="4" customWidth="1"/>
    <col min="3595" max="3595" width="1.921875" style="4" customWidth="1"/>
    <col min="3596" max="3596" width="23.15234375" style="4" customWidth="1"/>
    <col min="3597" max="3838" width="9.61328125" style="4"/>
    <col min="3839" max="3839" width="2.61328125" style="4" customWidth="1"/>
    <col min="3840" max="3840" width="42.61328125" style="4" customWidth="1"/>
    <col min="3841" max="3841" width="1.921875" style="4" customWidth="1"/>
    <col min="3842" max="3843" width="2.61328125" style="4" customWidth="1"/>
    <col min="3844" max="3844" width="23.61328125" style="4" customWidth="1"/>
    <col min="3845" max="3845" width="2.61328125" style="4" customWidth="1"/>
    <col min="3846" max="3846" width="22" style="4" customWidth="1"/>
    <col min="3847" max="3847" width="2.61328125" style="4" customWidth="1"/>
    <col min="3848" max="3848" width="1.61328125" style="4" customWidth="1"/>
    <col min="3849" max="3849" width="8.921875" style="4" customWidth="1"/>
    <col min="3850" max="3850" width="23.4609375" style="4" customWidth="1"/>
    <col min="3851" max="3851" width="1.921875" style="4" customWidth="1"/>
    <col min="3852" max="3852" width="23.15234375" style="4" customWidth="1"/>
    <col min="3853" max="4094" width="9.61328125" style="4"/>
    <col min="4095" max="4095" width="2.61328125" style="4" customWidth="1"/>
    <col min="4096" max="4096" width="42.61328125" style="4" customWidth="1"/>
    <col min="4097" max="4097" width="1.921875" style="4" customWidth="1"/>
    <col min="4098" max="4099" width="2.61328125" style="4" customWidth="1"/>
    <col min="4100" max="4100" width="23.61328125" style="4" customWidth="1"/>
    <col min="4101" max="4101" width="2.61328125" style="4" customWidth="1"/>
    <col min="4102" max="4102" width="22" style="4" customWidth="1"/>
    <col min="4103" max="4103" width="2.61328125" style="4" customWidth="1"/>
    <col min="4104" max="4104" width="1.61328125" style="4" customWidth="1"/>
    <col min="4105" max="4105" width="8.921875" style="4" customWidth="1"/>
    <col min="4106" max="4106" width="23.4609375" style="4" customWidth="1"/>
    <col min="4107" max="4107" width="1.921875" style="4" customWidth="1"/>
    <col min="4108" max="4108" width="23.15234375" style="4" customWidth="1"/>
    <col min="4109" max="4350" width="9.61328125" style="4"/>
    <col min="4351" max="4351" width="2.61328125" style="4" customWidth="1"/>
    <col min="4352" max="4352" width="42.61328125" style="4" customWidth="1"/>
    <col min="4353" max="4353" width="1.921875" style="4" customWidth="1"/>
    <col min="4354" max="4355" width="2.61328125" style="4" customWidth="1"/>
    <col min="4356" max="4356" width="23.61328125" style="4" customWidth="1"/>
    <col min="4357" max="4357" width="2.61328125" style="4" customWidth="1"/>
    <col min="4358" max="4358" width="22" style="4" customWidth="1"/>
    <col min="4359" max="4359" width="2.61328125" style="4" customWidth="1"/>
    <col min="4360" max="4360" width="1.61328125" style="4" customWidth="1"/>
    <col min="4361" max="4361" width="8.921875" style="4" customWidth="1"/>
    <col min="4362" max="4362" width="23.4609375" style="4" customWidth="1"/>
    <col min="4363" max="4363" width="1.921875" style="4" customWidth="1"/>
    <col min="4364" max="4364" width="23.15234375" style="4" customWidth="1"/>
    <col min="4365" max="4606" width="9.61328125" style="4"/>
    <col min="4607" max="4607" width="2.61328125" style="4" customWidth="1"/>
    <col min="4608" max="4608" width="42.61328125" style="4" customWidth="1"/>
    <col min="4609" max="4609" width="1.921875" style="4" customWidth="1"/>
    <col min="4610" max="4611" width="2.61328125" style="4" customWidth="1"/>
    <col min="4612" max="4612" width="23.61328125" style="4" customWidth="1"/>
    <col min="4613" max="4613" width="2.61328125" style="4" customWidth="1"/>
    <col min="4614" max="4614" width="22" style="4" customWidth="1"/>
    <col min="4615" max="4615" width="2.61328125" style="4" customWidth="1"/>
    <col min="4616" max="4616" width="1.61328125" style="4" customWidth="1"/>
    <col min="4617" max="4617" width="8.921875" style="4" customWidth="1"/>
    <col min="4618" max="4618" width="23.4609375" style="4" customWidth="1"/>
    <col min="4619" max="4619" width="1.921875" style="4" customWidth="1"/>
    <col min="4620" max="4620" width="23.15234375" style="4" customWidth="1"/>
    <col min="4621" max="4862" width="9.61328125" style="4"/>
    <col min="4863" max="4863" width="2.61328125" style="4" customWidth="1"/>
    <col min="4864" max="4864" width="42.61328125" style="4" customWidth="1"/>
    <col min="4865" max="4865" width="1.921875" style="4" customWidth="1"/>
    <col min="4866" max="4867" width="2.61328125" style="4" customWidth="1"/>
    <col min="4868" max="4868" width="23.61328125" style="4" customWidth="1"/>
    <col min="4869" max="4869" width="2.61328125" style="4" customWidth="1"/>
    <col min="4870" max="4870" width="22" style="4" customWidth="1"/>
    <col min="4871" max="4871" width="2.61328125" style="4" customWidth="1"/>
    <col min="4872" max="4872" width="1.61328125" style="4" customWidth="1"/>
    <col min="4873" max="4873" width="8.921875" style="4" customWidth="1"/>
    <col min="4874" max="4874" width="23.4609375" style="4" customWidth="1"/>
    <col min="4875" max="4875" width="1.921875" style="4" customWidth="1"/>
    <col min="4876" max="4876" width="23.15234375" style="4" customWidth="1"/>
    <col min="4877" max="5118" width="9.61328125" style="4"/>
    <col min="5119" max="5119" width="2.61328125" style="4" customWidth="1"/>
    <col min="5120" max="5120" width="42.61328125" style="4" customWidth="1"/>
    <col min="5121" max="5121" width="1.921875" style="4" customWidth="1"/>
    <col min="5122" max="5123" width="2.61328125" style="4" customWidth="1"/>
    <col min="5124" max="5124" width="23.61328125" style="4" customWidth="1"/>
    <col min="5125" max="5125" width="2.61328125" style="4" customWidth="1"/>
    <col min="5126" max="5126" width="22" style="4" customWidth="1"/>
    <col min="5127" max="5127" width="2.61328125" style="4" customWidth="1"/>
    <col min="5128" max="5128" width="1.61328125" style="4" customWidth="1"/>
    <col min="5129" max="5129" width="8.921875" style="4" customWidth="1"/>
    <col min="5130" max="5130" width="23.4609375" style="4" customWidth="1"/>
    <col min="5131" max="5131" width="1.921875" style="4" customWidth="1"/>
    <col min="5132" max="5132" width="23.15234375" style="4" customWidth="1"/>
    <col min="5133" max="5374" width="9.61328125" style="4"/>
    <col min="5375" max="5375" width="2.61328125" style="4" customWidth="1"/>
    <col min="5376" max="5376" width="42.61328125" style="4" customWidth="1"/>
    <col min="5377" max="5377" width="1.921875" style="4" customWidth="1"/>
    <col min="5378" max="5379" width="2.61328125" style="4" customWidth="1"/>
    <col min="5380" max="5380" width="23.61328125" style="4" customWidth="1"/>
    <col min="5381" max="5381" width="2.61328125" style="4" customWidth="1"/>
    <col min="5382" max="5382" width="22" style="4" customWidth="1"/>
    <col min="5383" max="5383" width="2.61328125" style="4" customWidth="1"/>
    <col min="5384" max="5384" width="1.61328125" style="4" customWidth="1"/>
    <col min="5385" max="5385" width="8.921875" style="4" customWidth="1"/>
    <col min="5386" max="5386" width="23.4609375" style="4" customWidth="1"/>
    <col min="5387" max="5387" width="1.921875" style="4" customWidth="1"/>
    <col min="5388" max="5388" width="23.15234375" style="4" customWidth="1"/>
    <col min="5389" max="5630" width="9.61328125" style="4"/>
    <col min="5631" max="5631" width="2.61328125" style="4" customWidth="1"/>
    <col min="5632" max="5632" width="42.61328125" style="4" customWidth="1"/>
    <col min="5633" max="5633" width="1.921875" style="4" customWidth="1"/>
    <col min="5634" max="5635" width="2.61328125" style="4" customWidth="1"/>
    <col min="5636" max="5636" width="23.61328125" style="4" customWidth="1"/>
    <col min="5637" max="5637" width="2.61328125" style="4" customWidth="1"/>
    <col min="5638" max="5638" width="22" style="4" customWidth="1"/>
    <col min="5639" max="5639" width="2.61328125" style="4" customWidth="1"/>
    <col min="5640" max="5640" width="1.61328125" style="4" customWidth="1"/>
    <col min="5641" max="5641" width="8.921875" style="4" customWidth="1"/>
    <col min="5642" max="5642" width="23.4609375" style="4" customWidth="1"/>
    <col min="5643" max="5643" width="1.921875" style="4" customWidth="1"/>
    <col min="5644" max="5644" width="23.15234375" style="4" customWidth="1"/>
    <col min="5645" max="5886" width="9.61328125" style="4"/>
    <col min="5887" max="5887" width="2.61328125" style="4" customWidth="1"/>
    <col min="5888" max="5888" width="42.61328125" style="4" customWidth="1"/>
    <col min="5889" max="5889" width="1.921875" style="4" customWidth="1"/>
    <col min="5890" max="5891" width="2.61328125" style="4" customWidth="1"/>
    <col min="5892" max="5892" width="23.61328125" style="4" customWidth="1"/>
    <col min="5893" max="5893" width="2.61328125" style="4" customWidth="1"/>
    <col min="5894" max="5894" width="22" style="4" customWidth="1"/>
    <col min="5895" max="5895" width="2.61328125" style="4" customWidth="1"/>
    <col min="5896" max="5896" width="1.61328125" style="4" customWidth="1"/>
    <col min="5897" max="5897" width="8.921875" style="4" customWidth="1"/>
    <col min="5898" max="5898" width="23.4609375" style="4" customWidth="1"/>
    <col min="5899" max="5899" width="1.921875" style="4" customWidth="1"/>
    <col min="5900" max="5900" width="23.15234375" style="4" customWidth="1"/>
    <col min="5901" max="6142" width="9.61328125" style="4"/>
    <col min="6143" max="6143" width="2.61328125" style="4" customWidth="1"/>
    <col min="6144" max="6144" width="42.61328125" style="4" customWidth="1"/>
    <col min="6145" max="6145" width="1.921875" style="4" customWidth="1"/>
    <col min="6146" max="6147" width="2.61328125" style="4" customWidth="1"/>
    <col min="6148" max="6148" width="23.61328125" style="4" customWidth="1"/>
    <col min="6149" max="6149" width="2.61328125" style="4" customWidth="1"/>
    <col min="6150" max="6150" width="22" style="4" customWidth="1"/>
    <col min="6151" max="6151" width="2.61328125" style="4" customWidth="1"/>
    <col min="6152" max="6152" width="1.61328125" style="4" customWidth="1"/>
    <col min="6153" max="6153" width="8.921875" style="4" customWidth="1"/>
    <col min="6154" max="6154" width="23.4609375" style="4" customWidth="1"/>
    <col min="6155" max="6155" width="1.921875" style="4" customWidth="1"/>
    <col min="6156" max="6156" width="23.15234375" style="4" customWidth="1"/>
    <col min="6157" max="6398" width="9.61328125" style="4"/>
    <col min="6399" max="6399" width="2.61328125" style="4" customWidth="1"/>
    <col min="6400" max="6400" width="42.61328125" style="4" customWidth="1"/>
    <col min="6401" max="6401" width="1.921875" style="4" customWidth="1"/>
    <col min="6402" max="6403" width="2.61328125" style="4" customWidth="1"/>
    <col min="6404" max="6404" width="23.61328125" style="4" customWidth="1"/>
    <col min="6405" max="6405" width="2.61328125" style="4" customWidth="1"/>
    <col min="6406" max="6406" width="22" style="4" customWidth="1"/>
    <col min="6407" max="6407" width="2.61328125" style="4" customWidth="1"/>
    <col min="6408" max="6408" width="1.61328125" style="4" customWidth="1"/>
    <col min="6409" max="6409" width="8.921875" style="4" customWidth="1"/>
    <col min="6410" max="6410" width="23.4609375" style="4" customWidth="1"/>
    <col min="6411" max="6411" width="1.921875" style="4" customWidth="1"/>
    <col min="6412" max="6412" width="23.15234375" style="4" customWidth="1"/>
    <col min="6413" max="6654" width="9.61328125" style="4"/>
    <col min="6655" max="6655" width="2.61328125" style="4" customWidth="1"/>
    <col min="6656" max="6656" width="42.61328125" style="4" customWidth="1"/>
    <col min="6657" max="6657" width="1.921875" style="4" customWidth="1"/>
    <col min="6658" max="6659" width="2.61328125" style="4" customWidth="1"/>
    <col min="6660" max="6660" width="23.61328125" style="4" customWidth="1"/>
    <col min="6661" max="6661" width="2.61328125" style="4" customWidth="1"/>
    <col min="6662" max="6662" width="22" style="4" customWidth="1"/>
    <col min="6663" max="6663" width="2.61328125" style="4" customWidth="1"/>
    <col min="6664" max="6664" width="1.61328125" style="4" customWidth="1"/>
    <col min="6665" max="6665" width="8.921875" style="4" customWidth="1"/>
    <col min="6666" max="6666" width="23.4609375" style="4" customWidth="1"/>
    <col min="6667" max="6667" width="1.921875" style="4" customWidth="1"/>
    <col min="6668" max="6668" width="23.15234375" style="4" customWidth="1"/>
    <col min="6669" max="6910" width="9.61328125" style="4"/>
    <col min="6911" max="6911" width="2.61328125" style="4" customWidth="1"/>
    <col min="6912" max="6912" width="42.61328125" style="4" customWidth="1"/>
    <col min="6913" max="6913" width="1.921875" style="4" customWidth="1"/>
    <col min="6914" max="6915" width="2.61328125" style="4" customWidth="1"/>
    <col min="6916" max="6916" width="23.61328125" style="4" customWidth="1"/>
    <col min="6917" max="6917" width="2.61328125" style="4" customWidth="1"/>
    <col min="6918" max="6918" width="22" style="4" customWidth="1"/>
    <col min="6919" max="6919" width="2.61328125" style="4" customWidth="1"/>
    <col min="6920" max="6920" width="1.61328125" style="4" customWidth="1"/>
    <col min="6921" max="6921" width="8.921875" style="4" customWidth="1"/>
    <col min="6922" max="6922" width="23.4609375" style="4" customWidth="1"/>
    <col min="6923" max="6923" width="1.921875" style="4" customWidth="1"/>
    <col min="6924" max="6924" width="23.15234375" style="4" customWidth="1"/>
    <col min="6925" max="7166" width="9.61328125" style="4"/>
    <col min="7167" max="7167" width="2.61328125" style="4" customWidth="1"/>
    <col min="7168" max="7168" width="42.61328125" style="4" customWidth="1"/>
    <col min="7169" max="7169" width="1.921875" style="4" customWidth="1"/>
    <col min="7170" max="7171" width="2.61328125" style="4" customWidth="1"/>
    <col min="7172" max="7172" width="23.61328125" style="4" customWidth="1"/>
    <col min="7173" max="7173" width="2.61328125" style="4" customWidth="1"/>
    <col min="7174" max="7174" width="22" style="4" customWidth="1"/>
    <col min="7175" max="7175" width="2.61328125" style="4" customWidth="1"/>
    <col min="7176" max="7176" width="1.61328125" style="4" customWidth="1"/>
    <col min="7177" max="7177" width="8.921875" style="4" customWidth="1"/>
    <col min="7178" max="7178" width="23.4609375" style="4" customWidth="1"/>
    <col min="7179" max="7179" width="1.921875" style="4" customWidth="1"/>
    <col min="7180" max="7180" width="23.15234375" style="4" customWidth="1"/>
    <col min="7181" max="7422" width="9.61328125" style="4"/>
    <col min="7423" max="7423" width="2.61328125" style="4" customWidth="1"/>
    <col min="7424" max="7424" width="42.61328125" style="4" customWidth="1"/>
    <col min="7425" max="7425" width="1.921875" style="4" customWidth="1"/>
    <col min="7426" max="7427" width="2.61328125" style="4" customWidth="1"/>
    <col min="7428" max="7428" width="23.61328125" style="4" customWidth="1"/>
    <col min="7429" max="7429" width="2.61328125" style="4" customWidth="1"/>
    <col min="7430" max="7430" width="22" style="4" customWidth="1"/>
    <col min="7431" max="7431" width="2.61328125" style="4" customWidth="1"/>
    <col min="7432" max="7432" width="1.61328125" style="4" customWidth="1"/>
    <col min="7433" max="7433" width="8.921875" style="4" customWidth="1"/>
    <col min="7434" max="7434" width="23.4609375" style="4" customWidth="1"/>
    <col min="7435" max="7435" width="1.921875" style="4" customWidth="1"/>
    <col min="7436" max="7436" width="23.15234375" style="4" customWidth="1"/>
    <col min="7437" max="7678" width="9.61328125" style="4"/>
    <col min="7679" max="7679" width="2.61328125" style="4" customWidth="1"/>
    <col min="7680" max="7680" width="42.61328125" style="4" customWidth="1"/>
    <col min="7681" max="7681" width="1.921875" style="4" customWidth="1"/>
    <col min="7682" max="7683" width="2.61328125" style="4" customWidth="1"/>
    <col min="7684" max="7684" width="23.61328125" style="4" customWidth="1"/>
    <col min="7685" max="7685" width="2.61328125" style="4" customWidth="1"/>
    <col min="7686" max="7686" width="22" style="4" customWidth="1"/>
    <col min="7687" max="7687" width="2.61328125" style="4" customWidth="1"/>
    <col min="7688" max="7688" width="1.61328125" style="4" customWidth="1"/>
    <col min="7689" max="7689" width="8.921875" style="4" customWidth="1"/>
    <col min="7690" max="7690" width="23.4609375" style="4" customWidth="1"/>
    <col min="7691" max="7691" width="1.921875" style="4" customWidth="1"/>
    <col min="7692" max="7692" width="23.15234375" style="4" customWidth="1"/>
    <col min="7693" max="7934" width="9.61328125" style="4"/>
    <col min="7935" max="7935" width="2.61328125" style="4" customWidth="1"/>
    <col min="7936" max="7936" width="42.61328125" style="4" customWidth="1"/>
    <col min="7937" max="7937" width="1.921875" style="4" customWidth="1"/>
    <col min="7938" max="7939" width="2.61328125" style="4" customWidth="1"/>
    <col min="7940" max="7940" width="23.61328125" style="4" customWidth="1"/>
    <col min="7941" max="7941" width="2.61328125" style="4" customWidth="1"/>
    <col min="7942" max="7942" width="22" style="4" customWidth="1"/>
    <col min="7943" max="7943" width="2.61328125" style="4" customWidth="1"/>
    <col min="7944" max="7944" width="1.61328125" style="4" customWidth="1"/>
    <col min="7945" max="7945" width="8.921875" style="4" customWidth="1"/>
    <col min="7946" max="7946" width="23.4609375" style="4" customWidth="1"/>
    <col min="7947" max="7947" width="1.921875" style="4" customWidth="1"/>
    <col min="7948" max="7948" width="23.15234375" style="4" customWidth="1"/>
    <col min="7949" max="8190" width="9.61328125" style="4"/>
    <col min="8191" max="8191" width="2.61328125" style="4" customWidth="1"/>
    <col min="8192" max="8192" width="42.61328125" style="4" customWidth="1"/>
    <col min="8193" max="8193" width="1.921875" style="4" customWidth="1"/>
    <col min="8194" max="8195" width="2.61328125" style="4" customWidth="1"/>
    <col min="8196" max="8196" width="23.61328125" style="4" customWidth="1"/>
    <col min="8197" max="8197" width="2.61328125" style="4" customWidth="1"/>
    <col min="8198" max="8198" width="22" style="4" customWidth="1"/>
    <col min="8199" max="8199" width="2.61328125" style="4" customWidth="1"/>
    <col min="8200" max="8200" width="1.61328125" style="4" customWidth="1"/>
    <col min="8201" max="8201" width="8.921875" style="4" customWidth="1"/>
    <col min="8202" max="8202" width="23.4609375" style="4" customWidth="1"/>
    <col min="8203" max="8203" width="1.921875" style="4" customWidth="1"/>
    <col min="8204" max="8204" width="23.15234375" style="4" customWidth="1"/>
    <col min="8205" max="8446" width="9.61328125" style="4"/>
    <col min="8447" max="8447" width="2.61328125" style="4" customWidth="1"/>
    <col min="8448" max="8448" width="42.61328125" style="4" customWidth="1"/>
    <col min="8449" max="8449" width="1.921875" style="4" customWidth="1"/>
    <col min="8450" max="8451" width="2.61328125" style="4" customWidth="1"/>
    <col min="8452" max="8452" width="23.61328125" style="4" customWidth="1"/>
    <col min="8453" max="8453" width="2.61328125" style="4" customWidth="1"/>
    <col min="8454" max="8454" width="22" style="4" customWidth="1"/>
    <col min="8455" max="8455" width="2.61328125" style="4" customWidth="1"/>
    <col min="8456" max="8456" width="1.61328125" style="4" customWidth="1"/>
    <col min="8457" max="8457" width="8.921875" style="4" customWidth="1"/>
    <col min="8458" max="8458" width="23.4609375" style="4" customWidth="1"/>
    <col min="8459" max="8459" width="1.921875" style="4" customWidth="1"/>
    <col min="8460" max="8460" width="23.15234375" style="4" customWidth="1"/>
    <col min="8461" max="8702" width="9.61328125" style="4"/>
    <col min="8703" max="8703" width="2.61328125" style="4" customWidth="1"/>
    <col min="8704" max="8704" width="42.61328125" style="4" customWidth="1"/>
    <col min="8705" max="8705" width="1.921875" style="4" customWidth="1"/>
    <col min="8706" max="8707" width="2.61328125" style="4" customWidth="1"/>
    <col min="8708" max="8708" width="23.61328125" style="4" customWidth="1"/>
    <col min="8709" max="8709" width="2.61328125" style="4" customWidth="1"/>
    <col min="8710" max="8710" width="22" style="4" customWidth="1"/>
    <col min="8711" max="8711" width="2.61328125" style="4" customWidth="1"/>
    <col min="8712" max="8712" width="1.61328125" style="4" customWidth="1"/>
    <col min="8713" max="8713" width="8.921875" style="4" customWidth="1"/>
    <col min="8714" max="8714" width="23.4609375" style="4" customWidth="1"/>
    <col min="8715" max="8715" width="1.921875" style="4" customWidth="1"/>
    <col min="8716" max="8716" width="23.15234375" style="4" customWidth="1"/>
    <col min="8717" max="8958" width="9.61328125" style="4"/>
    <col min="8959" max="8959" width="2.61328125" style="4" customWidth="1"/>
    <col min="8960" max="8960" width="42.61328125" style="4" customWidth="1"/>
    <col min="8961" max="8961" width="1.921875" style="4" customWidth="1"/>
    <col min="8962" max="8963" width="2.61328125" style="4" customWidth="1"/>
    <col min="8964" max="8964" width="23.61328125" style="4" customWidth="1"/>
    <col min="8965" max="8965" width="2.61328125" style="4" customWidth="1"/>
    <col min="8966" max="8966" width="22" style="4" customWidth="1"/>
    <col min="8967" max="8967" width="2.61328125" style="4" customWidth="1"/>
    <col min="8968" max="8968" width="1.61328125" style="4" customWidth="1"/>
    <col min="8969" max="8969" width="8.921875" style="4" customWidth="1"/>
    <col min="8970" max="8970" width="23.4609375" style="4" customWidth="1"/>
    <col min="8971" max="8971" width="1.921875" style="4" customWidth="1"/>
    <col min="8972" max="8972" width="23.15234375" style="4" customWidth="1"/>
    <col min="8973" max="9214" width="9.61328125" style="4"/>
    <col min="9215" max="9215" width="2.61328125" style="4" customWidth="1"/>
    <col min="9216" max="9216" width="42.61328125" style="4" customWidth="1"/>
    <col min="9217" max="9217" width="1.921875" style="4" customWidth="1"/>
    <col min="9218" max="9219" width="2.61328125" style="4" customWidth="1"/>
    <col min="9220" max="9220" width="23.61328125" style="4" customWidth="1"/>
    <col min="9221" max="9221" width="2.61328125" style="4" customWidth="1"/>
    <col min="9222" max="9222" width="22" style="4" customWidth="1"/>
    <col min="9223" max="9223" width="2.61328125" style="4" customWidth="1"/>
    <col min="9224" max="9224" width="1.61328125" style="4" customWidth="1"/>
    <col min="9225" max="9225" width="8.921875" style="4" customWidth="1"/>
    <col min="9226" max="9226" width="23.4609375" style="4" customWidth="1"/>
    <col min="9227" max="9227" width="1.921875" style="4" customWidth="1"/>
    <col min="9228" max="9228" width="23.15234375" style="4" customWidth="1"/>
    <col min="9229" max="9470" width="9.61328125" style="4"/>
    <col min="9471" max="9471" width="2.61328125" style="4" customWidth="1"/>
    <col min="9472" max="9472" width="42.61328125" style="4" customWidth="1"/>
    <col min="9473" max="9473" width="1.921875" style="4" customWidth="1"/>
    <col min="9474" max="9475" width="2.61328125" style="4" customWidth="1"/>
    <col min="9476" max="9476" width="23.61328125" style="4" customWidth="1"/>
    <col min="9477" max="9477" width="2.61328125" style="4" customWidth="1"/>
    <col min="9478" max="9478" width="22" style="4" customWidth="1"/>
    <col min="9479" max="9479" width="2.61328125" style="4" customWidth="1"/>
    <col min="9480" max="9480" width="1.61328125" style="4" customWidth="1"/>
    <col min="9481" max="9481" width="8.921875" style="4" customWidth="1"/>
    <col min="9482" max="9482" width="23.4609375" style="4" customWidth="1"/>
    <col min="9483" max="9483" width="1.921875" style="4" customWidth="1"/>
    <col min="9484" max="9484" width="23.15234375" style="4" customWidth="1"/>
    <col min="9485" max="9726" width="9.61328125" style="4"/>
    <col min="9727" max="9727" width="2.61328125" style="4" customWidth="1"/>
    <col min="9728" max="9728" width="42.61328125" style="4" customWidth="1"/>
    <col min="9729" max="9729" width="1.921875" style="4" customWidth="1"/>
    <col min="9730" max="9731" width="2.61328125" style="4" customWidth="1"/>
    <col min="9732" max="9732" width="23.61328125" style="4" customWidth="1"/>
    <col min="9733" max="9733" width="2.61328125" style="4" customWidth="1"/>
    <col min="9734" max="9734" width="22" style="4" customWidth="1"/>
    <col min="9735" max="9735" width="2.61328125" style="4" customWidth="1"/>
    <col min="9736" max="9736" width="1.61328125" style="4" customWidth="1"/>
    <col min="9737" max="9737" width="8.921875" style="4" customWidth="1"/>
    <col min="9738" max="9738" width="23.4609375" style="4" customWidth="1"/>
    <col min="9739" max="9739" width="1.921875" style="4" customWidth="1"/>
    <col min="9740" max="9740" width="23.15234375" style="4" customWidth="1"/>
    <col min="9741" max="9982" width="9.61328125" style="4"/>
    <col min="9983" max="9983" width="2.61328125" style="4" customWidth="1"/>
    <col min="9984" max="9984" width="42.61328125" style="4" customWidth="1"/>
    <col min="9985" max="9985" width="1.921875" style="4" customWidth="1"/>
    <col min="9986" max="9987" width="2.61328125" style="4" customWidth="1"/>
    <col min="9988" max="9988" width="23.61328125" style="4" customWidth="1"/>
    <col min="9989" max="9989" width="2.61328125" style="4" customWidth="1"/>
    <col min="9990" max="9990" width="22" style="4" customWidth="1"/>
    <col min="9991" max="9991" width="2.61328125" style="4" customWidth="1"/>
    <col min="9992" max="9992" width="1.61328125" style="4" customWidth="1"/>
    <col min="9993" max="9993" width="8.921875" style="4" customWidth="1"/>
    <col min="9994" max="9994" width="23.4609375" style="4" customWidth="1"/>
    <col min="9995" max="9995" width="1.921875" style="4" customWidth="1"/>
    <col min="9996" max="9996" width="23.15234375" style="4" customWidth="1"/>
    <col min="9997" max="10238" width="9.61328125" style="4"/>
    <col min="10239" max="10239" width="2.61328125" style="4" customWidth="1"/>
    <col min="10240" max="10240" width="42.61328125" style="4" customWidth="1"/>
    <col min="10241" max="10241" width="1.921875" style="4" customWidth="1"/>
    <col min="10242" max="10243" width="2.61328125" style="4" customWidth="1"/>
    <col min="10244" max="10244" width="23.61328125" style="4" customWidth="1"/>
    <col min="10245" max="10245" width="2.61328125" style="4" customWidth="1"/>
    <col min="10246" max="10246" width="22" style="4" customWidth="1"/>
    <col min="10247" max="10247" width="2.61328125" style="4" customWidth="1"/>
    <col min="10248" max="10248" width="1.61328125" style="4" customWidth="1"/>
    <col min="10249" max="10249" width="8.921875" style="4" customWidth="1"/>
    <col min="10250" max="10250" width="23.4609375" style="4" customWidth="1"/>
    <col min="10251" max="10251" width="1.921875" style="4" customWidth="1"/>
    <col min="10252" max="10252" width="23.15234375" style="4" customWidth="1"/>
    <col min="10253" max="10494" width="9.61328125" style="4"/>
    <col min="10495" max="10495" width="2.61328125" style="4" customWidth="1"/>
    <col min="10496" max="10496" width="42.61328125" style="4" customWidth="1"/>
    <col min="10497" max="10497" width="1.921875" style="4" customWidth="1"/>
    <col min="10498" max="10499" width="2.61328125" style="4" customWidth="1"/>
    <col min="10500" max="10500" width="23.61328125" style="4" customWidth="1"/>
    <col min="10501" max="10501" width="2.61328125" style="4" customWidth="1"/>
    <col min="10502" max="10502" width="22" style="4" customWidth="1"/>
    <col min="10503" max="10503" width="2.61328125" style="4" customWidth="1"/>
    <col min="10504" max="10504" width="1.61328125" style="4" customWidth="1"/>
    <col min="10505" max="10505" width="8.921875" style="4" customWidth="1"/>
    <col min="10506" max="10506" width="23.4609375" style="4" customWidth="1"/>
    <col min="10507" max="10507" width="1.921875" style="4" customWidth="1"/>
    <col min="10508" max="10508" width="23.15234375" style="4" customWidth="1"/>
    <col min="10509" max="10750" width="9.61328125" style="4"/>
    <col min="10751" max="10751" width="2.61328125" style="4" customWidth="1"/>
    <col min="10752" max="10752" width="42.61328125" style="4" customWidth="1"/>
    <col min="10753" max="10753" width="1.921875" style="4" customWidth="1"/>
    <col min="10754" max="10755" width="2.61328125" style="4" customWidth="1"/>
    <col min="10756" max="10756" width="23.61328125" style="4" customWidth="1"/>
    <col min="10757" max="10757" width="2.61328125" style="4" customWidth="1"/>
    <col min="10758" max="10758" width="22" style="4" customWidth="1"/>
    <col min="10759" max="10759" width="2.61328125" style="4" customWidth="1"/>
    <col min="10760" max="10760" width="1.61328125" style="4" customWidth="1"/>
    <col min="10761" max="10761" width="8.921875" style="4" customWidth="1"/>
    <col min="10762" max="10762" width="23.4609375" style="4" customWidth="1"/>
    <col min="10763" max="10763" width="1.921875" style="4" customWidth="1"/>
    <col min="10764" max="10764" width="23.15234375" style="4" customWidth="1"/>
    <col min="10765" max="11006" width="9.61328125" style="4"/>
    <col min="11007" max="11007" width="2.61328125" style="4" customWidth="1"/>
    <col min="11008" max="11008" width="42.61328125" style="4" customWidth="1"/>
    <col min="11009" max="11009" width="1.921875" style="4" customWidth="1"/>
    <col min="11010" max="11011" width="2.61328125" style="4" customWidth="1"/>
    <col min="11012" max="11012" width="23.61328125" style="4" customWidth="1"/>
    <col min="11013" max="11013" width="2.61328125" style="4" customWidth="1"/>
    <col min="11014" max="11014" width="22" style="4" customWidth="1"/>
    <col min="11015" max="11015" width="2.61328125" style="4" customWidth="1"/>
    <col min="11016" max="11016" width="1.61328125" style="4" customWidth="1"/>
    <col min="11017" max="11017" width="8.921875" style="4" customWidth="1"/>
    <col min="11018" max="11018" width="23.4609375" style="4" customWidth="1"/>
    <col min="11019" max="11019" width="1.921875" style="4" customWidth="1"/>
    <col min="11020" max="11020" width="23.15234375" style="4" customWidth="1"/>
    <col min="11021" max="11262" width="9.61328125" style="4"/>
    <col min="11263" max="11263" width="2.61328125" style="4" customWidth="1"/>
    <col min="11264" max="11264" width="42.61328125" style="4" customWidth="1"/>
    <col min="11265" max="11265" width="1.921875" style="4" customWidth="1"/>
    <col min="11266" max="11267" width="2.61328125" style="4" customWidth="1"/>
    <col min="11268" max="11268" width="23.61328125" style="4" customWidth="1"/>
    <col min="11269" max="11269" width="2.61328125" style="4" customWidth="1"/>
    <col min="11270" max="11270" width="22" style="4" customWidth="1"/>
    <col min="11271" max="11271" width="2.61328125" style="4" customWidth="1"/>
    <col min="11272" max="11272" width="1.61328125" style="4" customWidth="1"/>
    <col min="11273" max="11273" width="8.921875" style="4" customWidth="1"/>
    <col min="11274" max="11274" width="23.4609375" style="4" customWidth="1"/>
    <col min="11275" max="11275" width="1.921875" style="4" customWidth="1"/>
    <col min="11276" max="11276" width="23.15234375" style="4" customWidth="1"/>
    <col min="11277" max="11518" width="9.61328125" style="4"/>
    <col min="11519" max="11519" width="2.61328125" style="4" customWidth="1"/>
    <col min="11520" max="11520" width="42.61328125" style="4" customWidth="1"/>
    <col min="11521" max="11521" width="1.921875" style="4" customWidth="1"/>
    <col min="11522" max="11523" width="2.61328125" style="4" customWidth="1"/>
    <col min="11524" max="11524" width="23.61328125" style="4" customWidth="1"/>
    <col min="11525" max="11525" width="2.61328125" style="4" customWidth="1"/>
    <col min="11526" max="11526" width="22" style="4" customWidth="1"/>
    <col min="11527" max="11527" width="2.61328125" style="4" customWidth="1"/>
    <col min="11528" max="11528" width="1.61328125" style="4" customWidth="1"/>
    <col min="11529" max="11529" width="8.921875" style="4" customWidth="1"/>
    <col min="11530" max="11530" width="23.4609375" style="4" customWidth="1"/>
    <col min="11531" max="11531" width="1.921875" style="4" customWidth="1"/>
    <col min="11532" max="11532" width="23.15234375" style="4" customWidth="1"/>
    <col min="11533" max="11774" width="9.61328125" style="4"/>
    <col min="11775" max="11775" width="2.61328125" style="4" customWidth="1"/>
    <col min="11776" max="11776" width="42.61328125" style="4" customWidth="1"/>
    <col min="11777" max="11777" width="1.921875" style="4" customWidth="1"/>
    <col min="11778" max="11779" width="2.61328125" style="4" customWidth="1"/>
    <col min="11780" max="11780" width="23.61328125" style="4" customWidth="1"/>
    <col min="11781" max="11781" width="2.61328125" style="4" customWidth="1"/>
    <col min="11782" max="11782" width="22" style="4" customWidth="1"/>
    <col min="11783" max="11783" width="2.61328125" style="4" customWidth="1"/>
    <col min="11784" max="11784" width="1.61328125" style="4" customWidth="1"/>
    <col min="11785" max="11785" width="8.921875" style="4" customWidth="1"/>
    <col min="11786" max="11786" width="23.4609375" style="4" customWidth="1"/>
    <col min="11787" max="11787" width="1.921875" style="4" customWidth="1"/>
    <col min="11788" max="11788" width="23.15234375" style="4" customWidth="1"/>
    <col min="11789" max="12030" width="9.61328125" style="4"/>
    <col min="12031" max="12031" width="2.61328125" style="4" customWidth="1"/>
    <col min="12032" max="12032" width="42.61328125" style="4" customWidth="1"/>
    <col min="12033" max="12033" width="1.921875" style="4" customWidth="1"/>
    <col min="12034" max="12035" width="2.61328125" style="4" customWidth="1"/>
    <col min="12036" max="12036" width="23.61328125" style="4" customWidth="1"/>
    <col min="12037" max="12037" width="2.61328125" style="4" customWidth="1"/>
    <col min="12038" max="12038" width="22" style="4" customWidth="1"/>
    <col min="12039" max="12039" width="2.61328125" style="4" customWidth="1"/>
    <col min="12040" max="12040" width="1.61328125" style="4" customWidth="1"/>
    <col min="12041" max="12041" width="8.921875" style="4" customWidth="1"/>
    <col min="12042" max="12042" width="23.4609375" style="4" customWidth="1"/>
    <col min="12043" max="12043" width="1.921875" style="4" customWidth="1"/>
    <col min="12044" max="12044" width="23.15234375" style="4" customWidth="1"/>
    <col min="12045" max="12286" width="9.61328125" style="4"/>
    <col min="12287" max="12287" width="2.61328125" style="4" customWidth="1"/>
    <col min="12288" max="12288" width="42.61328125" style="4" customWidth="1"/>
    <col min="12289" max="12289" width="1.921875" style="4" customWidth="1"/>
    <col min="12290" max="12291" width="2.61328125" style="4" customWidth="1"/>
    <col min="12292" max="12292" width="23.61328125" style="4" customWidth="1"/>
    <col min="12293" max="12293" width="2.61328125" style="4" customWidth="1"/>
    <col min="12294" max="12294" width="22" style="4" customWidth="1"/>
    <col min="12295" max="12295" width="2.61328125" style="4" customWidth="1"/>
    <col min="12296" max="12296" width="1.61328125" style="4" customWidth="1"/>
    <col min="12297" max="12297" width="8.921875" style="4" customWidth="1"/>
    <col min="12298" max="12298" width="23.4609375" style="4" customWidth="1"/>
    <col min="12299" max="12299" width="1.921875" style="4" customWidth="1"/>
    <col min="12300" max="12300" width="23.15234375" style="4" customWidth="1"/>
    <col min="12301" max="12542" width="9.61328125" style="4"/>
    <col min="12543" max="12543" width="2.61328125" style="4" customWidth="1"/>
    <col min="12544" max="12544" width="42.61328125" style="4" customWidth="1"/>
    <col min="12545" max="12545" width="1.921875" style="4" customWidth="1"/>
    <col min="12546" max="12547" width="2.61328125" style="4" customWidth="1"/>
    <col min="12548" max="12548" width="23.61328125" style="4" customWidth="1"/>
    <col min="12549" max="12549" width="2.61328125" style="4" customWidth="1"/>
    <col min="12550" max="12550" width="22" style="4" customWidth="1"/>
    <col min="12551" max="12551" width="2.61328125" style="4" customWidth="1"/>
    <col min="12552" max="12552" width="1.61328125" style="4" customWidth="1"/>
    <col min="12553" max="12553" width="8.921875" style="4" customWidth="1"/>
    <col min="12554" max="12554" width="23.4609375" style="4" customWidth="1"/>
    <col min="12555" max="12555" width="1.921875" style="4" customWidth="1"/>
    <col min="12556" max="12556" width="23.15234375" style="4" customWidth="1"/>
    <col min="12557" max="12798" width="9.61328125" style="4"/>
    <col min="12799" max="12799" width="2.61328125" style="4" customWidth="1"/>
    <col min="12800" max="12800" width="42.61328125" style="4" customWidth="1"/>
    <col min="12801" max="12801" width="1.921875" style="4" customWidth="1"/>
    <col min="12802" max="12803" width="2.61328125" style="4" customWidth="1"/>
    <col min="12804" max="12804" width="23.61328125" style="4" customWidth="1"/>
    <col min="12805" max="12805" width="2.61328125" style="4" customWidth="1"/>
    <col min="12806" max="12806" width="22" style="4" customWidth="1"/>
    <col min="12807" max="12807" width="2.61328125" style="4" customWidth="1"/>
    <col min="12808" max="12808" width="1.61328125" style="4" customWidth="1"/>
    <col min="12809" max="12809" width="8.921875" style="4" customWidth="1"/>
    <col min="12810" max="12810" width="23.4609375" style="4" customWidth="1"/>
    <col min="12811" max="12811" width="1.921875" style="4" customWidth="1"/>
    <col min="12812" max="12812" width="23.15234375" style="4" customWidth="1"/>
    <col min="12813" max="13054" width="9.61328125" style="4"/>
    <col min="13055" max="13055" width="2.61328125" style="4" customWidth="1"/>
    <col min="13056" max="13056" width="42.61328125" style="4" customWidth="1"/>
    <col min="13057" max="13057" width="1.921875" style="4" customWidth="1"/>
    <col min="13058" max="13059" width="2.61328125" style="4" customWidth="1"/>
    <col min="13060" max="13060" width="23.61328125" style="4" customWidth="1"/>
    <col min="13061" max="13061" width="2.61328125" style="4" customWidth="1"/>
    <col min="13062" max="13062" width="22" style="4" customWidth="1"/>
    <col min="13063" max="13063" width="2.61328125" style="4" customWidth="1"/>
    <col min="13064" max="13064" width="1.61328125" style="4" customWidth="1"/>
    <col min="13065" max="13065" width="8.921875" style="4" customWidth="1"/>
    <col min="13066" max="13066" width="23.4609375" style="4" customWidth="1"/>
    <col min="13067" max="13067" width="1.921875" style="4" customWidth="1"/>
    <col min="13068" max="13068" width="23.15234375" style="4" customWidth="1"/>
    <col min="13069" max="13310" width="9.61328125" style="4"/>
    <col min="13311" max="13311" width="2.61328125" style="4" customWidth="1"/>
    <col min="13312" max="13312" width="42.61328125" style="4" customWidth="1"/>
    <col min="13313" max="13313" width="1.921875" style="4" customWidth="1"/>
    <col min="13314" max="13315" width="2.61328125" style="4" customWidth="1"/>
    <col min="13316" max="13316" width="23.61328125" style="4" customWidth="1"/>
    <col min="13317" max="13317" width="2.61328125" style="4" customWidth="1"/>
    <col min="13318" max="13318" width="22" style="4" customWidth="1"/>
    <col min="13319" max="13319" width="2.61328125" style="4" customWidth="1"/>
    <col min="13320" max="13320" width="1.61328125" style="4" customWidth="1"/>
    <col min="13321" max="13321" width="8.921875" style="4" customWidth="1"/>
    <col min="13322" max="13322" width="23.4609375" style="4" customWidth="1"/>
    <col min="13323" max="13323" width="1.921875" style="4" customWidth="1"/>
    <col min="13324" max="13324" width="23.15234375" style="4" customWidth="1"/>
    <col min="13325" max="13566" width="9.61328125" style="4"/>
    <col min="13567" max="13567" width="2.61328125" style="4" customWidth="1"/>
    <col min="13568" max="13568" width="42.61328125" style="4" customWidth="1"/>
    <col min="13569" max="13569" width="1.921875" style="4" customWidth="1"/>
    <col min="13570" max="13571" width="2.61328125" style="4" customWidth="1"/>
    <col min="13572" max="13572" width="23.61328125" style="4" customWidth="1"/>
    <col min="13573" max="13573" width="2.61328125" style="4" customWidth="1"/>
    <col min="13574" max="13574" width="22" style="4" customWidth="1"/>
    <col min="13575" max="13575" width="2.61328125" style="4" customWidth="1"/>
    <col min="13576" max="13576" width="1.61328125" style="4" customWidth="1"/>
    <col min="13577" max="13577" width="8.921875" style="4" customWidth="1"/>
    <col min="13578" max="13578" width="23.4609375" style="4" customWidth="1"/>
    <col min="13579" max="13579" width="1.921875" style="4" customWidth="1"/>
    <col min="13580" max="13580" width="23.15234375" style="4" customWidth="1"/>
    <col min="13581" max="13822" width="9.61328125" style="4"/>
    <col min="13823" max="13823" width="2.61328125" style="4" customWidth="1"/>
    <col min="13824" max="13824" width="42.61328125" style="4" customWidth="1"/>
    <col min="13825" max="13825" width="1.921875" style="4" customWidth="1"/>
    <col min="13826" max="13827" width="2.61328125" style="4" customWidth="1"/>
    <col min="13828" max="13828" width="23.61328125" style="4" customWidth="1"/>
    <col min="13829" max="13829" width="2.61328125" style="4" customWidth="1"/>
    <col min="13830" max="13830" width="22" style="4" customWidth="1"/>
    <col min="13831" max="13831" width="2.61328125" style="4" customWidth="1"/>
    <col min="13832" max="13832" width="1.61328125" style="4" customWidth="1"/>
    <col min="13833" max="13833" width="8.921875" style="4" customWidth="1"/>
    <col min="13834" max="13834" width="23.4609375" style="4" customWidth="1"/>
    <col min="13835" max="13835" width="1.921875" style="4" customWidth="1"/>
    <col min="13836" max="13836" width="23.15234375" style="4" customWidth="1"/>
    <col min="13837" max="14078" width="9.61328125" style="4"/>
    <col min="14079" max="14079" width="2.61328125" style="4" customWidth="1"/>
    <col min="14080" max="14080" width="42.61328125" style="4" customWidth="1"/>
    <col min="14081" max="14081" width="1.921875" style="4" customWidth="1"/>
    <col min="14082" max="14083" width="2.61328125" style="4" customWidth="1"/>
    <col min="14084" max="14084" width="23.61328125" style="4" customWidth="1"/>
    <col min="14085" max="14085" width="2.61328125" style="4" customWidth="1"/>
    <col min="14086" max="14086" width="22" style="4" customWidth="1"/>
    <col min="14087" max="14087" width="2.61328125" style="4" customWidth="1"/>
    <col min="14088" max="14088" width="1.61328125" style="4" customWidth="1"/>
    <col min="14089" max="14089" width="8.921875" style="4" customWidth="1"/>
    <col min="14090" max="14090" width="23.4609375" style="4" customWidth="1"/>
    <col min="14091" max="14091" width="1.921875" style="4" customWidth="1"/>
    <col min="14092" max="14092" width="23.15234375" style="4" customWidth="1"/>
    <col min="14093" max="14334" width="9.61328125" style="4"/>
    <col min="14335" max="14335" width="2.61328125" style="4" customWidth="1"/>
    <col min="14336" max="14336" width="42.61328125" style="4" customWidth="1"/>
    <col min="14337" max="14337" width="1.921875" style="4" customWidth="1"/>
    <col min="14338" max="14339" width="2.61328125" style="4" customWidth="1"/>
    <col min="14340" max="14340" width="23.61328125" style="4" customWidth="1"/>
    <col min="14341" max="14341" width="2.61328125" style="4" customWidth="1"/>
    <col min="14342" max="14342" width="22" style="4" customWidth="1"/>
    <col min="14343" max="14343" width="2.61328125" style="4" customWidth="1"/>
    <col min="14344" max="14344" width="1.61328125" style="4" customWidth="1"/>
    <col min="14345" max="14345" width="8.921875" style="4" customWidth="1"/>
    <col min="14346" max="14346" width="23.4609375" style="4" customWidth="1"/>
    <col min="14347" max="14347" width="1.921875" style="4" customWidth="1"/>
    <col min="14348" max="14348" width="23.15234375" style="4" customWidth="1"/>
    <col min="14349" max="14590" width="9.61328125" style="4"/>
    <col min="14591" max="14591" width="2.61328125" style="4" customWidth="1"/>
    <col min="14592" max="14592" width="42.61328125" style="4" customWidth="1"/>
    <col min="14593" max="14593" width="1.921875" style="4" customWidth="1"/>
    <col min="14594" max="14595" width="2.61328125" style="4" customWidth="1"/>
    <col min="14596" max="14596" width="23.61328125" style="4" customWidth="1"/>
    <col min="14597" max="14597" width="2.61328125" style="4" customWidth="1"/>
    <col min="14598" max="14598" width="22" style="4" customWidth="1"/>
    <col min="14599" max="14599" width="2.61328125" style="4" customWidth="1"/>
    <col min="14600" max="14600" width="1.61328125" style="4" customWidth="1"/>
    <col min="14601" max="14601" width="8.921875" style="4" customWidth="1"/>
    <col min="14602" max="14602" width="23.4609375" style="4" customWidth="1"/>
    <col min="14603" max="14603" width="1.921875" style="4" customWidth="1"/>
    <col min="14604" max="14604" width="23.15234375" style="4" customWidth="1"/>
    <col min="14605" max="14846" width="9.61328125" style="4"/>
    <col min="14847" max="14847" width="2.61328125" style="4" customWidth="1"/>
    <col min="14848" max="14848" width="42.61328125" style="4" customWidth="1"/>
    <col min="14849" max="14849" width="1.921875" style="4" customWidth="1"/>
    <col min="14850" max="14851" width="2.61328125" style="4" customWidth="1"/>
    <col min="14852" max="14852" width="23.61328125" style="4" customWidth="1"/>
    <col min="14853" max="14853" width="2.61328125" style="4" customWidth="1"/>
    <col min="14854" max="14854" width="22" style="4" customWidth="1"/>
    <col min="14855" max="14855" width="2.61328125" style="4" customWidth="1"/>
    <col min="14856" max="14856" width="1.61328125" style="4" customWidth="1"/>
    <col min="14857" max="14857" width="8.921875" style="4" customWidth="1"/>
    <col min="14858" max="14858" width="23.4609375" style="4" customWidth="1"/>
    <col min="14859" max="14859" width="1.921875" style="4" customWidth="1"/>
    <col min="14860" max="14860" width="23.15234375" style="4" customWidth="1"/>
    <col min="14861" max="15102" width="9.61328125" style="4"/>
    <col min="15103" max="15103" width="2.61328125" style="4" customWidth="1"/>
    <col min="15104" max="15104" width="42.61328125" style="4" customWidth="1"/>
    <col min="15105" max="15105" width="1.921875" style="4" customWidth="1"/>
    <col min="15106" max="15107" width="2.61328125" style="4" customWidth="1"/>
    <col min="15108" max="15108" width="23.61328125" style="4" customWidth="1"/>
    <col min="15109" max="15109" width="2.61328125" style="4" customWidth="1"/>
    <col min="15110" max="15110" width="22" style="4" customWidth="1"/>
    <col min="15111" max="15111" width="2.61328125" style="4" customWidth="1"/>
    <col min="15112" max="15112" width="1.61328125" style="4" customWidth="1"/>
    <col min="15113" max="15113" width="8.921875" style="4" customWidth="1"/>
    <col min="15114" max="15114" width="23.4609375" style="4" customWidth="1"/>
    <col min="15115" max="15115" width="1.921875" style="4" customWidth="1"/>
    <col min="15116" max="15116" width="23.15234375" style="4" customWidth="1"/>
    <col min="15117" max="15358" width="9.61328125" style="4"/>
    <col min="15359" max="15359" width="2.61328125" style="4" customWidth="1"/>
    <col min="15360" max="15360" width="42.61328125" style="4" customWidth="1"/>
    <col min="15361" max="15361" width="1.921875" style="4" customWidth="1"/>
    <col min="15362" max="15363" width="2.61328125" style="4" customWidth="1"/>
    <col min="15364" max="15364" width="23.61328125" style="4" customWidth="1"/>
    <col min="15365" max="15365" width="2.61328125" style="4" customWidth="1"/>
    <col min="15366" max="15366" width="22" style="4" customWidth="1"/>
    <col min="15367" max="15367" width="2.61328125" style="4" customWidth="1"/>
    <col min="15368" max="15368" width="1.61328125" style="4" customWidth="1"/>
    <col min="15369" max="15369" width="8.921875" style="4" customWidth="1"/>
    <col min="15370" max="15370" width="23.4609375" style="4" customWidth="1"/>
    <col min="15371" max="15371" width="1.921875" style="4" customWidth="1"/>
    <col min="15372" max="15372" width="23.15234375" style="4" customWidth="1"/>
    <col min="15373" max="15614" width="9.61328125" style="4"/>
    <col min="15615" max="15615" width="2.61328125" style="4" customWidth="1"/>
    <col min="15616" max="15616" width="42.61328125" style="4" customWidth="1"/>
    <col min="15617" max="15617" width="1.921875" style="4" customWidth="1"/>
    <col min="15618" max="15619" width="2.61328125" style="4" customWidth="1"/>
    <col min="15620" max="15620" width="23.61328125" style="4" customWidth="1"/>
    <col min="15621" max="15621" width="2.61328125" style="4" customWidth="1"/>
    <col min="15622" max="15622" width="22" style="4" customWidth="1"/>
    <col min="15623" max="15623" width="2.61328125" style="4" customWidth="1"/>
    <col min="15624" max="15624" width="1.61328125" style="4" customWidth="1"/>
    <col min="15625" max="15625" width="8.921875" style="4" customWidth="1"/>
    <col min="15626" max="15626" width="23.4609375" style="4" customWidth="1"/>
    <col min="15627" max="15627" width="1.921875" style="4" customWidth="1"/>
    <col min="15628" max="15628" width="23.15234375" style="4" customWidth="1"/>
    <col min="15629" max="15870" width="9.61328125" style="4"/>
    <col min="15871" max="15871" width="2.61328125" style="4" customWidth="1"/>
    <col min="15872" max="15872" width="42.61328125" style="4" customWidth="1"/>
    <col min="15873" max="15873" width="1.921875" style="4" customWidth="1"/>
    <col min="15874" max="15875" width="2.61328125" style="4" customWidth="1"/>
    <col min="15876" max="15876" width="23.61328125" style="4" customWidth="1"/>
    <col min="15877" max="15877" width="2.61328125" style="4" customWidth="1"/>
    <col min="15878" max="15878" width="22" style="4" customWidth="1"/>
    <col min="15879" max="15879" width="2.61328125" style="4" customWidth="1"/>
    <col min="15880" max="15880" width="1.61328125" style="4" customWidth="1"/>
    <col min="15881" max="15881" width="8.921875" style="4" customWidth="1"/>
    <col min="15882" max="15882" width="23.4609375" style="4" customWidth="1"/>
    <col min="15883" max="15883" width="1.921875" style="4" customWidth="1"/>
    <col min="15884" max="15884" width="23.15234375" style="4" customWidth="1"/>
    <col min="15885" max="16126" width="9.61328125" style="4"/>
    <col min="16127" max="16127" width="2.61328125" style="4" customWidth="1"/>
    <col min="16128" max="16128" width="42.61328125" style="4" customWidth="1"/>
    <col min="16129" max="16129" width="1.921875" style="4" customWidth="1"/>
    <col min="16130" max="16131" width="2.61328125" style="4" customWidth="1"/>
    <col min="16132" max="16132" width="23.61328125" style="4" customWidth="1"/>
    <col min="16133" max="16133" width="2.61328125" style="4" customWidth="1"/>
    <col min="16134" max="16134" width="22" style="4" customWidth="1"/>
    <col min="16135" max="16135" width="2.61328125" style="4" customWidth="1"/>
    <col min="16136" max="16136" width="1.61328125" style="4" customWidth="1"/>
    <col min="16137" max="16137" width="8.921875" style="4" customWidth="1"/>
    <col min="16138" max="16138" width="23.4609375" style="4" customWidth="1"/>
    <col min="16139" max="16139" width="1.921875" style="4" customWidth="1"/>
    <col min="16140" max="16140" width="23.15234375" style="4" customWidth="1"/>
    <col min="16141" max="16384" width="8.921875" style="4"/>
  </cols>
  <sheetData>
    <row r="1" spans="1:14" s="3" customFormat="1" ht="15" customHeight="1">
      <c r="A1" s="1050" t="s">
        <v>1193</v>
      </c>
      <c r="L1" s="1798"/>
    </row>
    <row r="3" spans="1:14" ht="20">
      <c r="A3" s="1" t="s">
        <v>0</v>
      </c>
      <c r="B3" s="2"/>
      <c r="C3" s="2"/>
      <c r="D3" s="3"/>
      <c r="E3" s="3"/>
      <c r="F3" s="3"/>
      <c r="G3" s="3"/>
      <c r="H3" s="3"/>
      <c r="I3" s="3"/>
      <c r="J3" s="3"/>
    </row>
    <row r="4" spans="1:14" ht="20">
      <c r="A4" s="5" t="s">
        <v>1</v>
      </c>
      <c r="B4" s="2"/>
      <c r="C4" s="2"/>
      <c r="D4" s="3"/>
      <c r="E4" s="3"/>
      <c r="F4" s="3"/>
      <c r="G4" s="3"/>
      <c r="H4" s="3"/>
      <c r="I4" s="3"/>
      <c r="J4" s="3"/>
    </row>
    <row r="5" spans="1:14" ht="20">
      <c r="A5" s="1" t="s">
        <v>2</v>
      </c>
      <c r="B5" s="2"/>
      <c r="C5" s="2"/>
      <c r="D5" s="3"/>
      <c r="E5" s="3"/>
      <c r="F5" s="3"/>
      <c r="G5" s="3"/>
      <c r="H5" s="3"/>
      <c r="K5" s="6" t="s">
        <v>3</v>
      </c>
    </row>
    <row r="6" spans="1:14" ht="20">
      <c r="A6" s="5" t="s">
        <v>2470</v>
      </c>
      <c r="B6" s="2"/>
      <c r="C6" s="2"/>
      <c r="D6" s="3"/>
      <c r="E6" s="3"/>
      <c r="F6" s="3"/>
      <c r="G6" s="3"/>
      <c r="H6" s="3"/>
      <c r="I6" s="3"/>
      <c r="J6" s="3"/>
    </row>
    <row r="7" spans="1:14" ht="15.9" customHeight="1">
      <c r="A7" s="1908" t="s">
        <v>2311</v>
      </c>
      <c r="B7" s="3"/>
      <c r="C7" s="3"/>
      <c r="D7" s="3"/>
      <c r="E7" s="3"/>
      <c r="F7" s="3"/>
      <c r="G7" s="3"/>
      <c r="H7" s="3"/>
      <c r="I7" s="3"/>
      <c r="J7" s="3"/>
    </row>
    <row r="8" spans="1:14" ht="18">
      <c r="A8" s="3"/>
      <c r="B8" s="3"/>
      <c r="C8" s="3"/>
      <c r="D8" s="3"/>
      <c r="E8" s="8"/>
      <c r="F8" s="8"/>
      <c r="G8" s="8"/>
      <c r="H8" s="8"/>
      <c r="I8" s="8"/>
      <c r="J8" s="8"/>
      <c r="M8" s="9"/>
      <c r="N8" s="9"/>
    </row>
    <row r="9" spans="1:14" ht="18">
      <c r="A9" s="3"/>
      <c r="B9" s="3"/>
      <c r="C9" s="3"/>
      <c r="D9" s="3"/>
      <c r="E9" s="10"/>
      <c r="F9" s="8"/>
      <c r="G9" s="10"/>
      <c r="H9" s="8"/>
      <c r="I9" s="2274" t="s">
        <v>4</v>
      </c>
      <c r="J9" s="2274"/>
      <c r="K9" s="2274"/>
      <c r="M9" s="11"/>
      <c r="N9" s="11"/>
    </row>
    <row r="10" spans="1:14" ht="18">
      <c r="A10" s="3"/>
      <c r="B10" s="3" t="s">
        <v>5</v>
      </c>
      <c r="C10" s="3"/>
      <c r="D10" s="3"/>
      <c r="E10" s="10" t="s">
        <v>6</v>
      </c>
      <c r="F10" s="8"/>
      <c r="G10" s="10" t="s">
        <v>7</v>
      </c>
      <c r="H10" s="8"/>
      <c r="I10" s="12" t="s">
        <v>2471</v>
      </c>
      <c r="J10" s="13" t="s">
        <v>5</v>
      </c>
      <c r="K10" s="12" t="s">
        <v>2296</v>
      </c>
    </row>
    <row r="11" spans="1:14" ht="15.9" customHeight="1">
      <c r="A11" s="3"/>
      <c r="B11" s="3"/>
      <c r="C11" s="3"/>
      <c r="D11" s="3"/>
      <c r="E11" s="14"/>
      <c r="F11" s="15"/>
      <c r="G11" s="14"/>
      <c r="H11" s="15"/>
      <c r="I11" s="16"/>
      <c r="J11" s="16"/>
      <c r="K11" s="14"/>
    </row>
    <row r="12" spans="1:14" s="23" customFormat="1" ht="17.149999999999999" customHeight="1">
      <c r="A12" s="1295" t="s">
        <v>10</v>
      </c>
      <c r="B12" s="17"/>
      <c r="C12" s="18"/>
      <c r="D12" s="19" t="s">
        <v>5</v>
      </c>
      <c r="E12" s="20">
        <f>ROUND(SUM(G12+I12),0)</f>
        <v>63865459</v>
      </c>
      <c r="F12" s="19"/>
      <c r="G12" s="2019">
        <v>10206057</v>
      </c>
      <c r="H12" s="1846"/>
      <c r="I12" s="1847">
        <v>53659402</v>
      </c>
      <c r="J12" s="1848"/>
      <c r="K12" s="1847">
        <v>48087389</v>
      </c>
      <c r="L12" s="1798"/>
    </row>
    <row r="13" spans="1:14" ht="14.15" customHeight="1">
      <c r="A13" s="8"/>
      <c r="B13" s="15"/>
      <c r="C13" s="15"/>
      <c r="D13" s="15"/>
      <c r="E13" s="24"/>
      <c r="F13" s="25"/>
      <c r="G13" s="1849"/>
      <c r="H13" s="1850"/>
      <c r="I13" s="1849"/>
      <c r="J13" s="1851"/>
      <c r="K13" s="1849"/>
    </row>
    <row r="14" spans="1:14" ht="14.15" customHeight="1">
      <c r="A14" s="8"/>
      <c r="B14" s="15"/>
      <c r="C14" s="26" t="s">
        <v>11</v>
      </c>
      <c r="D14" s="15"/>
      <c r="E14" s="25" t="s">
        <v>5</v>
      </c>
      <c r="F14" s="25"/>
      <c r="G14" s="1850"/>
      <c r="H14" s="1850"/>
      <c r="I14" s="1850"/>
      <c r="J14" s="1850"/>
      <c r="K14" s="1850"/>
      <c r="L14" s="1307"/>
    </row>
    <row r="15" spans="1:14" ht="17.149999999999999" customHeight="1">
      <c r="A15" s="27" t="s">
        <v>12</v>
      </c>
      <c r="B15" s="15"/>
      <c r="C15" s="26" t="s">
        <v>11</v>
      </c>
      <c r="D15" s="26"/>
      <c r="E15" s="25" t="s">
        <v>5</v>
      </c>
      <c r="F15" s="25"/>
      <c r="G15" s="1850"/>
      <c r="H15" s="1850"/>
      <c r="I15" s="1850" t="s">
        <v>5</v>
      </c>
      <c r="J15" s="1850"/>
      <c r="K15" s="1850" t="s">
        <v>5</v>
      </c>
      <c r="L15" s="1307"/>
    </row>
    <row r="16" spans="1:14" ht="17.149999999999999" customHeight="1">
      <c r="A16" s="8"/>
      <c r="B16" s="26" t="s">
        <v>13</v>
      </c>
      <c r="C16" s="28"/>
      <c r="D16" s="26" t="s">
        <v>5</v>
      </c>
      <c r="E16" s="1007">
        <f>ROUND(SUM(G16+I16),0)</f>
        <v>16137929</v>
      </c>
      <c r="F16" s="25"/>
      <c r="G16" s="1852">
        <v>205869</v>
      </c>
      <c r="H16" s="1850"/>
      <c r="I16" s="1796">
        <v>15932060</v>
      </c>
      <c r="J16" s="1853"/>
      <c r="K16" s="1796">
        <v>15127442</v>
      </c>
      <c r="L16" s="1796"/>
      <c r="M16" s="29"/>
      <c r="N16" s="29"/>
    </row>
    <row r="17" spans="1:14" ht="17.149999999999999" customHeight="1">
      <c r="A17" s="8"/>
      <c r="B17" s="26" t="s">
        <v>14</v>
      </c>
      <c r="C17" s="28"/>
      <c r="D17" s="15" t="s">
        <v>5</v>
      </c>
      <c r="E17" s="1007">
        <f>ROUND(SUM(G17+I17),0)</f>
        <v>107060</v>
      </c>
      <c r="F17" s="25"/>
      <c r="G17" s="1854">
        <v>27</v>
      </c>
      <c r="H17" s="1850"/>
      <c r="I17" s="1795">
        <v>107033</v>
      </c>
      <c r="J17" s="1853"/>
      <c r="K17" s="1795">
        <v>130033</v>
      </c>
      <c r="L17" s="2226"/>
      <c r="M17" s="29"/>
      <c r="N17" s="29"/>
    </row>
    <row r="18" spans="1:14" ht="17.149999999999999" customHeight="1">
      <c r="A18" s="8"/>
      <c r="B18" s="26" t="s">
        <v>15</v>
      </c>
      <c r="C18" s="28"/>
      <c r="D18" s="26" t="s">
        <v>5</v>
      </c>
      <c r="E18" s="1007">
        <f>ROUND(SUM(G18+I18),0)</f>
        <v>1040830</v>
      </c>
      <c r="F18" s="25"/>
      <c r="G18" s="1852">
        <v>5607</v>
      </c>
      <c r="H18" s="1850"/>
      <c r="I18" s="1796">
        <v>1035223</v>
      </c>
      <c r="J18" s="1853"/>
      <c r="K18" s="1796">
        <v>1107756</v>
      </c>
      <c r="L18" s="1796"/>
      <c r="M18" s="29"/>
      <c r="N18" s="29"/>
    </row>
    <row r="19" spans="1:14" ht="17.149999999999999" customHeight="1">
      <c r="A19" s="8"/>
      <c r="B19" s="26" t="s">
        <v>2301</v>
      </c>
      <c r="C19" s="28"/>
      <c r="D19" s="26" t="s">
        <v>5</v>
      </c>
      <c r="E19" s="1007">
        <f>ROUND(SUM(G19+I19),0)</f>
        <v>5698</v>
      </c>
      <c r="F19" s="25"/>
      <c r="G19" s="1852">
        <v>0</v>
      </c>
      <c r="H19" s="1850"/>
      <c r="I19" s="1796">
        <v>5698</v>
      </c>
      <c r="J19" s="1853"/>
      <c r="K19" s="1796">
        <v>3867</v>
      </c>
      <c r="L19" s="1796"/>
      <c r="M19" s="29"/>
      <c r="N19" s="29"/>
    </row>
    <row r="20" spans="1:14" ht="17.149999999999999" customHeight="1">
      <c r="A20" s="8"/>
      <c r="B20" s="26" t="s">
        <v>16</v>
      </c>
      <c r="C20" s="28"/>
      <c r="D20" s="26" t="s">
        <v>5</v>
      </c>
      <c r="E20" s="1007">
        <f t="shared" ref="E20:E25" si="0">ROUND(SUM(G20+I20),0)</f>
        <v>539751</v>
      </c>
      <c r="F20" s="25"/>
      <c r="G20" s="1855">
        <v>27906</v>
      </c>
      <c r="H20" s="1850"/>
      <c r="I20" s="1797">
        <v>511845</v>
      </c>
      <c r="J20" s="1853"/>
      <c r="K20" s="1797">
        <v>528121</v>
      </c>
      <c r="L20" s="1797"/>
      <c r="M20" s="29"/>
      <c r="N20" s="29"/>
    </row>
    <row r="21" spans="1:14" ht="17.149999999999999" customHeight="1">
      <c r="A21" s="8"/>
      <c r="B21" s="26" t="s">
        <v>17</v>
      </c>
      <c r="C21" s="28"/>
      <c r="D21" s="26" t="s">
        <v>5</v>
      </c>
      <c r="E21" s="1007">
        <f t="shared" si="0"/>
        <v>259385</v>
      </c>
      <c r="F21" s="25"/>
      <c r="G21" s="1855">
        <v>405</v>
      </c>
      <c r="H21" s="1850"/>
      <c r="I21" s="1797">
        <v>258980</v>
      </c>
      <c r="J21" s="1853"/>
      <c r="K21" s="1797">
        <v>262385</v>
      </c>
      <c r="L21" s="1797"/>
      <c r="M21" s="29"/>
      <c r="N21" s="29"/>
    </row>
    <row r="22" spans="1:14" ht="17.149999999999999" customHeight="1">
      <c r="A22" s="8"/>
      <c r="B22" s="30" t="s">
        <v>18</v>
      </c>
      <c r="C22" s="28"/>
      <c r="D22" s="15" t="s">
        <v>5</v>
      </c>
      <c r="E22" s="1007">
        <f t="shared" si="0"/>
        <v>142465</v>
      </c>
      <c r="F22" s="25"/>
      <c r="G22" s="1855">
        <v>1080</v>
      </c>
      <c r="H22" s="1850"/>
      <c r="I22" s="1797">
        <v>141385</v>
      </c>
      <c r="J22" s="1853"/>
      <c r="K22" s="1797">
        <v>145007</v>
      </c>
      <c r="L22" s="1797"/>
      <c r="M22" s="29"/>
      <c r="N22" s="29"/>
    </row>
    <row r="23" spans="1:14" ht="17.149999999999999" customHeight="1">
      <c r="A23" s="8"/>
      <c r="B23" s="30" t="s">
        <v>2507</v>
      </c>
      <c r="C23" s="28"/>
      <c r="D23" s="15" t="s">
        <v>5</v>
      </c>
      <c r="E23" s="1007">
        <f t="shared" ref="E23" si="1">ROUND(SUM(G23+I23),0)</f>
        <v>10405</v>
      </c>
      <c r="F23" s="25"/>
      <c r="G23" s="1855">
        <v>0</v>
      </c>
      <c r="H23" s="1850"/>
      <c r="I23" s="1797">
        <v>10405</v>
      </c>
      <c r="J23" s="1853"/>
      <c r="K23" s="1797">
        <v>0</v>
      </c>
      <c r="L23" s="1797"/>
      <c r="M23" s="29"/>
      <c r="N23" s="29"/>
    </row>
    <row r="24" spans="1:14" ht="17.149999999999999" customHeight="1">
      <c r="A24" s="8"/>
      <c r="B24" s="30" t="s">
        <v>2508</v>
      </c>
      <c r="C24" s="28"/>
      <c r="D24" s="15" t="s">
        <v>5</v>
      </c>
      <c r="E24" s="1007">
        <f t="shared" ref="E24" si="2">ROUND(SUM(G24+I24),0)</f>
        <v>19356</v>
      </c>
      <c r="F24" s="25"/>
      <c r="G24" s="1855">
        <v>0</v>
      </c>
      <c r="H24" s="1850"/>
      <c r="I24" s="1797">
        <v>19356</v>
      </c>
      <c r="J24" s="1853"/>
      <c r="K24" s="1797">
        <v>0</v>
      </c>
      <c r="L24" s="1797"/>
      <c r="M24" s="29"/>
      <c r="N24" s="29"/>
    </row>
    <row r="25" spans="1:14" ht="17.149999999999999" customHeight="1">
      <c r="A25" s="8"/>
      <c r="B25" s="31" t="s">
        <v>19</v>
      </c>
      <c r="C25" s="28"/>
      <c r="D25" s="26" t="s">
        <v>5</v>
      </c>
      <c r="E25" s="1007">
        <f t="shared" si="0"/>
        <v>12</v>
      </c>
      <c r="F25" s="25"/>
      <c r="G25" s="1855">
        <v>12</v>
      </c>
      <c r="H25" s="1850"/>
      <c r="I25" s="1797">
        <v>0</v>
      </c>
      <c r="J25" s="1856"/>
      <c r="K25" s="1797">
        <v>51703</v>
      </c>
      <c r="L25" s="1797"/>
      <c r="M25" s="29"/>
      <c r="N25" s="29"/>
    </row>
    <row r="26" spans="1:14" ht="20.149999999999999" customHeight="1">
      <c r="A26" s="8"/>
      <c r="B26" s="27" t="s">
        <v>20</v>
      </c>
      <c r="C26" s="32"/>
      <c r="D26" s="26" t="s">
        <v>5</v>
      </c>
      <c r="E26" s="1427">
        <f>ROUND(SUM(E16:E25),0)</f>
        <v>18262891</v>
      </c>
      <c r="F26" s="1122"/>
      <c r="G26" s="1857">
        <f>ROUND(SUM(G16:G25),0)</f>
        <v>240906</v>
      </c>
      <c r="H26" s="1858"/>
      <c r="I26" s="1857">
        <f>ROUND(SUM(I16:I25),0)</f>
        <v>18021985</v>
      </c>
      <c r="J26" s="1859"/>
      <c r="K26" s="1857">
        <f>ROUND(SUM(K16:K25),0)</f>
        <v>17356314</v>
      </c>
      <c r="L26" s="1307"/>
    </row>
    <row r="27" spans="1:14" ht="9.75" customHeight="1">
      <c r="A27" s="8"/>
      <c r="B27" s="15"/>
      <c r="C27" s="15"/>
      <c r="D27" s="15"/>
      <c r="E27" s="24"/>
      <c r="F27" s="25"/>
      <c r="G27" s="1849"/>
      <c r="H27" s="1850"/>
      <c r="I27" s="1849"/>
      <c r="J27" s="1851"/>
      <c r="K27" s="1849"/>
      <c r="L27" s="1307"/>
    </row>
    <row r="28" spans="1:14" ht="14.15" customHeight="1">
      <c r="A28" s="8"/>
      <c r="B28" s="15"/>
      <c r="C28" s="26" t="s">
        <v>11</v>
      </c>
      <c r="D28" s="15"/>
      <c r="E28" s="25"/>
      <c r="F28" s="25"/>
      <c r="G28" s="1850"/>
      <c r="H28" s="1850"/>
      <c r="I28" s="1850" t="s">
        <v>5</v>
      </c>
      <c r="J28" s="1850"/>
      <c r="K28" s="1850" t="s">
        <v>5</v>
      </c>
    </row>
    <row r="29" spans="1:14" ht="17.149999999999999" customHeight="1">
      <c r="A29" s="27" t="s">
        <v>21</v>
      </c>
      <c r="B29" s="15"/>
      <c r="C29" s="26" t="s">
        <v>11</v>
      </c>
      <c r="D29" s="26"/>
      <c r="E29" s="25"/>
      <c r="F29" s="25"/>
      <c r="G29" s="1850"/>
      <c r="H29" s="1850"/>
      <c r="I29" s="1850"/>
      <c r="J29" s="1850"/>
      <c r="K29" s="1850"/>
    </row>
    <row r="30" spans="1:14" ht="17.149999999999999" customHeight="1">
      <c r="A30" s="8"/>
      <c r="B30" s="26" t="s">
        <v>22</v>
      </c>
      <c r="C30" s="28"/>
      <c r="D30" s="26" t="s">
        <v>5</v>
      </c>
      <c r="E30" s="1007">
        <f>ROUND(SUM(G30+I30),0)</f>
        <v>6180704</v>
      </c>
      <c r="F30" s="25"/>
      <c r="G30" s="1852">
        <v>1356415</v>
      </c>
      <c r="H30" s="1850"/>
      <c r="I30" s="1797">
        <v>4824289</v>
      </c>
      <c r="J30" s="1853"/>
      <c r="K30" s="1797">
        <v>4296595</v>
      </c>
      <c r="L30" s="1797"/>
      <c r="M30" s="29"/>
      <c r="N30" s="29"/>
    </row>
    <row r="31" spans="1:14" ht="17.149999999999999" customHeight="1">
      <c r="A31" s="8"/>
      <c r="B31" s="26" t="s">
        <v>2330</v>
      </c>
      <c r="C31" s="28"/>
      <c r="D31" s="26" t="s">
        <v>5</v>
      </c>
      <c r="E31" s="1007">
        <f t="shared" ref="E31:E34" si="3">ROUND(SUM(G31+I31),0)</f>
        <v>721580</v>
      </c>
      <c r="F31" s="25"/>
      <c r="G31" s="1852">
        <v>16858</v>
      </c>
      <c r="H31" s="1850"/>
      <c r="I31" s="1797">
        <v>704722</v>
      </c>
      <c r="J31" s="1853"/>
      <c r="K31" s="1797">
        <v>672479</v>
      </c>
      <c r="L31" s="1797"/>
      <c r="M31" s="29"/>
      <c r="N31" s="29"/>
    </row>
    <row r="32" spans="1:14" ht="17.149999999999999" customHeight="1">
      <c r="A32" s="8"/>
      <c r="B32" s="26" t="s">
        <v>23</v>
      </c>
      <c r="C32" s="28"/>
      <c r="D32" s="26" t="s">
        <v>5</v>
      </c>
      <c r="E32" s="1007">
        <f t="shared" si="3"/>
        <v>2387480</v>
      </c>
      <c r="F32" s="25"/>
      <c r="G32" s="1852">
        <v>81518</v>
      </c>
      <c r="H32" s="1850"/>
      <c r="I32" s="1797">
        <v>2305962</v>
      </c>
      <c r="J32" s="1853"/>
      <c r="K32" s="1797">
        <v>1836785</v>
      </c>
      <c r="L32" s="1797"/>
      <c r="M32" s="29"/>
      <c r="N32" s="29"/>
    </row>
    <row r="33" spans="1:14" ht="17.149999999999999" customHeight="1">
      <c r="A33" s="8"/>
      <c r="B33" s="26" t="s">
        <v>24</v>
      </c>
      <c r="C33" s="28"/>
      <c r="D33" s="26" t="s">
        <v>5</v>
      </c>
      <c r="E33" s="1007">
        <f t="shared" si="3"/>
        <v>58390</v>
      </c>
      <c r="F33" s="25"/>
      <c r="G33" s="1852">
        <v>58321</v>
      </c>
      <c r="H33" s="1850"/>
      <c r="I33" s="1797">
        <v>69</v>
      </c>
      <c r="J33" s="1853"/>
      <c r="K33" s="1797">
        <v>-58989</v>
      </c>
      <c r="L33" s="1797"/>
      <c r="M33" s="29"/>
      <c r="N33" s="29"/>
    </row>
    <row r="34" spans="1:14" ht="17.149999999999999" customHeight="1">
      <c r="A34" s="8"/>
      <c r="B34" s="26" t="s">
        <v>25</v>
      </c>
      <c r="C34" s="28"/>
      <c r="D34" s="26" t="s">
        <v>5</v>
      </c>
      <c r="E34" s="1007">
        <f t="shared" si="3"/>
        <v>1218591</v>
      </c>
      <c r="F34" s="25"/>
      <c r="G34" s="1855">
        <v>57816</v>
      </c>
      <c r="H34" s="1850"/>
      <c r="I34" s="1797">
        <v>1160775</v>
      </c>
      <c r="J34" s="1853"/>
      <c r="K34" s="1797">
        <v>1165218</v>
      </c>
      <c r="L34" s="1797"/>
      <c r="M34" s="29"/>
      <c r="N34" s="29"/>
    </row>
    <row r="35" spans="1:14" ht="20.149999999999999" customHeight="1">
      <c r="A35" s="8"/>
      <c r="B35" s="27" t="s">
        <v>26</v>
      </c>
      <c r="C35" s="32"/>
      <c r="D35" s="26" t="s">
        <v>5</v>
      </c>
      <c r="E35" s="1427">
        <f>ROUND(SUM(E30:E34),0)</f>
        <v>10566745</v>
      </c>
      <c r="F35" s="33"/>
      <c r="G35" s="1857">
        <f>ROUND(SUM(G30:G34),0)</f>
        <v>1570928</v>
      </c>
      <c r="H35" s="1858"/>
      <c r="I35" s="1857">
        <f>ROUND(SUM(I29:I34),0)</f>
        <v>8995817</v>
      </c>
      <c r="J35" s="1859"/>
      <c r="K35" s="1857">
        <f>ROUND(SUM(K30:K34),0)</f>
        <v>7912088</v>
      </c>
    </row>
    <row r="36" spans="1:14" ht="9.75" customHeight="1">
      <c r="A36" s="8"/>
      <c r="B36" s="15"/>
      <c r="C36" s="26" t="s">
        <v>11</v>
      </c>
      <c r="D36" s="15"/>
      <c r="E36" s="1428"/>
      <c r="F36" s="25"/>
      <c r="G36" s="1849"/>
      <c r="H36" s="1850"/>
      <c r="I36" s="1849"/>
      <c r="J36" s="1851"/>
      <c r="K36" s="1849"/>
    </row>
    <row r="37" spans="1:14" ht="14.15" customHeight="1">
      <c r="A37" s="8"/>
      <c r="B37" s="15"/>
      <c r="C37" s="26" t="s">
        <v>11</v>
      </c>
      <c r="D37" s="26"/>
      <c r="E37" s="1007"/>
      <c r="F37" s="25"/>
      <c r="G37" s="1850"/>
      <c r="H37" s="1850"/>
      <c r="I37" s="1850"/>
      <c r="J37" s="1850"/>
      <c r="K37" s="1850"/>
    </row>
    <row r="38" spans="1:14" ht="17.149999999999999" customHeight="1">
      <c r="A38" s="27" t="s">
        <v>27</v>
      </c>
      <c r="B38" s="15"/>
      <c r="C38" s="26" t="s">
        <v>11</v>
      </c>
      <c r="D38" s="15"/>
      <c r="E38" s="1007"/>
      <c r="F38" s="25"/>
      <c r="G38" s="1850"/>
      <c r="H38" s="1850"/>
      <c r="I38" s="1850"/>
      <c r="J38" s="1850"/>
      <c r="K38" s="1850"/>
    </row>
    <row r="39" spans="1:14" ht="17.149999999999999" customHeight="1">
      <c r="A39" s="8"/>
      <c r="B39" s="26" t="s">
        <v>28</v>
      </c>
      <c r="C39" s="28"/>
      <c r="D39" s="26" t="s">
        <v>5</v>
      </c>
      <c r="E39" s="1007">
        <f>ROUND(SUM(G39+I39),0)</f>
        <v>0</v>
      </c>
      <c r="F39" s="25"/>
      <c r="G39" s="1852">
        <v>0</v>
      </c>
      <c r="H39" s="1850"/>
      <c r="I39" s="1797">
        <v>0</v>
      </c>
      <c r="J39" s="1856"/>
      <c r="K39" s="1797">
        <v>0</v>
      </c>
      <c r="L39" s="1797"/>
      <c r="M39" s="29"/>
      <c r="N39" s="35"/>
    </row>
    <row r="40" spans="1:14" ht="17.149999999999999" customHeight="1">
      <c r="A40" s="8"/>
      <c r="B40" s="26" t="s">
        <v>29</v>
      </c>
      <c r="C40" s="28"/>
      <c r="D40" s="26" t="s">
        <v>5</v>
      </c>
      <c r="E40" s="1007">
        <f t="shared" ref="E40:E43" si="4">ROUND(SUM(G40+I40),0)</f>
        <v>1144848</v>
      </c>
      <c r="F40" s="25"/>
      <c r="G40" s="1852">
        <v>74682</v>
      </c>
      <c r="H40" s="1850"/>
      <c r="I40" s="1797">
        <v>1070166</v>
      </c>
      <c r="J40" s="1853"/>
      <c r="K40" s="1797">
        <v>1068327</v>
      </c>
      <c r="L40" s="1797"/>
      <c r="M40" s="29"/>
      <c r="N40" s="35"/>
    </row>
    <row r="41" spans="1:14" ht="16.5" customHeight="1">
      <c r="A41" s="8"/>
      <c r="B41" s="26" t="s">
        <v>30</v>
      </c>
      <c r="C41" s="28"/>
      <c r="D41" s="26" t="s">
        <v>5</v>
      </c>
      <c r="E41" s="1007">
        <f t="shared" si="4"/>
        <v>13917</v>
      </c>
      <c r="F41" s="25"/>
      <c r="G41" s="1852">
        <v>0</v>
      </c>
      <c r="H41" s="1850"/>
      <c r="I41" s="1797">
        <v>13917</v>
      </c>
      <c r="J41" s="1853"/>
      <c r="K41" s="1797">
        <v>15368</v>
      </c>
      <c r="L41" s="1797"/>
      <c r="M41" s="29"/>
      <c r="N41" s="35"/>
    </row>
    <row r="42" spans="1:14" ht="17.149999999999999" customHeight="1">
      <c r="A42" s="8"/>
      <c r="B42" s="30" t="s">
        <v>31</v>
      </c>
      <c r="C42" s="28"/>
      <c r="D42" s="26" t="s">
        <v>5</v>
      </c>
      <c r="E42" s="1007">
        <f t="shared" si="4"/>
        <v>1124218</v>
      </c>
      <c r="F42" s="25"/>
      <c r="G42" s="1852">
        <v>452</v>
      </c>
      <c r="H42" s="1850"/>
      <c r="I42" s="1797">
        <v>1123766</v>
      </c>
      <c r="J42" s="1853"/>
      <c r="K42" s="1797">
        <v>1135271</v>
      </c>
      <c r="L42" s="1797"/>
      <c r="M42" s="29"/>
      <c r="N42" s="35"/>
    </row>
    <row r="43" spans="1:14" ht="17.149999999999999" customHeight="1">
      <c r="A43" s="8"/>
      <c r="B43" s="26" t="s">
        <v>2083</v>
      </c>
      <c r="C43" s="28"/>
      <c r="D43" s="26" t="s">
        <v>5</v>
      </c>
      <c r="E43" s="1007">
        <f t="shared" si="4"/>
        <v>2123</v>
      </c>
      <c r="F43" s="25"/>
      <c r="G43" s="1852">
        <v>101</v>
      </c>
      <c r="H43" s="1850"/>
      <c r="I43" s="1797">
        <v>2022</v>
      </c>
      <c r="J43" s="1856"/>
      <c r="K43" s="1797">
        <v>2565</v>
      </c>
      <c r="L43" s="1797"/>
      <c r="M43" s="29"/>
      <c r="N43" s="35"/>
    </row>
    <row r="44" spans="1:14" ht="17.149999999999999" customHeight="1">
      <c r="A44" s="8"/>
      <c r="B44" s="26" t="s">
        <v>2483</v>
      </c>
      <c r="C44" s="28"/>
      <c r="D44" s="26" t="s">
        <v>5</v>
      </c>
      <c r="E44" s="1007">
        <f>ROUND(SUM(G44+I44),0)</f>
        <v>2020</v>
      </c>
      <c r="F44" s="25"/>
      <c r="G44" s="1852">
        <v>26</v>
      </c>
      <c r="H44" s="1850"/>
      <c r="I44" s="1797">
        <v>1994</v>
      </c>
      <c r="J44" s="1856"/>
      <c r="K44" s="1797">
        <v>0</v>
      </c>
      <c r="L44" s="1797"/>
      <c r="M44" s="29"/>
      <c r="N44" s="35"/>
    </row>
    <row r="45" spans="1:14" ht="20.149999999999999" customHeight="1">
      <c r="A45" s="8"/>
      <c r="B45" s="27" t="s">
        <v>32</v>
      </c>
      <c r="C45" s="32"/>
      <c r="D45" s="26" t="s">
        <v>5</v>
      </c>
      <c r="E45" s="1427">
        <f>ROUND(SUM(E39:E44),0)</f>
        <v>2287126</v>
      </c>
      <c r="F45" s="33"/>
      <c r="G45" s="1427">
        <f>ROUND(SUM(G39:G44),0)</f>
        <v>75261</v>
      </c>
      <c r="H45" s="33"/>
      <c r="I45" s="1427">
        <f>ROUND(SUM(I39:I44),0)</f>
        <v>2211865</v>
      </c>
      <c r="J45" s="34"/>
      <c r="K45" s="1427">
        <f>ROUND(SUM(K39:K44),0)</f>
        <v>2221531</v>
      </c>
    </row>
    <row r="46" spans="1:14" s="37" customFormat="1" ht="27" customHeight="1" thickBot="1">
      <c r="A46" s="1295" t="s">
        <v>33</v>
      </c>
      <c r="C46" s="38"/>
      <c r="D46" s="39" t="s">
        <v>5</v>
      </c>
      <c r="E46" s="40">
        <f>ROUND(SUM(E12)+SUM(E26)+SUM(E35)+SUM(E45),0)</f>
        <v>94982221</v>
      </c>
      <c r="F46" s="19"/>
      <c r="G46" s="40">
        <f>ROUND(SUM(G12)+SUM(G26)+SUM(G35)+SUM(G45),0)</f>
        <v>12093152</v>
      </c>
      <c r="H46" s="19"/>
      <c r="I46" s="40">
        <f>ROUND(SUM(I12)+SUM(I26)+SUM(I35)+SUM(I45),0)</f>
        <v>82889069</v>
      </c>
      <c r="J46" s="22"/>
      <c r="K46" s="40">
        <f>ROUND(SUM(K12)+SUM(K26)+SUM(K35)+SUM(K45),0)</f>
        <v>75577322</v>
      </c>
      <c r="L46" s="1798"/>
    </row>
    <row r="47" spans="1:14" ht="17.149999999999999" customHeight="1" thickTop="1">
      <c r="A47" s="41"/>
      <c r="B47" s="42"/>
      <c r="C47" s="42"/>
      <c r="D47" s="42"/>
      <c r="E47" s="43"/>
      <c r="F47" s="42"/>
      <c r="G47" s="43"/>
      <c r="H47" s="42"/>
      <c r="I47" s="43"/>
      <c r="J47" s="44"/>
      <c r="K47" s="43"/>
    </row>
    <row r="48" spans="1:14" s="49" customFormat="1" ht="16.5" customHeight="1">
      <c r="A48" s="45"/>
      <c r="B48" s="46"/>
      <c r="C48" s="47"/>
      <c r="D48" s="47"/>
      <c r="E48" s="47"/>
      <c r="F48" s="47"/>
      <c r="G48" s="47"/>
      <c r="H48" s="47"/>
      <c r="I48" s="47"/>
      <c r="J48" s="47"/>
      <c r="K48" s="48"/>
      <c r="L48" s="1799"/>
    </row>
    <row r="49" spans="1:12" s="49" customFormat="1" ht="15" customHeight="1">
      <c r="A49" s="50"/>
      <c r="B49" s="46"/>
      <c r="C49" s="47"/>
      <c r="D49" s="47"/>
      <c r="E49" s="47"/>
      <c r="F49" s="47"/>
      <c r="G49" s="47"/>
      <c r="H49" s="47"/>
      <c r="I49" s="51"/>
      <c r="J49" s="51"/>
      <c r="L49" s="1799"/>
    </row>
    <row r="50" spans="1:12" ht="17.149999999999999" customHeight="1">
      <c r="A50" s="41"/>
      <c r="B50" s="42"/>
      <c r="C50" s="42"/>
      <c r="D50" s="42"/>
      <c r="E50" s="42"/>
      <c r="F50" s="42"/>
      <c r="G50" s="42"/>
      <c r="H50" s="42"/>
      <c r="I50" s="44"/>
      <c r="J50" s="44"/>
    </row>
    <row r="51" spans="1:12" ht="17.149999999999999" customHeight="1">
      <c r="A51" s="41"/>
      <c r="B51" s="41"/>
      <c r="C51" s="41"/>
      <c r="D51" s="41"/>
      <c r="E51" s="41"/>
      <c r="F51" s="41"/>
      <c r="G51" s="52"/>
      <c r="H51" s="52"/>
      <c r="I51" s="52"/>
      <c r="J51" s="52"/>
    </row>
    <row r="52" spans="1:12" ht="17.149999999999999" customHeight="1">
      <c r="A52" s="41"/>
      <c r="B52" s="41"/>
      <c r="C52" s="41"/>
      <c r="D52" s="41"/>
      <c r="E52" s="41"/>
      <c r="F52" s="41"/>
      <c r="G52" s="52"/>
      <c r="H52" s="52"/>
      <c r="I52" s="52"/>
      <c r="J52" s="52"/>
    </row>
    <row r="53" spans="1:12" ht="17.149999999999999" customHeight="1">
      <c r="A53" s="41"/>
      <c r="B53" s="41"/>
      <c r="C53" s="41"/>
      <c r="D53" s="41"/>
      <c r="E53" s="41"/>
      <c r="F53" s="41"/>
      <c r="G53" s="52"/>
      <c r="H53" s="52"/>
      <c r="I53" s="52"/>
      <c r="J53" s="52"/>
    </row>
    <row r="54" spans="1:12">
      <c r="A54" s="41"/>
      <c r="B54" s="41"/>
      <c r="C54" s="41"/>
      <c r="D54" s="41"/>
      <c r="E54" s="41"/>
      <c r="F54" s="41"/>
      <c r="G54" s="41"/>
      <c r="H54" s="41"/>
      <c r="I54" s="41"/>
      <c r="J54" s="41"/>
    </row>
    <row r="55" spans="1:12">
      <c r="A55" s="41"/>
      <c r="B55" s="41"/>
      <c r="C55" s="41"/>
      <c r="D55" s="41"/>
      <c r="E55" s="41"/>
      <c r="F55" s="41"/>
      <c r="G55" s="41"/>
      <c r="H55" s="41"/>
      <c r="I55" s="41"/>
      <c r="J55" s="41"/>
    </row>
    <row r="56" spans="1:12">
      <c r="A56" s="41"/>
      <c r="B56" s="41"/>
      <c r="C56" s="41"/>
      <c r="D56" s="41"/>
      <c r="E56" s="42"/>
      <c r="F56" s="42"/>
      <c r="G56" s="42"/>
      <c r="H56" s="42"/>
      <c r="I56" s="42"/>
      <c r="J56" s="42"/>
    </row>
    <row r="57" spans="1:12">
      <c r="A57" s="41"/>
      <c r="E57" s="53"/>
      <c r="F57" s="53"/>
      <c r="G57" s="53"/>
      <c r="H57" s="53"/>
      <c r="I57" s="53"/>
      <c r="J57" s="53"/>
    </row>
    <row r="58" spans="1:12">
      <c r="A58" s="41"/>
      <c r="E58" s="53"/>
      <c r="F58" s="53"/>
      <c r="G58" s="53"/>
      <c r="H58" s="53"/>
      <c r="I58" s="53"/>
      <c r="J58" s="53"/>
    </row>
    <row r="59" spans="1:12">
      <c r="A59" s="41"/>
      <c r="E59" s="54"/>
      <c r="G59" s="54"/>
      <c r="I59" s="54"/>
      <c r="J59" s="54"/>
    </row>
    <row r="60" spans="1:12">
      <c r="A60" s="41"/>
      <c r="E60" s="54"/>
      <c r="G60" s="54"/>
      <c r="I60" s="54"/>
      <c r="J60" s="54"/>
    </row>
    <row r="61" spans="1:12">
      <c r="A61" s="41"/>
      <c r="E61" s="54"/>
      <c r="G61" s="54"/>
    </row>
    <row r="62" spans="1:12">
      <c r="A62" s="41"/>
      <c r="E62" s="54"/>
      <c r="G62" s="54"/>
    </row>
    <row r="63" spans="1:12">
      <c r="A63" s="41"/>
      <c r="E63" s="54"/>
      <c r="G63" s="54"/>
    </row>
    <row r="64" spans="1:12">
      <c r="E64" s="54"/>
      <c r="G64" s="54"/>
    </row>
    <row r="65" spans="5:7">
      <c r="E65" s="54"/>
      <c r="G65" s="54"/>
    </row>
    <row r="67" spans="5:7">
      <c r="E67" s="54"/>
      <c r="G67" s="54"/>
    </row>
    <row r="68" spans="5:7">
      <c r="E68" s="54"/>
      <c r="G68" s="54"/>
    </row>
    <row r="69" spans="5:7">
      <c r="E69" s="54"/>
      <c r="G69" s="54"/>
    </row>
    <row r="70" spans="5:7">
      <c r="E70" s="54"/>
      <c r="G70" s="54"/>
    </row>
    <row r="71" spans="5:7">
      <c r="E71" s="54"/>
      <c r="G71" s="54"/>
    </row>
    <row r="72" spans="5:7">
      <c r="E72" s="54"/>
      <c r="G72" s="54"/>
    </row>
    <row r="73" spans="5:7">
      <c r="E73" s="54"/>
      <c r="G73" s="54"/>
    </row>
    <row r="74" spans="5:7">
      <c r="E74" s="54"/>
      <c r="G74" s="54"/>
    </row>
    <row r="75" spans="5:7">
      <c r="E75" s="54"/>
      <c r="G75" s="54"/>
    </row>
    <row r="76" spans="5:7">
      <c r="E76" s="54"/>
      <c r="G76" s="54"/>
    </row>
    <row r="77" spans="5:7">
      <c r="E77" s="54"/>
      <c r="G77" s="54"/>
    </row>
    <row r="78" spans="5:7">
      <c r="E78" s="54"/>
      <c r="G78" s="54"/>
    </row>
    <row r="79" spans="5:7">
      <c r="E79" s="54"/>
      <c r="G79" s="54"/>
    </row>
    <row r="80" spans="5:7">
      <c r="E80" s="54"/>
      <c r="G80" s="54"/>
    </row>
    <row r="81" spans="5:7">
      <c r="E81" s="54"/>
      <c r="G81" s="54"/>
    </row>
    <row r="82" spans="5:7">
      <c r="E82" s="54"/>
      <c r="G82" s="54"/>
    </row>
    <row r="83" spans="5:7">
      <c r="E83" s="54"/>
      <c r="G83" s="54"/>
    </row>
    <row r="84" spans="5:7">
      <c r="E84" s="54"/>
      <c r="G84" s="54"/>
    </row>
    <row r="85" spans="5:7">
      <c r="E85" s="54"/>
      <c r="G85" s="54"/>
    </row>
    <row r="86" spans="5:7">
      <c r="E86" s="54"/>
      <c r="G86" s="54"/>
    </row>
    <row r="87" spans="5:7">
      <c r="E87" s="54"/>
      <c r="G87" s="54"/>
    </row>
    <row r="88" spans="5:7">
      <c r="E88" s="54"/>
      <c r="G88" s="54"/>
    </row>
    <row r="89" spans="5:7">
      <c r="E89" s="54"/>
      <c r="G89" s="54"/>
    </row>
    <row r="90" spans="5:7">
      <c r="E90" s="54"/>
      <c r="G90" s="54"/>
    </row>
    <row r="91" spans="5:7">
      <c r="E91" s="54"/>
      <c r="G91" s="54"/>
    </row>
    <row r="92" spans="5:7">
      <c r="E92" s="54"/>
      <c r="G92" s="54"/>
    </row>
    <row r="93" spans="5:7">
      <c r="E93" s="54"/>
      <c r="G93" s="54"/>
    </row>
    <row r="94" spans="5:7">
      <c r="E94" s="54"/>
      <c r="G94" s="54"/>
    </row>
    <row r="95" spans="5:7">
      <c r="E95" s="54"/>
      <c r="G95" s="54"/>
    </row>
    <row r="96" spans="5:7">
      <c r="E96" s="54"/>
      <c r="G96" s="54"/>
    </row>
  </sheetData>
  <customSheetViews>
    <customSheetView guid="{47D1D06F-CD63-4FEA-BA98-58AF0C63F775}" scale="80" showPageBreaks="1" showGridLines="0" outlineSymbols="0" printArea="1">
      <selection activeCell="F39" sqref="F39"/>
      <pageMargins left="0.6" right="0.5" top="1" bottom="0.25" header="0" footer="0.25"/>
      <pageSetup scale="63" orientation="landscape" r:id="rId1"/>
      <headerFooter scaleWithDoc="0">
        <oddFooter>&amp;R&amp;8 67</oddFooter>
      </headerFooter>
    </customSheetView>
    <customSheetView guid="{018F3E41-3C34-447D-8E2C-07962AB41A6D}" scale="80" showGridLines="0" outlineSymbols="0" topLeftCell="A4">
      <selection activeCell="F39" sqref="F39"/>
      <pageMargins left="0.6" right="0.5" top="1" bottom="0.25" header="0" footer="0.25"/>
      <pageSetup scale="63" orientation="landscape" r:id="rId2"/>
      <headerFooter scaleWithDoc="0">
        <oddFooter>&amp;R&amp;8 67</oddFooter>
      </headerFooter>
    </customSheetView>
  </customSheetViews>
  <mergeCells count="1">
    <mergeCell ref="I9:K9"/>
  </mergeCells>
  <pageMargins left="0.6" right="0.5" top="1" bottom="0.25" header="0" footer="0.25"/>
  <pageSetup scale="63" orientation="landscape" r:id="rId3"/>
  <headerFooter scaleWithDoc="0">
    <oddFooter>&amp;R&amp;8 68</oddFooter>
  </headerFooter>
  <customProperties>
    <customPr name="SheetOptions" r:id="rId4"/>
  </customProperties>
  <ignoredErrors>
    <ignoredError sqref="E13:I15 E19:H19 E16:F16 H16 E17:F17 H17 E18:F18 H18 E26:I29 E20:F20 H20 E21:F21 H21 E22:F22 H22 E25:F25 H25 E35:I38 E30:F30 H30 E31:F31 H31 E32:F32 H32 E33:F33 H33 E34:F34 H34 E41:H41 E40:F40 H40 E46:I46 E42:F42 H42 E43:F43 H43 F45 H45 F12 H12 E39:H39"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8"/>
  <sheetViews>
    <sheetView showGridLines="0" zoomScale="70" zoomScaleNormal="70" zoomScaleSheetLayoutView="40" workbookViewId="0"/>
  </sheetViews>
  <sheetFormatPr defaultColWidth="8.921875" defaultRowHeight="15.5"/>
  <cols>
    <col min="1" max="1" width="53.07421875" style="1052" customWidth="1"/>
    <col min="2" max="2" width="2" style="1052" customWidth="1"/>
    <col min="3" max="3" width="15.4609375" style="1058" customWidth="1"/>
    <col min="4" max="4" width="1.4609375" style="1052" customWidth="1"/>
    <col min="5" max="5" width="14" style="1058" customWidth="1"/>
    <col min="6" max="6" width="1.921875" style="1052" customWidth="1"/>
    <col min="7" max="7" width="14.07421875" style="1058" customWidth="1"/>
    <col min="8" max="8" width="1.61328125" style="1052" customWidth="1"/>
    <col min="9" max="9" width="14.53515625" style="1052" customWidth="1"/>
    <col min="10" max="10" width="1.15234375" style="1052" customWidth="1"/>
    <col min="11" max="11" width="13.53515625" style="1052" customWidth="1"/>
    <col min="12" max="12" width="1.15234375" style="1052" customWidth="1"/>
    <col min="13" max="13" width="15" style="1052" customWidth="1"/>
    <col min="14" max="14" width="1.07421875" style="1052" customWidth="1"/>
    <col min="15" max="15" width="15.15234375" style="1052" customWidth="1"/>
    <col min="16" max="16" width="1.07421875" style="1052" customWidth="1"/>
    <col min="17" max="17" width="15.15234375" style="1052" customWidth="1"/>
    <col min="18" max="18" width="0.921875" style="1052" customWidth="1"/>
    <col min="19" max="19" width="15.4609375" style="1052" customWidth="1"/>
    <col min="20" max="20" width="0.921875" style="1052" customWidth="1"/>
    <col min="21" max="21" width="15.61328125" style="1052" customWidth="1"/>
    <col min="22" max="22" width="1.07421875" style="1052" customWidth="1"/>
    <col min="23" max="23" width="15.4609375" style="1052" customWidth="1"/>
    <col min="24" max="24" width="1" style="1052" customWidth="1"/>
    <col min="25" max="25" width="16.07421875" style="1052" customWidth="1"/>
    <col min="26" max="26" width="2.53515625" style="1052" customWidth="1"/>
    <col min="27" max="27" width="14.15234375" style="1052" bestFit="1" customWidth="1"/>
    <col min="28" max="28" width="2" style="1052" customWidth="1"/>
    <col min="29" max="29" width="14.4609375" style="1052" customWidth="1"/>
    <col min="30" max="30" width="2" style="1052" customWidth="1"/>
    <col min="31" max="31" width="15.61328125" style="1052" customWidth="1"/>
    <col min="32" max="32" width="2" style="1052" customWidth="1"/>
    <col min="33" max="16384" width="8.921875" style="1052"/>
  </cols>
  <sheetData>
    <row r="1" spans="1:27">
      <c r="A1" s="1050" t="s">
        <v>1193</v>
      </c>
    </row>
    <row r="3" spans="1:27" ht="21.5">
      <c r="A3" s="1051" t="s">
        <v>0</v>
      </c>
    </row>
    <row r="4" spans="1:27" ht="23">
      <c r="A4" s="1051" t="s">
        <v>1095</v>
      </c>
      <c r="Y4" s="1063" t="s">
        <v>1090</v>
      </c>
    </row>
    <row r="5" spans="1:27" ht="21.5">
      <c r="A5" s="1051" t="s">
        <v>1672</v>
      </c>
      <c r="Y5" s="1064" t="s">
        <v>115</v>
      </c>
    </row>
    <row r="6" spans="1:27">
      <c r="A6" s="1054"/>
    </row>
    <row r="7" spans="1:27">
      <c r="A7" s="1054"/>
    </row>
    <row r="8" spans="1:27">
      <c r="A8" s="1179"/>
      <c r="B8" s="1179"/>
      <c r="C8" s="2293">
        <v>45382</v>
      </c>
      <c r="D8" s="2293"/>
      <c r="E8" s="2293"/>
      <c r="F8" s="2293"/>
      <c r="G8" s="2293"/>
      <c r="H8" s="1187"/>
      <c r="I8" s="2293">
        <v>45747</v>
      </c>
      <c r="J8" s="2293"/>
      <c r="K8" s="2293"/>
      <c r="L8" s="2293"/>
      <c r="M8" s="2293"/>
      <c r="N8" s="1903"/>
      <c r="O8" s="2293" t="s">
        <v>1099</v>
      </c>
      <c r="P8" s="2293"/>
      <c r="Q8" s="2293"/>
      <c r="R8" s="2293"/>
      <c r="S8" s="2293"/>
      <c r="T8" s="1903"/>
      <c r="U8" s="2293" t="s">
        <v>1100</v>
      </c>
      <c r="V8" s="2293"/>
      <c r="W8" s="2293"/>
      <c r="X8" s="2293"/>
      <c r="Y8" s="2293"/>
    </row>
    <row r="9" spans="1:27">
      <c r="A9" s="1181" t="s">
        <v>523</v>
      </c>
      <c r="B9" s="1179"/>
      <c r="C9" s="1181" t="s">
        <v>520</v>
      </c>
      <c r="D9" s="1185"/>
      <c r="E9" s="1181" t="s">
        <v>1092</v>
      </c>
      <c r="F9" s="1185"/>
      <c r="G9" s="1181" t="s">
        <v>243</v>
      </c>
      <c r="H9" s="1185"/>
      <c r="I9" s="1181" t="s">
        <v>520</v>
      </c>
      <c r="J9" s="1185"/>
      <c r="K9" s="1181" t="s">
        <v>1092</v>
      </c>
      <c r="L9" s="1185"/>
      <c r="M9" s="1181" t="s">
        <v>243</v>
      </c>
      <c r="N9" s="1903"/>
      <c r="O9" s="1181" t="s">
        <v>520</v>
      </c>
      <c r="P9" s="1185"/>
      <c r="Q9" s="1181" t="s">
        <v>1092</v>
      </c>
      <c r="R9" s="1185"/>
      <c r="S9" s="1181" t="s">
        <v>243</v>
      </c>
      <c r="T9" s="1903"/>
      <c r="U9" s="1181" t="s">
        <v>520</v>
      </c>
      <c r="V9" s="1185"/>
      <c r="W9" s="1181" t="s">
        <v>1092</v>
      </c>
      <c r="X9" s="1185"/>
      <c r="Y9" s="1181" t="s">
        <v>243</v>
      </c>
    </row>
    <row r="10" spans="1:27">
      <c r="A10" s="1179"/>
      <c r="B10" s="1179"/>
      <c r="C10" s="1179"/>
      <c r="D10" s="1179"/>
      <c r="E10" s="1179"/>
      <c r="F10" s="1179"/>
      <c r="G10" s="1179"/>
      <c r="H10" s="1179"/>
      <c r="I10" s="1188"/>
      <c r="J10" s="1184"/>
      <c r="K10" s="1188"/>
      <c r="L10" s="1184"/>
      <c r="M10" s="1188"/>
      <c r="N10" s="1903"/>
      <c r="O10" s="1184"/>
      <c r="P10" s="1184"/>
      <c r="Q10" s="1184"/>
      <c r="R10" s="1184"/>
      <c r="S10" s="1184"/>
      <c r="T10" s="1903"/>
      <c r="U10" s="1184"/>
      <c r="V10" s="1184"/>
      <c r="W10" s="1184"/>
      <c r="X10" s="1184"/>
      <c r="Y10" s="1184"/>
    </row>
    <row r="11" spans="1:27">
      <c r="A11" s="1182" t="s">
        <v>526</v>
      </c>
      <c r="B11" s="1179"/>
      <c r="C11" s="1179"/>
      <c r="D11" s="1179"/>
      <c r="E11" s="1179"/>
      <c r="F11" s="1179"/>
      <c r="G11" s="1179"/>
      <c r="H11" s="1179"/>
      <c r="I11" s="1179"/>
      <c r="J11" s="1184"/>
      <c r="K11" s="1179"/>
      <c r="L11" s="1184"/>
      <c r="M11" s="1179"/>
      <c r="N11" s="1903"/>
      <c r="O11" s="1903"/>
      <c r="P11" s="1184"/>
      <c r="Q11" s="1903"/>
      <c r="R11" s="1184"/>
      <c r="S11" s="1903"/>
      <c r="T11" s="1903"/>
      <c r="U11" s="1903"/>
      <c r="V11" s="1184"/>
      <c r="W11" s="1903"/>
      <c r="X11" s="1184"/>
      <c r="Y11" s="1903"/>
    </row>
    <row r="12" spans="1:27">
      <c r="A12" s="1183" t="s">
        <v>1656</v>
      </c>
      <c r="B12" s="1180" t="s">
        <v>5</v>
      </c>
      <c r="C12" s="1981">
        <v>1538198</v>
      </c>
      <c r="D12" s="1244"/>
      <c r="E12" s="1981">
        <v>186105</v>
      </c>
      <c r="F12" s="1244"/>
      <c r="G12" s="1981">
        <f>ROUND(SUM(C12:E12),0)</f>
        <v>1724303</v>
      </c>
      <c r="H12" s="1244"/>
      <c r="I12" s="1981">
        <v>1832312</v>
      </c>
      <c r="J12" s="1244"/>
      <c r="K12" s="1981">
        <v>129061</v>
      </c>
      <c r="L12" s="1244"/>
      <c r="M12" s="1982">
        <f>ROUND(SUM(I12:K12),0)</f>
        <v>1961373</v>
      </c>
      <c r="N12" s="1244"/>
      <c r="O12" s="1981">
        <v>3553182</v>
      </c>
      <c r="P12" s="1244"/>
      <c r="Q12" s="1981">
        <v>265756</v>
      </c>
      <c r="R12" s="1244"/>
      <c r="S12" s="1981">
        <f>ROUND(SUM(O12:Q12),0)</f>
        <v>3818938</v>
      </c>
      <c r="T12" s="1244"/>
      <c r="U12" s="1981">
        <f>'SCH 17 pg1'!C12+'SCH 17 pg1'!I12+'SCH 17 pg1'!O12+'SCH 17 pg2'!C12+'SCH 17 pg2'!I12+'SCH 17 pg2'!O12</f>
        <v>11445463</v>
      </c>
      <c r="V12" s="1244"/>
      <c r="W12" s="1981">
        <f>'SCH 17 pg1'!E12+'SCH 17 pg1'!K12+'SCH 17 pg1'!Q12+'SCH 17 pg2'!E12+'SCH 17 pg2'!K12+'SCH 17 pg2'!Q12</f>
        <v>1465090</v>
      </c>
      <c r="X12" s="1244"/>
      <c r="Y12" s="2139">
        <f>ROUND(SUM(U12:W12),0)</f>
        <v>12910553</v>
      </c>
      <c r="AA12" s="1812"/>
    </row>
    <row r="13" spans="1:27">
      <c r="A13" s="1182" t="s">
        <v>2274</v>
      </c>
      <c r="B13" s="1180" t="s">
        <v>5</v>
      </c>
      <c r="C13" s="1983"/>
      <c r="D13" s="1983"/>
      <c r="E13" s="1983"/>
      <c r="F13" s="1983"/>
      <c r="G13" s="1983"/>
      <c r="H13" s="1983"/>
      <c r="I13" s="1983"/>
      <c r="J13" s="1904"/>
      <c r="K13" s="1983"/>
      <c r="L13" s="1904"/>
      <c r="M13" s="1984"/>
      <c r="N13" s="1983"/>
      <c r="O13" s="1983"/>
      <c r="P13" s="1904"/>
      <c r="Q13" s="1983"/>
      <c r="R13" s="1904"/>
      <c r="S13" s="1904"/>
      <c r="T13" s="1983"/>
      <c r="U13" s="1983"/>
      <c r="V13" s="1904"/>
      <c r="W13" s="1983"/>
      <c r="X13" s="1904"/>
      <c r="Y13" s="1904"/>
      <c r="AA13" s="1812"/>
    </row>
    <row r="14" spans="1:27">
      <c r="A14" s="1180" t="s">
        <v>528</v>
      </c>
      <c r="B14" s="1180" t="s">
        <v>5</v>
      </c>
      <c r="C14" s="1985">
        <v>177957</v>
      </c>
      <c r="D14" s="1985"/>
      <c r="E14" s="1985">
        <v>29749</v>
      </c>
      <c r="F14" s="1985"/>
      <c r="G14" s="1985">
        <f>ROUND(SUM(C14:E14),0)</f>
        <v>207706</v>
      </c>
      <c r="H14" s="1985"/>
      <c r="I14" s="1985">
        <v>183206</v>
      </c>
      <c r="J14" s="1985"/>
      <c r="K14" s="1985">
        <v>24499</v>
      </c>
      <c r="L14" s="1985"/>
      <c r="M14" s="1986">
        <f>ROUND(SUM(I14:K14),0)</f>
        <v>207705</v>
      </c>
      <c r="N14" s="1985"/>
      <c r="O14" s="1985">
        <v>584605</v>
      </c>
      <c r="P14" s="1985"/>
      <c r="Q14" s="1985">
        <v>38510</v>
      </c>
      <c r="R14" s="1985"/>
      <c r="S14" s="1985">
        <f>ROUND(SUM(O14:Q14),0)</f>
        <v>623115</v>
      </c>
      <c r="T14" s="1985"/>
      <c r="U14" s="1985">
        <f>'SCH 17 pg1'!C14+'SCH 17 pg1'!I14+'SCH 17 pg1'!O14+'SCH 17 pg2'!C14+'SCH 17 pg2'!I14+'SCH 17 pg2'!O14</f>
        <v>1795354</v>
      </c>
      <c r="V14" s="1985"/>
      <c r="W14" s="1985">
        <f>'SCH 17 pg1'!E14+'SCH 17 pg1'!K14+'SCH 17 pg1'!Q14+'SCH 17 pg2'!E14+'SCH 17 pg2'!K14+'SCH 17 pg2'!Q14</f>
        <v>219311</v>
      </c>
      <c r="X14" s="2140"/>
      <c r="Y14" s="2140">
        <f>ROUND(SUM(U14:W14),0)</f>
        <v>2014665</v>
      </c>
      <c r="AA14" s="1812"/>
    </row>
    <row r="15" spans="1:27">
      <c r="A15" s="1180" t="s">
        <v>530</v>
      </c>
      <c r="B15" s="1180" t="s">
        <v>5</v>
      </c>
      <c r="C15" s="1985">
        <v>19806413</v>
      </c>
      <c r="D15" s="1985"/>
      <c r="E15" s="1985">
        <v>7743894</v>
      </c>
      <c r="F15" s="1985"/>
      <c r="G15" s="1985">
        <f t="shared" ref="G15:G43" si="0">ROUND(SUM(C15:E15),0)</f>
        <v>27550307</v>
      </c>
      <c r="H15" s="1985"/>
      <c r="I15" s="1985">
        <v>21917924</v>
      </c>
      <c r="J15" s="1985"/>
      <c r="K15" s="1985">
        <v>6983765</v>
      </c>
      <c r="L15" s="1985"/>
      <c r="M15" s="1986">
        <f t="shared" ref="M15:M43" si="1">ROUND(SUM(I15:K15),0)</f>
        <v>28901689</v>
      </c>
      <c r="N15" s="1985"/>
      <c r="O15" s="1985">
        <v>184253254</v>
      </c>
      <c r="P15" s="1985"/>
      <c r="Q15" s="1985">
        <v>41016309</v>
      </c>
      <c r="R15" s="1985"/>
      <c r="S15" s="1985">
        <f t="shared" ref="S15:S43" si="2">ROUND(SUM(O15:Q15),0)</f>
        <v>225269563</v>
      </c>
      <c r="T15" s="1985"/>
      <c r="U15" s="1985">
        <f>'SCH 17 pg1'!C15+'SCH 17 pg1'!I15+'SCH 17 pg1'!O15+'SCH 17 pg2'!C15+'SCH 17 pg2'!I15+'SCH 17 pg2'!O15</f>
        <v>298595491</v>
      </c>
      <c r="V15" s="1985"/>
      <c r="W15" s="1985">
        <f>'SCH 17 pg1'!E15+'SCH 17 pg1'!K15+'SCH 17 pg1'!Q15+'SCH 17 pg2'!E15+'SCH 17 pg2'!K15+'SCH 17 pg2'!Q15</f>
        <v>84336826</v>
      </c>
      <c r="X15" s="2140"/>
      <c r="Y15" s="2140">
        <f t="shared" ref="Y15:Y41" si="3">ROUND(SUM(U15:W15),0)</f>
        <v>382932317</v>
      </c>
      <c r="AA15" s="1812"/>
    </row>
    <row r="16" spans="1:27">
      <c r="A16" s="1180" t="s">
        <v>531</v>
      </c>
      <c r="B16" s="1180" t="s">
        <v>5</v>
      </c>
      <c r="C16" s="1985">
        <v>850069</v>
      </c>
      <c r="D16" s="1985"/>
      <c r="E16" s="1985">
        <v>201448</v>
      </c>
      <c r="F16" s="1985"/>
      <c r="G16" s="1985">
        <f t="shared" si="0"/>
        <v>1051517</v>
      </c>
      <c r="H16" s="1985"/>
      <c r="I16" s="1985">
        <v>877931</v>
      </c>
      <c r="J16" s="1985"/>
      <c r="K16" s="1985">
        <v>173405</v>
      </c>
      <c r="L16" s="1985"/>
      <c r="M16" s="1986">
        <f t="shared" si="1"/>
        <v>1051336</v>
      </c>
      <c r="N16" s="1985"/>
      <c r="O16" s="1985">
        <v>4693475</v>
      </c>
      <c r="P16" s="1985"/>
      <c r="Q16" s="1985">
        <v>516404</v>
      </c>
      <c r="R16" s="1985"/>
      <c r="S16" s="1985">
        <f t="shared" si="2"/>
        <v>5209879</v>
      </c>
      <c r="T16" s="1985"/>
      <c r="U16" s="1985">
        <f>'SCH 17 pg1'!C16+'SCH 17 pg1'!I16+'SCH 17 pg1'!O16+'SCH 17 pg2'!C16+'SCH 17 pg2'!I16+'SCH 17 pg2'!O16</f>
        <v>16287590</v>
      </c>
      <c r="V16" s="1985"/>
      <c r="W16" s="1985">
        <f>'SCH 17 pg1'!E16+'SCH 17 pg1'!K16+'SCH 17 pg1'!Q16+'SCH 17 pg2'!E16+'SCH 17 pg2'!K16+'SCH 17 pg2'!Q16</f>
        <v>2157656</v>
      </c>
      <c r="X16" s="2140"/>
      <c r="Y16" s="2140">
        <f t="shared" si="3"/>
        <v>18445246</v>
      </c>
      <c r="Z16" s="1052" t="s">
        <v>5</v>
      </c>
      <c r="AA16" s="1812"/>
    </row>
    <row r="17" spans="1:27">
      <c r="A17" s="1180" t="s">
        <v>532</v>
      </c>
      <c r="B17" s="1180" t="s">
        <v>5</v>
      </c>
      <c r="C17" s="1985">
        <v>2529976</v>
      </c>
      <c r="D17" s="1985"/>
      <c r="E17" s="1985">
        <v>1028345</v>
      </c>
      <c r="F17" s="1985"/>
      <c r="G17" s="1985">
        <f t="shared" si="0"/>
        <v>3558321</v>
      </c>
      <c r="H17" s="1985"/>
      <c r="I17" s="1985">
        <v>2892120</v>
      </c>
      <c r="J17" s="1985"/>
      <c r="K17" s="1985">
        <v>921645</v>
      </c>
      <c r="L17" s="1985"/>
      <c r="M17" s="1986">
        <f t="shared" si="1"/>
        <v>3813765</v>
      </c>
      <c r="N17" s="1985"/>
      <c r="O17" s="1985">
        <v>23456069</v>
      </c>
      <c r="P17" s="1985"/>
      <c r="Q17" s="1985">
        <v>3765034</v>
      </c>
      <c r="R17" s="1985"/>
      <c r="S17" s="1985">
        <f t="shared" si="2"/>
        <v>27221103</v>
      </c>
      <c r="T17" s="1985"/>
      <c r="U17" s="1985">
        <f>'SCH 17 pg1'!C17+'SCH 17 pg1'!I17+'SCH 17 pg1'!O17+'SCH 17 pg2'!C17+'SCH 17 pg2'!I17+'SCH 17 pg2'!O17</f>
        <v>40070447</v>
      </c>
      <c r="V17" s="1985"/>
      <c r="W17" s="1985">
        <f>'SCH 17 pg1'!E17+'SCH 17 pg1'!K17+'SCH 17 pg1'!Q17+'SCH 17 pg2'!E17+'SCH 17 pg2'!K17+'SCH 17 pg2'!Q17</f>
        <v>9622353</v>
      </c>
      <c r="X17" s="2140"/>
      <c r="Y17" s="2140">
        <f t="shared" si="3"/>
        <v>49692800</v>
      </c>
      <c r="AA17" s="1812"/>
    </row>
    <row r="18" spans="1:27">
      <c r="A18" s="1182" t="s">
        <v>2275</v>
      </c>
      <c r="B18" s="1179"/>
      <c r="C18" s="1985"/>
      <c r="D18" s="1985"/>
      <c r="E18" s="1985"/>
      <c r="F18" s="1985"/>
      <c r="G18" s="1985"/>
      <c r="H18" s="1985"/>
      <c r="I18" s="1985"/>
      <c r="J18" s="1985"/>
      <c r="K18" s="1985"/>
      <c r="L18" s="1985"/>
      <c r="M18" s="1986"/>
      <c r="N18" s="1985"/>
      <c r="O18" s="1985"/>
      <c r="P18" s="1985"/>
      <c r="Q18" s="1985"/>
      <c r="R18" s="1985"/>
      <c r="S18" s="1985"/>
      <c r="T18" s="1985"/>
      <c r="U18" s="1985" t="s">
        <v>5</v>
      </c>
      <c r="V18" s="1985"/>
      <c r="W18" s="1985" t="s">
        <v>5</v>
      </c>
      <c r="X18" s="2140"/>
      <c r="Y18" s="2140"/>
      <c r="AA18" s="1812"/>
    </row>
    <row r="19" spans="1:27">
      <c r="A19" s="1180" t="s">
        <v>1098</v>
      </c>
      <c r="B19" s="1180" t="s">
        <v>5</v>
      </c>
      <c r="C19" s="1985">
        <v>155308</v>
      </c>
      <c r="D19" s="1985"/>
      <c r="E19" s="1985">
        <v>19470</v>
      </c>
      <c r="F19" s="1985"/>
      <c r="G19" s="1985">
        <f t="shared" si="0"/>
        <v>174778</v>
      </c>
      <c r="H19" s="1985"/>
      <c r="I19" s="1985">
        <v>135012</v>
      </c>
      <c r="J19" s="1985"/>
      <c r="K19" s="1985">
        <v>12212</v>
      </c>
      <c r="L19" s="1985"/>
      <c r="M19" s="1986">
        <f t="shared" si="1"/>
        <v>147224</v>
      </c>
      <c r="N19" s="1985"/>
      <c r="O19" s="1985">
        <v>297186</v>
      </c>
      <c r="P19" s="1985"/>
      <c r="Q19" s="1985">
        <v>43492</v>
      </c>
      <c r="R19" s="1985"/>
      <c r="S19" s="1985">
        <f t="shared" si="2"/>
        <v>340678</v>
      </c>
      <c r="T19" s="1985"/>
      <c r="U19" s="1985">
        <f>'SCH 17 pg1'!C19+'SCH 17 pg1'!I19+'SCH 17 pg1'!O19+'SCH 17 pg2'!C19+'SCH 17 pg2'!I19+'SCH 17 pg2'!O19</f>
        <v>1198754</v>
      </c>
      <c r="V19" s="1985"/>
      <c r="W19" s="1985">
        <f>'SCH 17 pg1'!E19+'SCH 17 pg1'!K19+'SCH 17 pg1'!Q19+'SCH 17 pg2'!E19+'SCH 17 pg2'!K19+'SCH 17 pg2'!Q19</f>
        <v>190223</v>
      </c>
      <c r="X19" s="2140"/>
      <c r="Y19" s="2140">
        <f t="shared" si="3"/>
        <v>1388977</v>
      </c>
      <c r="AA19" s="1812"/>
    </row>
    <row r="20" spans="1:27">
      <c r="A20" s="1182" t="s">
        <v>2130</v>
      </c>
      <c r="B20" s="1180" t="s">
        <v>5</v>
      </c>
      <c r="C20" s="1985"/>
      <c r="D20" s="1985"/>
      <c r="E20" s="1985"/>
      <c r="F20" s="1985"/>
      <c r="G20" s="1985"/>
      <c r="H20" s="1985"/>
      <c r="I20" s="1985"/>
      <c r="J20" s="1985"/>
      <c r="K20" s="1985"/>
      <c r="L20" s="1985"/>
      <c r="M20" s="1986"/>
      <c r="N20" s="1985"/>
      <c r="O20" s="1985"/>
      <c r="P20" s="1985"/>
      <c r="Q20" s="1985"/>
      <c r="R20" s="1985"/>
      <c r="S20" s="1985"/>
      <c r="T20" s="1985"/>
      <c r="U20" s="1985" t="s">
        <v>5</v>
      </c>
      <c r="V20" s="1985"/>
      <c r="W20" s="1985" t="s">
        <v>5</v>
      </c>
      <c r="X20" s="2140"/>
      <c r="Y20" s="2140"/>
      <c r="AA20" s="1812"/>
    </row>
    <row r="21" spans="1:27">
      <c r="A21" s="1180" t="s">
        <v>534</v>
      </c>
      <c r="B21" s="1180" t="s">
        <v>5</v>
      </c>
      <c r="C21" s="1985">
        <v>0</v>
      </c>
      <c r="D21" s="1985"/>
      <c r="E21" s="1985">
        <v>0</v>
      </c>
      <c r="F21" s="1985"/>
      <c r="G21" s="1985">
        <f t="shared" si="0"/>
        <v>0</v>
      </c>
      <c r="H21" s="1985"/>
      <c r="I21" s="1985">
        <v>0</v>
      </c>
      <c r="J21" s="1985"/>
      <c r="K21" s="1985">
        <v>0</v>
      </c>
      <c r="L21" s="1985"/>
      <c r="M21" s="1986">
        <f t="shared" si="1"/>
        <v>0</v>
      </c>
      <c r="N21" s="1985"/>
      <c r="O21" s="1985">
        <v>0</v>
      </c>
      <c r="P21" s="1985"/>
      <c r="Q21" s="1985">
        <v>0</v>
      </c>
      <c r="R21" s="1985"/>
      <c r="S21" s="1985">
        <f t="shared" si="2"/>
        <v>0</v>
      </c>
      <c r="T21" s="1985"/>
      <c r="U21" s="1985">
        <f>'SCH 17 pg1'!C21+'SCH 17 pg1'!I21+'SCH 17 pg1'!O21+'SCH 17 pg2'!C21+'SCH 17 pg2'!I21+'SCH 17 pg2'!O21</f>
        <v>3184</v>
      </c>
      <c r="V21" s="1985"/>
      <c r="W21" s="1985">
        <f>'SCH 17 pg1'!E21+'SCH 17 pg1'!K21+'SCH 17 pg1'!Q21+'SCH 17 pg2'!E21+'SCH 17 pg2'!K21+'SCH 17 pg2'!Q21</f>
        <v>128</v>
      </c>
      <c r="X21" s="2140"/>
      <c r="Y21" s="2140">
        <f t="shared" si="3"/>
        <v>3312</v>
      </c>
      <c r="AA21" s="1812"/>
    </row>
    <row r="22" spans="1:27">
      <c r="A22" s="1180" t="s">
        <v>535</v>
      </c>
      <c r="B22" s="1180" t="s">
        <v>5</v>
      </c>
      <c r="C22" s="1985">
        <v>662368</v>
      </c>
      <c r="D22" s="1985"/>
      <c r="E22" s="1985">
        <v>139599</v>
      </c>
      <c r="F22" s="1985"/>
      <c r="G22" s="1985">
        <f t="shared" si="0"/>
        <v>801967</v>
      </c>
      <c r="H22" s="1985"/>
      <c r="I22" s="1985">
        <v>698501</v>
      </c>
      <c r="J22" s="1985"/>
      <c r="K22" s="1985">
        <v>107111</v>
      </c>
      <c r="L22" s="1985"/>
      <c r="M22" s="1986">
        <f t="shared" si="1"/>
        <v>805612</v>
      </c>
      <c r="N22" s="1985"/>
      <c r="O22" s="1985">
        <v>1505891</v>
      </c>
      <c r="P22" s="1985"/>
      <c r="Q22" s="1985">
        <v>147981</v>
      </c>
      <c r="R22" s="1985"/>
      <c r="S22" s="1985">
        <f t="shared" si="2"/>
        <v>1653872</v>
      </c>
      <c r="T22" s="1985"/>
      <c r="U22" s="1985">
        <f>'SCH 17 pg1'!C22+'SCH 17 pg1'!I22+'SCH 17 pg1'!O22+'SCH 17 pg2'!C22+'SCH 17 pg2'!I22+'SCH 17 pg2'!O22</f>
        <v>4939861</v>
      </c>
      <c r="V22" s="1985"/>
      <c r="W22" s="1985">
        <f>'SCH 17 pg1'!E22+'SCH 17 pg1'!K22+'SCH 17 pg1'!Q22+'SCH 17 pg2'!E22+'SCH 17 pg2'!K22+'SCH 17 pg2'!Q22</f>
        <v>1014961</v>
      </c>
      <c r="X22" s="2140"/>
      <c r="Y22" s="2140">
        <f t="shared" si="3"/>
        <v>5954822</v>
      </c>
      <c r="AA22" s="1812"/>
    </row>
    <row r="23" spans="1:27">
      <c r="A23" s="1180" t="s">
        <v>536</v>
      </c>
      <c r="B23" s="1180" t="s">
        <v>5</v>
      </c>
      <c r="C23" s="1985">
        <v>426073</v>
      </c>
      <c r="D23" s="1985"/>
      <c r="E23" s="1985">
        <v>85226</v>
      </c>
      <c r="F23" s="1985"/>
      <c r="G23" s="1985">
        <f t="shared" si="0"/>
        <v>511299</v>
      </c>
      <c r="H23" s="1985"/>
      <c r="I23" s="1985">
        <v>104907</v>
      </c>
      <c r="J23" s="1985"/>
      <c r="K23" s="1985">
        <v>74370</v>
      </c>
      <c r="L23" s="1985"/>
      <c r="M23" s="1986">
        <f t="shared" si="1"/>
        <v>179277</v>
      </c>
      <c r="N23" s="1985"/>
      <c r="O23" s="1985">
        <v>2302270</v>
      </c>
      <c r="P23" s="1985"/>
      <c r="Q23" s="1985">
        <v>686975</v>
      </c>
      <c r="R23" s="1985"/>
      <c r="S23" s="1985">
        <f t="shared" si="2"/>
        <v>2989245</v>
      </c>
      <c r="T23" s="1985"/>
      <c r="U23" s="1985">
        <f>'SCH 17 pg1'!C23+'SCH 17 pg1'!I23+'SCH 17 pg1'!O23+'SCH 17 pg2'!C23+'SCH 17 pg2'!I23+'SCH 17 pg2'!O23</f>
        <v>6370803</v>
      </c>
      <c r="V23" s="1985"/>
      <c r="W23" s="1985">
        <f>'SCH 17 pg1'!E23+'SCH 17 pg1'!K23+'SCH 17 pg1'!Q23+'SCH 17 pg2'!E23+'SCH 17 pg2'!K23+'SCH 17 pg2'!Q23</f>
        <v>1368978</v>
      </c>
      <c r="X23" s="2140"/>
      <c r="Y23" s="2140">
        <f t="shared" si="3"/>
        <v>7739781</v>
      </c>
      <c r="AA23" s="1812"/>
    </row>
    <row r="24" spans="1:27">
      <c r="A24" s="1182" t="s">
        <v>537</v>
      </c>
      <c r="B24" s="1180" t="s">
        <v>5</v>
      </c>
      <c r="C24" s="1985"/>
      <c r="D24" s="1985"/>
      <c r="E24" s="1985"/>
      <c r="F24" s="1985"/>
      <c r="G24" s="1985"/>
      <c r="H24" s="1985"/>
      <c r="I24" s="1985"/>
      <c r="J24" s="1985"/>
      <c r="K24" s="1985"/>
      <c r="L24" s="1985"/>
      <c r="M24" s="1986"/>
      <c r="N24" s="1985"/>
      <c r="O24" s="1985"/>
      <c r="P24" s="1985"/>
      <c r="Q24" s="1985"/>
      <c r="R24" s="1985"/>
      <c r="S24" s="1985"/>
      <c r="T24" s="1985"/>
      <c r="U24" s="1985" t="s">
        <v>5</v>
      </c>
      <c r="V24" s="1985"/>
      <c r="W24" s="1985" t="s">
        <v>5</v>
      </c>
      <c r="X24" s="2140"/>
      <c r="Y24" s="2140"/>
      <c r="AA24" s="1812"/>
    </row>
    <row r="25" spans="1:27">
      <c r="A25" s="1402" t="s">
        <v>2131</v>
      </c>
      <c r="B25" s="1180" t="s">
        <v>5</v>
      </c>
      <c r="C25" s="1985">
        <v>258514</v>
      </c>
      <c r="D25" s="1985"/>
      <c r="E25" s="1985">
        <v>58575</v>
      </c>
      <c r="F25" s="1985"/>
      <c r="G25" s="1985">
        <f t="shared" si="0"/>
        <v>317089</v>
      </c>
      <c r="H25" s="1985"/>
      <c r="I25" s="1985">
        <v>290133</v>
      </c>
      <c r="J25" s="1985"/>
      <c r="K25" s="1985">
        <v>48744</v>
      </c>
      <c r="L25" s="1985"/>
      <c r="M25" s="1986">
        <f t="shared" si="1"/>
        <v>338877</v>
      </c>
      <c r="N25" s="1985"/>
      <c r="O25" s="1985">
        <v>1177800</v>
      </c>
      <c r="P25" s="1985"/>
      <c r="Q25" s="1985">
        <v>177756</v>
      </c>
      <c r="R25" s="1985"/>
      <c r="S25" s="1985">
        <f t="shared" si="2"/>
        <v>1355556</v>
      </c>
      <c r="T25" s="1985"/>
      <c r="U25" s="1985">
        <f>'SCH 17 pg1'!C25+'SCH 17 pg1'!I25+'SCH 17 pg1'!O25+'SCH 17 pg2'!C25+'SCH 17 pg2'!I25+'SCH 17 pg2'!O25</f>
        <v>5309545</v>
      </c>
      <c r="V25" s="1985"/>
      <c r="W25" s="1985">
        <f>'SCH 17 pg1'!E25+'SCH 17 pg1'!K25+'SCH 17 pg1'!Q25+'SCH 17 pg2'!E25+'SCH 17 pg2'!K25+'SCH 17 pg2'!Q25</f>
        <v>667372</v>
      </c>
      <c r="X25" s="2140"/>
      <c r="Y25" s="2140">
        <f t="shared" si="3"/>
        <v>5976917</v>
      </c>
      <c r="AA25" s="1812"/>
    </row>
    <row r="26" spans="1:27">
      <c r="A26" s="1402" t="s">
        <v>538</v>
      </c>
      <c r="B26" s="1180" t="s">
        <v>5</v>
      </c>
      <c r="C26" s="1985">
        <v>12639596</v>
      </c>
      <c r="D26" s="1985"/>
      <c r="E26" s="1985">
        <v>1537052</v>
      </c>
      <c r="F26" s="1985"/>
      <c r="G26" s="1985">
        <f t="shared" si="0"/>
        <v>14176648</v>
      </c>
      <c r="H26" s="1985"/>
      <c r="I26" s="1985">
        <v>12667083</v>
      </c>
      <c r="J26" s="1985"/>
      <c r="K26" s="1985">
        <v>1068593</v>
      </c>
      <c r="L26" s="1985"/>
      <c r="M26" s="1986">
        <f t="shared" si="1"/>
        <v>13735676</v>
      </c>
      <c r="N26" s="1985"/>
      <c r="O26" s="1985">
        <v>22560709</v>
      </c>
      <c r="P26" s="1985"/>
      <c r="Q26" s="1985">
        <v>2337401</v>
      </c>
      <c r="R26" s="1985"/>
      <c r="S26" s="1985">
        <f t="shared" si="2"/>
        <v>24898110</v>
      </c>
      <c r="T26" s="1985"/>
      <c r="U26" s="1985">
        <f>'SCH 17 pg1'!C26+'SCH 17 pg1'!I26+'SCH 17 pg1'!O26+'SCH 17 pg2'!C26+'SCH 17 pg2'!I26+'SCH 17 pg2'!O26</f>
        <v>91992747</v>
      </c>
      <c r="V26" s="1985"/>
      <c r="W26" s="1985">
        <f>'SCH 17 pg1'!E26+'SCH 17 pg1'!K26+'SCH 17 pg1'!Q26+'SCH 17 pg2'!E26+'SCH 17 pg2'!K26+'SCH 17 pg2'!Q26</f>
        <v>12939492</v>
      </c>
      <c r="X26" s="2140"/>
      <c r="Y26" s="2140">
        <f t="shared" si="3"/>
        <v>104932239</v>
      </c>
      <c r="AA26" s="1812"/>
    </row>
    <row r="27" spans="1:27">
      <c r="A27" s="1182" t="s">
        <v>2276</v>
      </c>
      <c r="B27" s="1180"/>
      <c r="C27" s="1985"/>
      <c r="D27" s="1985"/>
      <c r="E27" s="1985"/>
      <c r="F27" s="1985"/>
      <c r="G27" s="1985"/>
      <c r="H27" s="1985"/>
      <c r="I27" s="1985"/>
      <c r="J27" s="1985"/>
      <c r="K27" s="1985"/>
      <c r="L27" s="1985"/>
      <c r="M27" s="1986"/>
      <c r="N27" s="1985"/>
      <c r="O27" s="1985"/>
      <c r="P27" s="1985"/>
      <c r="Q27" s="1985"/>
      <c r="R27" s="1985"/>
      <c r="S27" s="1985"/>
      <c r="T27" s="1985"/>
      <c r="U27" s="1985" t="s">
        <v>5</v>
      </c>
      <c r="V27" s="1985"/>
      <c r="W27" s="1985" t="s">
        <v>5</v>
      </c>
      <c r="X27" s="2140"/>
      <c r="Y27" s="2140"/>
      <c r="AA27" s="1812"/>
    </row>
    <row r="28" spans="1:27">
      <c r="A28" s="1180" t="s">
        <v>539</v>
      </c>
      <c r="B28" s="1180" t="s">
        <v>5</v>
      </c>
      <c r="C28" s="1985">
        <v>1060000</v>
      </c>
      <c r="D28" s="1985"/>
      <c r="E28" s="1985">
        <v>31800</v>
      </c>
      <c r="F28" s="1985"/>
      <c r="G28" s="1985">
        <f t="shared" si="0"/>
        <v>1091800</v>
      </c>
      <c r="H28" s="1985"/>
      <c r="I28" s="1985">
        <v>0</v>
      </c>
      <c r="J28" s="1985"/>
      <c r="K28" s="1985">
        <v>0</v>
      </c>
      <c r="L28" s="1985"/>
      <c r="M28" s="1986">
        <f t="shared" si="1"/>
        <v>0</v>
      </c>
      <c r="N28" s="1985"/>
      <c r="O28" s="1985">
        <v>0</v>
      </c>
      <c r="P28" s="1985"/>
      <c r="Q28" s="1985">
        <v>0</v>
      </c>
      <c r="R28" s="1985"/>
      <c r="S28" s="1985">
        <f t="shared" si="2"/>
        <v>0</v>
      </c>
      <c r="T28" s="1985"/>
      <c r="U28" s="1985">
        <f>'SCH 17 pg1'!C28+'SCH 17 pg1'!I28+'SCH 17 pg1'!O28+'SCH 17 pg2'!C28+'SCH 17 pg2'!I28+'SCH 17 pg2'!O28</f>
        <v>5840000</v>
      </c>
      <c r="V28" s="1985"/>
      <c r="W28" s="1985">
        <f>'SCH 17 pg1'!E28+'SCH 17 pg1'!K28+'SCH 17 pg1'!Q28+'SCH 17 pg2'!E28+'SCH 17 pg2'!K28+'SCH 17 pg2'!Q28</f>
        <v>326400</v>
      </c>
      <c r="X28" s="2140"/>
      <c r="Y28" s="2140">
        <f t="shared" si="3"/>
        <v>6166400</v>
      </c>
      <c r="AA28" s="1812"/>
    </row>
    <row r="29" spans="1:27">
      <c r="A29" s="1180" t="s">
        <v>540</v>
      </c>
      <c r="B29" s="1180" t="s">
        <v>5</v>
      </c>
      <c r="C29" s="1985">
        <v>0</v>
      </c>
      <c r="D29" s="1985"/>
      <c r="E29" s="1985">
        <v>0</v>
      </c>
      <c r="F29" s="1985"/>
      <c r="G29" s="1985">
        <f t="shared" si="0"/>
        <v>0</v>
      </c>
      <c r="H29" s="1985"/>
      <c r="I29" s="1985">
        <v>0</v>
      </c>
      <c r="J29" s="1985"/>
      <c r="K29" s="1985">
        <v>0</v>
      </c>
      <c r="L29" s="1985"/>
      <c r="M29" s="1986">
        <f t="shared" si="1"/>
        <v>0</v>
      </c>
      <c r="N29" s="1985"/>
      <c r="O29" s="1985">
        <v>0</v>
      </c>
      <c r="P29" s="1985"/>
      <c r="Q29" s="1985">
        <v>0</v>
      </c>
      <c r="R29" s="1985"/>
      <c r="S29" s="1985">
        <f t="shared" si="2"/>
        <v>0</v>
      </c>
      <c r="T29" s="1985"/>
      <c r="U29" s="1985">
        <f>'SCH 17 pg1'!C29+'SCH 17 pg1'!I29+'SCH 17 pg1'!O29+'SCH 17 pg2'!C29+'SCH 17 pg2'!I29+'SCH 17 pg2'!O29</f>
        <v>4035000</v>
      </c>
      <c r="V29" s="1985"/>
      <c r="W29" s="1985">
        <f>'SCH 17 pg1'!E29+'SCH 17 pg1'!K29+'SCH 17 pg1'!Q29+'SCH 17 pg2'!E29+'SCH 17 pg2'!K29+'SCH 17 pg2'!Q29</f>
        <v>174788</v>
      </c>
      <c r="X29" s="2140"/>
      <c r="Y29" s="2140">
        <f t="shared" si="3"/>
        <v>4209788</v>
      </c>
      <c r="AA29" s="1812"/>
    </row>
    <row r="30" spans="1:27">
      <c r="A30" s="1182" t="s">
        <v>1655</v>
      </c>
      <c r="B30" s="1180" t="s">
        <v>5</v>
      </c>
      <c r="C30" s="1985">
        <v>768504</v>
      </c>
      <c r="D30" s="1985"/>
      <c r="E30" s="1985">
        <v>372449</v>
      </c>
      <c r="F30" s="1985"/>
      <c r="G30" s="1985">
        <f t="shared" si="0"/>
        <v>1140953</v>
      </c>
      <c r="H30" s="1985"/>
      <c r="I30" s="1985">
        <v>581706</v>
      </c>
      <c r="J30" s="1985"/>
      <c r="K30" s="1985">
        <v>347545</v>
      </c>
      <c r="L30" s="1985"/>
      <c r="M30" s="1986">
        <f t="shared" si="1"/>
        <v>929251</v>
      </c>
      <c r="N30" s="1985"/>
      <c r="O30" s="1985">
        <v>9762402</v>
      </c>
      <c r="P30" s="1985"/>
      <c r="Q30" s="1985">
        <v>2393077</v>
      </c>
      <c r="R30" s="1985"/>
      <c r="S30" s="1985">
        <f t="shared" si="2"/>
        <v>12155479</v>
      </c>
      <c r="T30" s="1985"/>
      <c r="U30" s="1985">
        <f>'SCH 17 pg1'!C30+'SCH 17 pg1'!I30+'SCH 17 pg1'!O30+'SCH 17 pg2'!C30+'SCH 17 pg2'!I30+'SCH 17 pg2'!O30</f>
        <v>15498329</v>
      </c>
      <c r="V30" s="1985"/>
      <c r="W30" s="1985">
        <f>'SCH 17 pg1'!E30+'SCH 17 pg1'!K30+'SCH 17 pg1'!Q30+'SCH 17 pg2'!E30+'SCH 17 pg2'!K30+'SCH 17 pg2'!Q30</f>
        <v>4515131</v>
      </c>
      <c r="X30" s="2140"/>
      <c r="Y30" s="2140">
        <f t="shared" si="3"/>
        <v>20013460</v>
      </c>
      <c r="AA30" s="1812"/>
    </row>
    <row r="31" spans="1:27">
      <c r="A31" s="1182" t="s">
        <v>543</v>
      </c>
      <c r="B31" s="1180" t="s">
        <v>5</v>
      </c>
      <c r="C31" s="1985"/>
      <c r="D31" s="1985"/>
      <c r="E31" s="1985"/>
      <c r="F31" s="1985"/>
      <c r="G31" s="1985"/>
      <c r="H31" s="1985"/>
      <c r="I31" s="1985"/>
      <c r="J31" s="1985"/>
      <c r="K31" s="1985"/>
      <c r="L31" s="1985"/>
      <c r="M31" s="1986"/>
      <c r="N31" s="1985"/>
      <c r="O31" s="1985"/>
      <c r="P31" s="1985"/>
      <c r="Q31" s="1985"/>
      <c r="R31" s="1985"/>
      <c r="S31" s="1985"/>
      <c r="T31" s="1985"/>
      <c r="U31" s="1985" t="s">
        <v>5</v>
      </c>
      <c r="V31" s="1985"/>
      <c r="W31" s="1985" t="s">
        <v>5</v>
      </c>
      <c r="X31" s="2140"/>
      <c r="Y31" s="2140"/>
      <c r="AA31" s="1812"/>
    </row>
    <row r="32" spans="1:27">
      <c r="A32" s="1180" t="s">
        <v>544</v>
      </c>
      <c r="B32" s="1180" t="s">
        <v>5</v>
      </c>
      <c r="C32" s="1985">
        <v>46947323</v>
      </c>
      <c r="D32" s="1985"/>
      <c r="E32" s="1985">
        <v>15943556</v>
      </c>
      <c r="F32" s="1985"/>
      <c r="G32" s="1985">
        <f t="shared" si="0"/>
        <v>62890879</v>
      </c>
      <c r="H32" s="1985"/>
      <c r="I32" s="1985">
        <v>56286523</v>
      </c>
      <c r="J32" s="1985"/>
      <c r="K32" s="1985">
        <v>14267712</v>
      </c>
      <c r="L32" s="1985"/>
      <c r="M32" s="1986">
        <f t="shared" si="1"/>
        <v>70554235</v>
      </c>
      <c r="N32" s="1985"/>
      <c r="O32" s="1985">
        <v>356561166</v>
      </c>
      <c r="P32" s="1985"/>
      <c r="Q32" s="1985">
        <v>49356570</v>
      </c>
      <c r="R32" s="1985"/>
      <c r="S32" s="1985">
        <f t="shared" si="2"/>
        <v>405917736</v>
      </c>
      <c r="T32" s="1985"/>
      <c r="U32" s="1985">
        <f>'SCH 17 pg1'!C32+'SCH 17 pg1'!I32+'SCH 17 pg1'!O32+'SCH 17 pg2'!C32+'SCH 17 pg2'!I32+'SCH 17 pg2'!O32</f>
        <v>600658226</v>
      </c>
      <c r="V32" s="1985"/>
      <c r="W32" s="1985">
        <f>'SCH 17 pg1'!E32+'SCH 17 pg1'!K32+'SCH 17 pg1'!Q32+'SCH 17 pg2'!E32+'SCH 17 pg2'!K32+'SCH 17 pg2'!Q32</f>
        <v>137115783</v>
      </c>
      <c r="X32" s="2140"/>
      <c r="Y32" s="2140">
        <f t="shared" si="3"/>
        <v>737774009</v>
      </c>
      <c r="AA32" s="1812"/>
    </row>
    <row r="33" spans="1:31">
      <c r="A33" s="1186" t="s">
        <v>545</v>
      </c>
      <c r="B33" s="1180" t="s">
        <v>5</v>
      </c>
      <c r="C33" s="1985">
        <v>1249027</v>
      </c>
      <c r="D33" s="1987"/>
      <c r="E33" s="1985">
        <v>163363</v>
      </c>
      <c r="F33" s="1987"/>
      <c r="G33" s="1985">
        <f t="shared" si="0"/>
        <v>1412390</v>
      </c>
      <c r="H33" s="1985"/>
      <c r="I33" s="1985">
        <v>1300277</v>
      </c>
      <c r="J33" s="1987"/>
      <c r="K33" s="1985">
        <v>112113</v>
      </c>
      <c r="L33" s="1987"/>
      <c r="M33" s="1986">
        <f t="shared" si="1"/>
        <v>1412390</v>
      </c>
      <c r="N33" s="1985"/>
      <c r="O33" s="1985">
        <v>1795066</v>
      </c>
      <c r="P33" s="1987"/>
      <c r="Q33" s="1985">
        <v>118250</v>
      </c>
      <c r="R33" s="1987"/>
      <c r="S33" s="1985">
        <f t="shared" si="2"/>
        <v>1913316</v>
      </c>
      <c r="T33" s="1985"/>
      <c r="U33" s="1985">
        <f>'SCH 17 pg1'!C33+'SCH 17 pg1'!I33+'SCH 17 pg1'!O33+'SCH 17 pg2'!C33+'SCH 17 pg2'!I33+'SCH 17 pg2'!O33</f>
        <v>9419680</v>
      </c>
      <c r="V33" s="1985"/>
      <c r="W33" s="1985">
        <f>'SCH 17 pg1'!E33+'SCH 17 pg1'!K33+'SCH 17 pg1'!Q33+'SCH 17 pg2'!E33+'SCH 17 pg2'!K33+'SCH 17 pg2'!Q33</f>
        <v>1293332</v>
      </c>
      <c r="X33" s="2140"/>
      <c r="Y33" s="2140">
        <f t="shared" si="3"/>
        <v>10713012</v>
      </c>
      <c r="AA33" s="1812"/>
    </row>
    <row r="34" spans="1:31">
      <c r="A34" s="1186" t="s">
        <v>546</v>
      </c>
      <c r="B34" s="1180" t="s">
        <v>5</v>
      </c>
      <c r="C34" s="1985">
        <v>1336536</v>
      </c>
      <c r="D34" s="1987"/>
      <c r="E34" s="1985">
        <v>1152828</v>
      </c>
      <c r="F34" s="1987"/>
      <c r="G34" s="1985">
        <f t="shared" si="0"/>
        <v>2489364</v>
      </c>
      <c r="H34" s="1985"/>
      <c r="I34" s="1985">
        <v>1728964</v>
      </c>
      <c r="J34" s="1987"/>
      <c r="K34" s="1985">
        <v>1111272</v>
      </c>
      <c r="L34" s="1987"/>
      <c r="M34" s="1986">
        <f t="shared" si="1"/>
        <v>2840236</v>
      </c>
      <c r="N34" s="1985"/>
      <c r="O34" s="1985">
        <v>33354051</v>
      </c>
      <c r="P34" s="1987"/>
      <c r="Q34" s="1985">
        <v>9890310</v>
      </c>
      <c r="R34" s="1987"/>
      <c r="S34" s="1985">
        <f t="shared" si="2"/>
        <v>43244361</v>
      </c>
      <c r="T34" s="1985"/>
      <c r="U34" s="1985">
        <f>'SCH 17 pg1'!C34+'SCH 17 pg1'!I34+'SCH 17 pg1'!O34+'SCH 17 pg2'!C34+'SCH 17 pg2'!I34+'SCH 17 pg2'!O34</f>
        <v>41089448</v>
      </c>
      <c r="V34" s="1985"/>
      <c r="W34" s="1985">
        <f>'SCH 17 pg1'!E34+'SCH 17 pg1'!K34+'SCH 17 pg1'!Q34+'SCH 17 pg2'!E34+'SCH 17 pg2'!K34+'SCH 17 pg2'!Q34</f>
        <v>15872804</v>
      </c>
      <c r="X34" s="2140"/>
      <c r="Y34" s="2140">
        <f t="shared" si="3"/>
        <v>56962252</v>
      </c>
      <c r="AA34" s="1812"/>
    </row>
    <row r="35" spans="1:31">
      <c r="A35" s="1180" t="s">
        <v>547</v>
      </c>
      <c r="B35" s="1180" t="s">
        <v>5</v>
      </c>
      <c r="C35" s="1985">
        <v>5539947</v>
      </c>
      <c r="D35" s="1988"/>
      <c r="E35" s="1985">
        <v>2375439</v>
      </c>
      <c r="F35" s="1987"/>
      <c r="G35" s="1985">
        <f t="shared" si="0"/>
        <v>7915386</v>
      </c>
      <c r="H35" s="1985"/>
      <c r="I35" s="1985">
        <v>6581517</v>
      </c>
      <c r="J35" s="1988"/>
      <c r="K35" s="1985">
        <v>2204984</v>
      </c>
      <c r="L35" s="1987"/>
      <c r="M35" s="1986">
        <f t="shared" si="1"/>
        <v>8786501</v>
      </c>
      <c r="N35" s="1985"/>
      <c r="O35" s="1985">
        <v>64989767</v>
      </c>
      <c r="P35" s="1987"/>
      <c r="Q35" s="1985">
        <v>15577813</v>
      </c>
      <c r="R35" s="1987"/>
      <c r="S35" s="1985">
        <f t="shared" si="2"/>
        <v>80567580</v>
      </c>
      <c r="T35" s="1985"/>
      <c r="U35" s="1985">
        <f>'SCH 17 pg1'!C35+'SCH 17 pg1'!I35+'SCH 17 pg1'!O35+'SCH 17 pg2'!C35+'SCH 17 pg2'!I35+'SCH 17 pg2'!O35</f>
        <v>92824245</v>
      </c>
      <c r="V35" s="1985"/>
      <c r="W35" s="1985">
        <f>'SCH 17 pg1'!E35+'SCH 17 pg1'!K35+'SCH 17 pg1'!Q35+'SCH 17 pg2'!E35+'SCH 17 pg2'!K35+'SCH 17 pg2'!Q35</f>
        <v>28201448</v>
      </c>
      <c r="X35" s="2140"/>
      <c r="Y35" s="2140">
        <f t="shared" si="3"/>
        <v>121025693</v>
      </c>
      <c r="AA35" s="1812"/>
    </row>
    <row r="36" spans="1:31">
      <c r="A36" s="1180" t="s">
        <v>1093</v>
      </c>
      <c r="B36" s="1180" t="s">
        <v>5</v>
      </c>
      <c r="C36" s="1985">
        <v>1440661</v>
      </c>
      <c r="D36" s="1989"/>
      <c r="E36" s="1985">
        <v>373758</v>
      </c>
      <c r="F36" s="1989"/>
      <c r="G36" s="1985">
        <f t="shared" si="0"/>
        <v>1814419</v>
      </c>
      <c r="H36" s="1990"/>
      <c r="I36" s="1985">
        <v>1510449</v>
      </c>
      <c r="J36" s="1989"/>
      <c r="K36" s="1985">
        <v>303969</v>
      </c>
      <c r="L36" s="1989"/>
      <c r="M36" s="1986">
        <f t="shared" si="1"/>
        <v>1814418</v>
      </c>
      <c r="N36" s="1990"/>
      <c r="O36" s="1985">
        <v>4739831</v>
      </c>
      <c r="P36" s="1989"/>
      <c r="Q36" s="1985">
        <v>456906</v>
      </c>
      <c r="R36" s="1989"/>
      <c r="S36" s="1985">
        <f t="shared" si="2"/>
        <v>5196737</v>
      </c>
      <c r="T36" s="1990"/>
      <c r="U36" s="1985">
        <f>'SCH 17 pg1'!C36+'SCH 17 pg1'!I36+'SCH 17 pg1'!O36+'SCH 17 pg2'!C36+'SCH 17 pg2'!I36+'SCH 17 pg2'!O36</f>
        <v>12168734</v>
      </c>
      <c r="V36" s="1985"/>
      <c r="W36" s="1985">
        <f>'SCH 17 pg1'!E36+'SCH 17 pg1'!K36+'SCH 17 pg1'!Q36+'SCH 17 pg2'!E36+'SCH 17 pg2'!K36+'SCH 17 pg2'!Q36</f>
        <v>2651247</v>
      </c>
      <c r="X36" s="2140"/>
      <c r="Y36" s="2140">
        <f t="shared" si="3"/>
        <v>14819981</v>
      </c>
      <c r="AA36" s="1812"/>
    </row>
    <row r="37" spans="1:31">
      <c r="A37" s="1180" t="s">
        <v>549</v>
      </c>
      <c r="B37" s="1180" t="s">
        <v>5</v>
      </c>
      <c r="C37" s="1985">
        <v>16388108</v>
      </c>
      <c r="D37" s="1985"/>
      <c r="E37" s="1985">
        <v>22156638</v>
      </c>
      <c r="F37" s="1985"/>
      <c r="G37" s="1985">
        <f t="shared" si="0"/>
        <v>38544746</v>
      </c>
      <c r="H37" s="1985"/>
      <c r="I37" s="1985">
        <v>28891736</v>
      </c>
      <c r="J37" s="1985"/>
      <c r="K37" s="1985">
        <v>21527542</v>
      </c>
      <c r="L37" s="1985"/>
      <c r="M37" s="1986">
        <f t="shared" si="1"/>
        <v>50419278</v>
      </c>
      <c r="N37" s="1985"/>
      <c r="O37" s="1985">
        <v>585705148</v>
      </c>
      <c r="P37" s="1985"/>
      <c r="Q37" s="1985">
        <v>193135285</v>
      </c>
      <c r="R37" s="1985"/>
      <c r="S37" s="1985">
        <f t="shared" si="2"/>
        <v>778840433</v>
      </c>
      <c r="T37" s="1985"/>
      <c r="U37" s="1985">
        <f>'SCH 17 pg1'!C37+'SCH 17 pg1'!I37+'SCH 17 pg1'!O37+'SCH 17 pg2'!C37+'SCH 17 pg2'!I37+'SCH 17 pg2'!O37</f>
        <v>705163311</v>
      </c>
      <c r="V37" s="1985"/>
      <c r="W37" s="1985">
        <f>'SCH 17 pg1'!E37+'SCH 17 pg1'!K37+'SCH 17 pg1'!Q37+'SCH 17 pg2'!E37+'SCH 17 pg2'!K37+'SCH 17 pg2'!Q37</f>
        <v>308290871</v>
      </c>
      <c r="X37" s="2140"/>
      <c r="Y37" s="2140">
        <f t="shared" si="3"/>
        <v>1013454182</v>
      </c>
      <c r="AA37" s="1812"/>
    </row>
    <row r="38" spans="1:31">
      <c r="A38" s="1182" t="s">
        <v>2277</v>
      </c>
      <c r="B38" s="1179"/>
      <c r="C38" s="1985"/>
      <c r="D38" s="1985"/>
      <c r="E38" s="1985"/>
      <c r="F38" s="1985"/>
      <c r="G38" s="1985"/>
      <c r="H38" s="1985"/>
      <c r="I38" s="1985"/>
      <c r="J38" s="1985"/>
      <c r="K38" s="1985"/>
      <c r="L38" s="1985"/>
      <c r="M38" s="1986"/>
      <c r="N38" s="1985"/>
      <c r="O38" s="1985"/>
      <c r="P38" s="1985"/>
      <c r="Q38" s="1985"/>
      <c r="R38" s="1985"/>
      <c r="S38" s="1985"/>
      <c r="T38" s="1985"/>
      <c r="U38" s="1985" t="s">
        <v>5</v>
      </c>
      <c r="V38" s="1985"/>
      <c r="W38" s="1985" t="s">
        <v>5</v>
      </c>
      <c r="X38" s="2140"/>
      <c r="Y38" s="2140"/>
      <c r="AA38" s="1812"/>
    </row>
    <row r="39" spans="1:31">
      <c r="A39" s="1180" t="s">
        <v>575</v>
      </c>
      <c r="B39" s="1180" t="s">
        <v>5</v>
      </c>
      <c r="C39" s="1985">
        <v>3034</v>
      </c>
      <c r="D39" s="1985"/>
      <c r="E39" s="1985">
        <v>311</v>
      </c>
      <c r="F39" s="1985"/>
      <c r="G39" s="1985">
        <f t="shared" si="0"/>
        <v>3345</v>
      </c>
      <c r="H39" s="1985"/>
      <c r="I39" s="1985">
        <v>3187</v>
      </c>
      <c r="J39" s="1985"/>
      <c r="K39" s="1985">
        <v>159</v>
      </c>
      <c r="L39" s="1985"/>
      <c r="M39" s="1986">
        <f t="shared" si="1"/>
        <v>3346</v>
      </c>
      <c r="N39" s="1985"/>
      <c r="O39" s="1985">
        <v>0</v>
      </c>
      <c r="P39" s="1985"/>
      <c r="Q39" s="1985">
        <v>0</v>
      </c>
      <c r="R39" s="1985"/>
      <c r="S39" s="1985">
        <f t="shared" si="2"/>
        <v>0</v>
      </c>
      <c r="T39" s="1985"/>
      <c r="U39" s="1985">
        <f>'SCH 17 pg1'!C39+'SCH 17 pg1'!I39+'SCH 17 pg1'!O39+'SCH 17 pg2'!C39+'SCH 17 pg2'!I39+'SCH 17 pg2'!O39</f>
        <v>553992</v>
      </c>
      <c r="V39" s="1985"/>
      <c r="W39" s="1985">
        <f>'SCH 17 pg1'!E39+'SCH 17 pg1'!K39+'SCH 17 pg1'!Q39+'SCH 17 pg2'!E39+'SCH 17 pg2'!K39+'SCH 17 pg2'!Q39</f>
        <v>49097</v>
      </c>
      <c r="X39" s="2140"/>
      <c r="Y39" s="2140">
        <f t="shared" si="3"/>
        <v>603089</v>
      </c>
      <c r="AA39" s="1812"/>
    </row>
    <row r="40" spans="1:31">
      <c r="A40" s="1180" t="s">
        <v>577</v>
      </c>
      <c r="B40" s="1180" t="s">
        <v>5</v>
      </c>
      <c r="C40" s="1985">
        <v>383448</v>
      </c>
      <c r="D40" s="1985"/>
      <c r="E40" s="1985">
        <v>26939</v>
      </c>
      <c r="F40" s="1985"/>
      <c r="G40" s="1985">
        <f t="shared" si="0"/>
        <v>410387</v>
      </c>
      <c r="H40" s="1985"/>
      <c r="I40" s="1985">
        <v>144269</v>
      </c>
      <c r="J40" s="1985"/>
      <c r="K40" s="1985">
        <v>13747</v>
      </c>
      <c r="L40" s="1985"/>
      <c r="M40" s="1986">
        <f t="shared" si="1"/>
        <v>158016</v>
      </c>
      <c r="N40" s="1985"/>
      <c r="O40" s="1985">
        <v>270547.59999999998</v>
      </c>
      <c r="P40" s="1985"/>
      <c r="Q40" s="1985">
        <v>7843</v>
      </c>
      <c r="R40" s="1985"/>
      <c r="S40" s="1985">
        <f t="shared" si="2"/>
        <v>278391</v>
      </c>
      <c r="T40" s="1985"/>
      <c r="U40" s="1985">
        <f>'SCH 17 pg1'!C40+'SCH 17 pg1'!I40+'SCH 17 pg1'!O40+'SCH 17 pg2'!C40+'SCH 17 pg2'!I40+'SCH 17 pg2'!O40</f>
        <v>2042562.6</v>
      </c>
      <c r="V40" s="1985"/>
      <c r="W40" s="1985">
        <f>'SCH 17 pg1'!E40+'SCH 17 pg1'!K40+'SCH 17 pg1'!Q40+'SCH 17 pg2'!E40+'SCH 17 pg2'!K40+'SCH 17 pg2'!Q40</f>
        <v>246068</v>
      </c>
      <c r="X40" s="2140"/>
      <c r="Y40" s="2140">
        <f t="shared" si="3"/>
        <v>2288631</v>
      </c>
      <c r="AA40" s="1812"/>
    </row>
    <row r="41" spans="1:31">
      <c r="A41" s="614" t="s">
        <v>2397</v>
      </c>
      <c r="B41" s="1402" t="s">
        <v>5</v>
      </c>
      <c r="C41" s="1985">
        <v>21243029</v>
      </c>
      <c r="D41" s="1985"/>
      <c r="E41" s="1985">
        <v>5171270</v>
      </c>
      <c r="F41" s="1985"/>
      <c r="G41" s="1985">
        <f t="shared" si="0"/>
        <v>26414299</v>
      </c>
      <c r="H41" s="1985"/>
      <c r="I41" s="1985">
        <v>22304871</v>
      </c>
      <c r="J41" s="1985"/>
      <c r="K41" s="1985">
        <v>4109429</v>
      </c>
      <c r="L41" s="1985"/>
      <c r="M41" s="1986">
        <f t="shared" si="1"/>
        <v>26414300</v>
      </c>
      <c r="N41" s="1985"/>
      <c r="O41" s="1985">
        <v>59907352</v>
      </c>
      <c r="P41" s="1985"/>
      <c r="Q41" s="1985">
        <v>5412847</v>
      </c>
      <c r="R41" s="1985"/>
      <c r="S41" s="1985">
        <f t="shared" si="2"/>
        <v>65320199</v>
      </c>
      <c r="T41" s="1985"/>
      <c r="U41" s="1985">
        <f>'SCH 17 pg1'!C41+'SCH 17 pg1'!I41+'SCH 17 pg1'!O41+'SCH 17 pg2'!C41+'SCH 17 pg2'!I41+'SCH 17 pg2'!O41</f>
        <v>161307133</v>
      </c>
      <c r="V41" s="1985"/>
      <c r="W41" s="1985">
        <f>'SCH 17 pg1'!E41+'SCH 17 pg1'!K41+'SCH 17 pg1'!Q41+'SCH 17 pg2'!E41+'SCH 17 pg2'!K41+'SCH 17 pg2'!Q41</f>
        <v>36084565</v>
      </c>
      <c r="X41" s="2140"/>
      <c r="Y41" s="2140">
        <f t="shared" si="3"/>
        <v>197391698</v>
      </c>
      <c r="AA41" s="1812"/>
    </row>
    <row r="42" spans="1:31">
      <c r="A42" s="1182" t="s">
        <v>2278</v>
      </c>
      <c r="B42" s="1180" t="s">
        <v>5</v>
      </c>
      <c r="C42" s="1985"/>
      <c r="D42" s="1985"/>
      <c r="E42" s="1985"/>
      <c r="F42" s="1985"/>
      <c r="G42" s="1985"/>
      <c r="H42" s="1985"/>
      <c r="I42" s="1985"/>
      <c r="J42" s="1985"/>
      <c r="K42" s="1985"/>
      <c r="L42" s="1985"/>
      <c r="M42" s="1986"/>
      <c r="N42" s="1985"/>
      <c r="O42" s="1985"/>
      <c r="P42" s="1985"/>
      <c r="Q42" s="1985"/>
      <c r="R42" s="1985"/>
      <c r="S42" s="1985"/>
      <c r="T42" s="1985"/>
      <c r="U42" s="1985"/>
      <c r="V42" s="1985"/>
      <c r="W42" s="1985"/>
      <c r="X42" s="2140"/>
      <c r="Y42" s="2140"/>
      <c r="AA42" s="1812"/>
    </row>
    <row r="43" spans="1:31">
      <c r="A43" s="1180" t="s">
        <v>553</v>
      </c>
      <c r="B43" s="1180" t="s">
        <v>5</v>
      </c>
      <c r="C43" s="1985">
        <v>350911</v>
      </c>
      <c r="D43" s="1985"/>
      <c r="E43" s="1985">
        <v>15048</v>
      </c>
      <c r="F43" s="1985"/>
      <c r="G43" s="1985">
        <f t="shared" si="0"/>
        <v>365959</v>
      </c>
      <c r="H43" s="1985"/>
      <c r="I43" s="1985">
        <v>107372</v>
      </c>
      <c r="J43" s="1985"/>
      <c r="K43" s="1985">
        <v>3589</v>
      </c>
      <c r="L43" s="1985"/>
      <c r="M43" s="1986">
        <f t="shared" si="1"/>
        <v>110961</v>
      </c>
      <c r="N43" s="1985"/>
      <c r="O43" s="1985">
        <v>40227</v>
      </c>
      <c r="P43" s="1985"/>
      <c r="Q43" s="1985">
        <v>1356</v>
      </c>
      <c r="R43" s="1985"/>
      <c r="S43" s="1985">
        <f t="shared" si="2"/>
        <v>41583</v>
      </c>
      <c r="T43" s="1985"/>
      <c r="U43" s="1985">
        <f>'SCH 17 pg1'!C43+'SCH 17 pg1'!I43+'SCH 17 pg1'!O43+'SCH 17 pg2'!C43+'SCH 17 pg2'!I43+'SCH 17 pg2'!O43</f>
        <v>2090099</v>
      </c>
      <c r="V43" s="1985"/>
      <c r="W43" s="1985">
        <f>'SCH 17 pg1'!E43+'SCH 17 pg1'!K43+'SCH 17 pg1'!Q43+'SCH 17 pg2'!E43+'SCH 17 pg2'!K43+'SCH 17 pg2'!Q43</f>
        <v>202412</v>
      </c>
      <c r="X43" s="2140"/>
      <c r="Y43" s="2140">
        <f>ROUND(SUM(U43:W43),0)</f>
        <v>2292511</v>
      </c>
      <c r="AA43" s="1812"/>
    </row>
    <row r="44" spans="1:31" ht="21.75" customHeight="1" thickBot="1">
      <c r="A44" s="1182" t="s">
        <v>1657</v>
      </c>
      <c r="B44" s="1180" t="s">
        <v>5</v>
      </c>
      <c r="C44" s="1245">
        <f>ROUND(SUM(C12:C43),0)</f>
        <v>135755000</v>
      </c>
      <c r="D44" s="1244"/>
      <c r="E44" s="1974">
        <f>ROUND(SUM(E12:E43),0)</f>
        <v>58812862</v>
      </c>
      <c r="F44" s="1244"/>
      <c r="G44" s="1974">
        <f>ROUND(SUM(G12:G43),0)</f>
        <v>194567862</v>
      </c>
      <c r="H44" s="1244"/>
      <c r="I44" s="1245">
        <f>ROUND(SUM(I12:I43),0)</f>
        <v>161040000</v>
      </c>
      <c r="J44" s="1244"/>
      <c r="K44" s="1245">
        <f>ROUND(SUM(K12:K43),0)</f>
        <v>53545466</v>
      </c>
      <c r="L44" s="1244"/>
      <c r="M44" s="1245">
        <f>ROUND(SUM(M12:M43),0)</f>
        <v>214585466</v>
      </c>
      <c r="N44" s="1244"/>
      <c r="O44" s="1245">
        <f>ROUND(SUM(O12:O43),0)</f>
        <v>1361509999</v>
      </c>
      <c r="P44" s="1244"/>
      <c r="Q44" s="1245">
        <f>ROUND(SUM(Q12:Q43),0)</f>
        <v>325345875</v>
      </c>
      <c r="R44" s="1244"/>
      <c r="S44" s="1245">
        <f>ROUND(SUM(S12:S43),0)</f>
        <v>1686855874</v>
      </c>
      <c r="T44" s="1246"/>
      <c r="U44" s="1245">
        <f>ROUND(SUM(U12:U43),0)</f>
        <v>2130699999</v>
      </c>
      <c r="V44" s="1246"/>
      <c r="W44" s="1245">
        <f>ROUND(SUM(W12:W43),0)</f>
        <v>649006336</v>
      </c>
      <c r="X44" s="1246"/>
      <c r="Y44" s="1245">
        <f>ROUND(SUM(Y12:Y43),0)</f>
        <v>2779706335</v>
      </c>
      <c r="AA44" s="1812"/>
    </row>
    <row r="45" spans="1:31" ht="16" thickTop="1">
      <c r="B45" s="1052" t="s">
        <v>5</v>
      </c>
      <c r="C45" s="1065"/>
      <c r="E45" s="1065"/>
      <c r="G45" s="1065"/>
      <c r="I45" s="1055"/>
      <c r="K45" s="1055"/>
      <c r="M45" s="1055"/>
      <c r="U45" s="1055"/>
      <c r="W45" s="1055"/>
      <c r="Y45" s="1060"/>
      <c r="Z45" s="1056"/>
      <c r="AA45" s="1059"/>
      <c r="AB45" s="1056"/>
      <c r="AC45" s="1059"/>
      <c r="AD45" s="1056"/>
      <c r="AE45" s="1060"/>
    </row>
    <row r="46" spans="1:31">
      <c r="A46" s="1863" t="s">
        <v>1669</v>
      </c>
      <c r="AA46" s="1066" t="s">
        <v>5</v>
      </c>
      <c r="AE46" s="1061"/>
    </row>
    <row r="47" spans="1:31">
      <c r="A47" s="1862" t="s">
        <v>2279</v>
      </c>
    </row>
    <row r="48" spans="1:31">
      <c r="A48" s="1062"/>
    </row>
  </sheetData>
  <customSheetViews>
    <customSheetView guid="{47D1D06F-CD63-4FEA-BA98-58AF0C63F775}" scale="70" showPageBreaks="1" showGridLines="0" fitToPage="1" printArea="1" topLeftCell="C1">
      <selection activeCell="O12" sqref="O12:Q43"/>
      <rowBreaks count="1" manualBreakCount="1">
        <brk id="20" max="16383" man="1"/>
      </rowBreaks>
      <colBreaks count="1" manualBreakCount="1">
        <brk id="32" max="1048575" man="1"/>
      </colBreaks>
      <pageMargins left="0.4" right="0.5" top="0.5" bottom="0.5" header="0.5" footer="0.25"/>
      <printOptions verticalCentered="1"/>
      <pageSetup scale="44" firstPageNumber="98" orientation="landscape" r:id="rId1"/>
      <headerFooter scaleWithDoc="0">
        <oddFooter>&amp;R&amp;8 99</oddFooter>
      </headerFooter>
    </customSheetView>
    <customSheetView guid="{018F3E41-3C34-447D-8E2C-07962AB41A6D}" scale="70" showGridLines="0" fitToPage="1" topLeftCell="C1">
      <selection activeCell="O12" sqref="O12:Q43"/>
      <rowBreaks count="1" manualBreakCount="1">
        <brk id="20" max="16383" man="1"/>
      </rowBreaks>
      <colBreaks count="1" manualBreakCount="1">
        <brk id="32" max="1048575" man="1"/>
      </colBreaks>
      <pageMargins left="0.4" right="0.5" top="0.5" bottom="0.5" header="0.5" footer="0.25"/>
      <printOptions verticalCentered="1"/>
      <pageSetup scale="44" firstPageNumber="98" orientation="landscape" r:id="rId2"/>
      <headerFooter scaleWithDoc="0">
        <oddFooter>&amp;R&amp;8 99</oddFooter>
      </headerFooter>
    </customSheetView>
  </customSheetViews>
  <mergeCells count="4">
    <mergeCell ref="I8:M8"/>
    <mergeCell ref="O8:S8"/>
    <mergeCell ref="U8:Y8"/>
    <mergeCell ref="C8:G8"/>
  </mergeCells>
  <printOptions verticalCentered="1"/>
  <pageMargins left="0.4" right="0.5" top="0.5" bottom="0.5" header="0.5" footer="0.25"/>
  <pageSetup scale="44" firstPageNumber="98" orientation="landscape" r:id="rId3"/>
  <headerFooter scaleWithDoc="0">
    <oddFooter>&amp;R&amp;8 100</oddFooter>
  </headerFooter>
  <rowBreaks count="1" manualBreakCount="1">
    <brk id="20" max="16383" man="1"/>
  </rowBreaks>
  <colBreaks count="1" manualBreakCount="1">
    <brk id="3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
  <sheetViews>
    <sheetView showGridLines="0" showOutlineSymbols="0" zoomScale="70" zoomScaleNormal="70" workbookViewId="0"/>
  </sheetViews>
  <sheetFormatPr defaultColWidth="8.921875" defaultRowHeight="15.5"/>
  <cols>
    <col min="1" max="1" width="56" style="609" customWidth="1"/>
    <col min="2" max="2" width="1.07421875" style="609" customWidth="1"/>
    <col min="3" max="3" width="15.07421875" style="609" bestFit="1" customWidth="1"/>
    <col min="4" max="4" width="1.15234375" style="609" customWidth="1"/>
    <col min="5" max="5" width="17.15234375" style="615" bestFit="1" customWidth="1"/>
    <col min="6" max="6" width="1.15234375" style="609" customWidth="1"/>
    <col min="7" max="7" width="14.61328125" style="609" bestFit="1" customWidth="1"/>
    <col min="8" max="8" width="0.921875" style="609" customWidth="1"/>
    <col min="9" max="9" width="15.61328125" style="609" bestFit="1" customWidth="1"/>
    <col min="10" max="10" width="0.61328125" style="609" customWidth="1"/>
    <col min="11" max="11" width="15.61328125" style="609" bestFit="1" customWidth="1"/>
    <col min="12" max="12" width="1.07421875" style="609" customWidth="1"/>
    <col min="13" max="13" width="17.15234375" style="609" bestFit="1" customWidth="1"/>
    <col min="14" max="14" width="1.15234375" style="609" customWidth="1"/>
    <col min="15" max="15" width="16" style="609" bestFit="1" customWidth="1"/>
    <col min="16" max="16" width="1.15234375" style="609" customWidth="1"/>
    <col min="17" max="17" width="19.15234375" style="1576" bestFit="1" customWidth="1"/>
    <col min="18" max="18" width="1.15234375" style="609" customWidth="1"/>
    <col min="19" max="19" width="17.07421875" style="609" customWidth="1"/>
    <col min="20" max="20" width="1.4609375" style="609" customWidth="1"/>
    <col min="21" max="16384" width="8.921875" style="609"/>
  </cols>
  <sheetData>
    <row r="1" spans="1:20">
      <c r="A1" s="1195" t="s">
        <v>1193</v>
      </c>
    </row>
    <row r="3" spans="1:20" ht="18">
      <c r="A3" s="607" t="s">
        <v>0</v>
      </c>
      <c r="B3" s="607"/>
    </row>
    <row r="4" spans="1:20" ht="18">
      <c r="A4" s="607" t="s">
        <v>584</v>
      </c>
      <c r="B4" s="607"/>
      <c r="S4" s="1434" t="s">
        <v>1096</v>
      </c>
    </row>
    <row r="5" spans="1:20" ht="18">
      <c r="A5" s="607" t="s">
        <v>2093</v>
      </c>
      <c r="B5" s="607"/>
    </row>
    <row r="6" spans="1:20" ht="18">
      <c r="A6" s="607" t="s">
        <v>2470</v>
      </c>
      <c r="B6" s="607"/>
    </row>
    <row r="7" spans="1:20">
      <c r="A7" s="614"/>
      <c r="B7" s="614"/>
    </row>
    <row r="8" spans="1:20" ht="16">
      <c r="A8" s="629"/>
      <c r="B8" s="629"/>
      <c r="D8" s="630"/>
      <c r="E8" s="630"/>
      <c r="F8" s="630"/>
      <c r="G8" s="630"/>
      <c r="H8" s="630"/>
      <c r="I8" s="630" t="s">
        <v>122</v>
      </c>
      <c r="J8" s="630"/>
      <c r="K8" s="630"/>
      <c r="L8" s="630"/>
      <c r="M8" s="630"/>
      <c r="N8" s="630"/>
      <c r="O8" s="630"/>
      <c r="P8" s="630"/>
      <c r="Q8" s="629"/>
      <c r="R8" s="629"/>
      <c r="S8" s="629"/>
      <c r="T8" s="629"/>
    </row>
    <row r="9" spans="1:20" ht="16">
      <c r="A9" s="629"/>
      <c r="B9" s="629"/>
      <c r="C9" s="630" t="s">
        <v>135</v>
      </c>
      <c r="D9" s="630"/>
      <c r="E9" s="630" t="s">
        <v>116</v>
      </c>
      <c r="F9" s="630"/>
      <c r="G9" s="630" t="s">
        <v>587</v>
      </c>
      <c r="H9" s="630"/>
      <c r="I9" s="630" t="s">
        <v>127</v>
      </c>
      <c r="J9" s="630"/>
      <c r="K9" s="630" t="s">
        <v>588</v>
      </c>
      <c r="L9" s="630"/>
      <c r="M9" s="630" t="s">
        <v>589</v>
      </c>
      <c r="N9" s="630"/>
      <c r="O9" s="630" t="s">
        <v>590</v>
      </c>
      <c r="P9" s="630"/>
      <c r="Q9" s="629"/>
      <c r="R9" s="629"/>
      <c r="S9" s="629"/>
      <c r="T9" s="629"/>
    </row>
    <row r="10" spans="1:20" ht="16">
      <c r="A10" s="629"/>
      <c r="B10" s="629"/>
      <c r="C10" s="630" t="s">
        <v>586</v>
      </c>
      <c r="D10" s="630"/>
      <c r="E10" s="630" t="s">
        <v>135</v>
      </c>
      <c r="F10" s="630"/>
      <c r="G10" s="630" t="s">
        <v>592</v>
      </c>
      <c r="H10" s="630"/>
      <c r="I10" s="630" t="s">
        <v>136</v>
      </c>
      <c r="J10" s="630"/>
      <c r="K10" s="630" t="s">
        <v>593</v>
      </c>
      <c r="L10" s="630"/>
      <c r="M10" s="631" t="s">
        <v>594</v>
      </c>
      <c r="N10" s="631"/>
      <c r="O10" s="630" t="s">
        <v>595</v>
      </c>
      <c r="P10" s="630"/>
      <c r="Q10" s="632" t="s">
        <v>600</v>
      </c>
      <c r="R10" s="632"/>
      <c r="S10" s="632"/>
      <c r="T10" s="632"/>
    </row>
    <row r="11" spans="1:20" ht="16">
      <c r="A11" s="629"/>
      <c r="B11" s="629"/>
      <c r="C11" s="630" t="s">
        <v>591</v>
      </c>
      <c r="D11" s="630"/>
      <c r="E11" s="630" t="s">
        <v>597</v>
      </c>
      <c r="F11" s="630"/>
      <c r="G11" s="630" t="s">
        <v>598</v>
      </c>
      <c r="H11" s="630"/>
      <c r="I11" s="630" t="s">
        <v>133</v>
      </c>
      <c r="J11" s="630"/>
      <c r="K11" s="630" t="s">
        <v>599</v>
      </c>
      <c r="L11" s="630"/>
      <c r="M11" s="630" t="s">
        <v>133</v>
      </c>
      <c r="N11" s="630"/>
      <c r="O11" s="630" t="s">
        <v>133</v>
      </c>
      <c r="P11" s="630"/>
      <c r="Q11" s="632" t="s">
        <v>2202</v>
      </c>
      <c r="R11" s="633"/>
      <c r="S11" s="633"/>
      <c r="T11" s="634"/>
    </row>
    <row r="12" spans="1:20" ht="16">
      <c r="A12" s="635" t="s">
        <v>601</v>
      </c>
      <c r="B12" s="636"/>
      <c r="C12" s="637" t="s">
        <v>602</v>
      </c>
      <c r="D12" s="638"/>
      <c r="E12" s="637" t="s">
        <v>603</v>
      </c>
      <c r="F12" s="638"/>
      <c r="G12" s="639" t="s">
        <v>604</v>
      </c>
      <c r="H12" s="638"/>
      <c r="I12" s="639" t="s">
        <v>156</v>
      </c>
      <c r="J12" s="638"/>
      <c r="K12" s="639" t="s">
        <v>605</v>
      </c>
      <c r="L12" s="638"/>
      <c r="M12" s="640" t="s">
        <v>606</v>
      </c>
      <c r="N12" s="638"/>
      <c r="O12" s="640" t="s">
        <v>607</v>
      </c>
      <c r="P12" s="638"/>
      <c r="Q12" s="641" t="s">
        <v>2471</v>
      </c>
      <c r="R12" s="638"/>
      <c r="S12" s="641" t="s">
        <v>2296</v>
      </c>
      <c r="T12" s="642"/>
    </row>
    <row r="13" spans="1:20" ht="16">
      <c r="A13" s="636" t="s">
        <v>608</v>
      </c>
      <c r="B13" s="636"/>
      <c r="C13" s="643"/>
      <c r="D13" s="643"/>
      <c r="E13" s="644"/>
      <c r="F13" s="644"/>
      <c r="G13" s="643"/>
      <c r="H13" s="643"/>
      <c r="I13" s="643"/>
      <c r="J13" s="643"/>
      <c r="K13" s="643"/>
      <c r="L13" s="643"/>
      <c r="M13" s="643"/>
      <c r="N13" s="643"/>
      <c r="O13" s="643"/>
      <c r="P13" s="643"/>
      <c r="Q13" s="643"/>
      <c r="R13" s="643"/>
      <c r="S13" s="645"/>
      <c r="T13" s="645"/>
    </row>
    <row r="14" spans="1:20" ht="16">
      <c r="A14" s="629" t="s">
        <v>609</v>
      </c>
      <c r="B14" s="617" t="s">
        <v>5</v>
      </c>
      <c r="C14" s="646">
        <v>0</v>
      </c>
      <c r="D14" s="646"/>
      <c r="E14" s="646">
        <v>193123569</v>
      </c>
      <c r="F14" s="646"/>
      <c r="G14" s="646">
        <v>0</v>
      </c>
      <c r="H14" s="646"/>
      <c r="I14" s="646">
        <v>0</v>
      </c>
      <c r="J14" s="646"/>
      <c r="K14" s="646">
        <v>0</v>
      </c>
      <c r="L14" s="646"/>
      <c r="M14" s="646">
        <v>0</v>
      </c>
      <c r="N14" s="646"/>
      <c r="O14" s="646">
        <v>0</v>
      </c>
      <c r="P14" s="646"/>
      <c r="Q14" s="646">
        <f>ROUND(SUM(C14:P14),1)</f>
        <v>193123569</v>
      </c>
      <c r="R14" s="646"/>
      <c r="S14" s="646">
        <v>106556550</v>
      </c>
      <c r="T14" s="646"/>
    </row>
    <row r="15" spans="1:20" ht="16">
      <c r="A15" s="629" t="s">
        <v>610</v>
      </c>
      <c r="B15" s="617" t="s">
        <v>5</v>
      </c>
      <c r="C15" s="647"/>
      <c r="D15" s="647"/>
      <c r="E15" s="647"/>
      <c r="F15" s="647"/>
      <c r="G15" s="647"/>
      <c r="H15" s="647"/>
      <c r="I15" s="646"/>
      <c r="J15" s="646"/>
      <c r="K15" s="648"/>
      <c r="L15" s="648"/>
      <c r="M15" s="648"/>
      <c r="N15" s="648"/>
      <c r="O15" s="648" t="s">
        <v>5</v>
      </c>
      <c r="P15" s="648"/>
      <c r="Q15" s="648"/>
      <c r="R15" s="648"/>
      <c r="S15" s="649"/>
      <c r="T15" s="649"/>
    </row>
    <row r="16" spans="1:20" ht="16">
      <c r="A16" s="629" t="s">
        <v>611</v>
      </c>
      <c r="B16" s="617" t="s">
        <v>5</v>
      </c>
      <c r="C16" s="647">
        <v>0</v>
      </c>
      <c r="D16" s="647"/>
      <c r="E16" s="648">
        <v>65375063</v>
      </c>
      <c r="F16" s="648"/>
      <c r="G16" s="647">
        <v>0</v>
      </c>
      <c r="H16" s="647"/>
      <c r="I16" s="648">
        <v>0</v>
      </c>
      <c r="J16" s="648"/>
      <c r="K16" s="648">
        <v>0</v>
      </c>
      <c r="L16" s="648"/>
      <c r="M16" s="648">
        <v>0</v>
      </c>
      <c r="N16" s="648"/>
      <c r="O16" s="648">
        <v>0</v>
      </c>
      <c r="P16" s="648"/>
      <c r="Q16" s="648">
        <f>ROUND(SUM(C16:P16),1)</f>
        <v>65375063</v>
      </c>
      <c r="R16" s="648"/>
      <c r="S16" s="649">
        <v>57690325</v>
      </c>
      <c r="T16" s="649"/>
    </row>
    <row r="17" spans="1:20" ht="16">
      <c r="A17" s="629" t="s">
        <v>2531</v>
      </c>
      <c r="B17" s="1444" t="s">
        <v>5</v>
      </c>
      <c r="C17" s="647">
        <v>0</v>
      </c>
      <c r="D17" s="647"/>
      <c r="E17" s="648">
        <v>0</v>
      </c>
      <c r="F17" s="648"/>
      <c r="G17" s="647">
        <v>0</v>
      </c>
      <c r="H17" s="647"/>
      <c r="I17" s="648">
        <v>0</v>
      </c>
      <c r="J17" s="648"/>
      <c r="K17" s="648">
        <v>0</v>
      </c>
      <c r="L17" s="648"/>
      <c r="M17" s="648">
        <v>1006737539</v>
      </c>
      <c r="N17" s="648"/>
      <c r="O17" s="648">
        <v>956344623</v>
      </c>
      <c r="P17" s="648"/>
      <c r="Q17" s="648">
        <f>ROUND(SUM(C17:P17),1)</f>
        <v>1963082162</v>
      </c>
      <c r="R17" s="648"/>
      <c r="S17" s="649">
        <v>3126315557</v>
      </c>
      <c r="T17" s="649"/>
    </row>
    <row r="18" spans="1:20" ht="16">
      <c r="A18" s="629" t="s">
        <v>612</v>
      </c>
      <c r="B18" s="617" t="s">
        <v>5</v>
      </c>
      <c r="C18" s="647">
        <v>0</v>
      </c>
      <c r="D18" s="647"/>
      <c r="E18" s="648">
        <v>0</v>
      </c>
      <c r="F18" s="648"/>
      <c r="G18" s="648">
        <v>26157902</v>
      </c>
      <c r="H18" s="648"/>
      <c r="I18" s="648">
        <v>0</v>
      </c>
      <c r="J18" s="648"/>
      <c r="K18" s="648">
        <v>0</v>
      </c>
      <c r="L18" s="648"/>
      <c r="M18" s="648">
        <v>0</v>
      </c>
      <c r="N18" s="648"/>
      <c r="O18" s="648">
        <v>0</v>
      </c>
      <c r="P18" s="648"/>
      <c r="Q18" s="648">
        <f t="shared" ref="Q18:Q25" si="0">ROUND(SUM(C18:P18),1)</f>
        <v>26157902</v>
      </c>
      <c r="R18" s="648"/>
      <c r="S18" s="649">
        <v>26132003</v>
      </c>
      <c r="T18" s="649"/>
    </row>
    <row r="19" spans="1:20" ht="16">
      <c r="A19" s="629" t="s">
        <v>613</v>
      </c>
      <c r="B19" s="617" t="s">
        <v>5</v>
      </c>
      <c r="C19" s="647">
        <v>0</v>
      </c>
      <c r="D19" s="647"/>
      <c r="E19" s="648">
        <v>0</v>
      </c>
      <c r="F19" s="648"/>
      <c r="G19" s="647">
        <v>0</v>
      </c>
      <c r="H19" s="647"/>
      <c r="I19" s="648">
        <v>0</v>
      </c>
      <c r="J19" s="648"/>
      <c r="K19" s="648">
        <v>7095969</v>
      </c>
      <c r="L19" s="648"/>
      <c r="M19" s="648">
        <v>0</v>
      </c>
      <c r="N19" s="648"/>
      <c r="O19" s="648">
        <v>0</v>
      </c>
      <c r="P19" s="648"/>
      <c r="Q19" s="648">
        <f t="shared" si="0"/>
        <v>7095969</v>
      </c>
      <c r="R19" s="648"/>
      <c r="S19" s="650">
        <v>112061495</v>
      </c>
      <c r="T19" s="650"/>
    </row>
    <row r="20" spans="1:20" ht="16">
      <c r="A20" s="629" t="s">
        <v>614</v>
      </c>
      <c r="B20" s="617" t="s">
        <v>5</v>
      </c>
      <c r="C20" s="647">
        <v>0</v>
      </c>
      <c r="D20" s="647"/>
      <c r="E20" s="648">
        <v>31720944</v>
      </c>
      <c r="F20" s="648"/>
      <c r="G20" s="647">
        <v>0</v>
      </c>
      <c r="H20" s="647"/>
      <c r="I20" s="648">
        <v>0</v>
      </c>
      <c r="J20" s="648"/>
      <c r="K20" s="648">
        <v>0</v>
      </c>
      <c r="L20" s="648"/>
      <c r="M20" s="648">
        <v>0</v>
      </c>
      <c r="N20" s="648"/>
      <c r="O20" s="648">
        <v>0</v>
      </c>
      <c r="P20" s="648"/>
      <c r="Q20" s="648">
        <f t="shared" si="0"/>
        <v>31720944</v>
      </c>
      <c r="R20" s="648"/>
      <c r="S20" s="650">
        <v>25540485</v>
      </c>
      <c r="T20" s="650"/>
    </row>
    <row r="21" spans="1:20" ht="16">
      <c r="A21" s="629" t="s">
        <v>615</v>
      </c>
      <c r="B21" s="617" t="s">
        <v>5</v>
      </c>
      <c r="C21" s="647">
        <v>0</v>
      </c>
      <c r="D21" s="647"/>
      <c r="E21" s="648">
        <v>5928700</v>
      </c>
      <c r="F21" s="648"/>
      <c r="G21" s="647">
        <v>0</v>
      </c>
      <c r="H21" s="647"/>
      <c r="I21" s="648">
        <v>0</v>
      </c>
      <c r="J21" s="648"/>
      <c r="K21" s="648">
        <v>0</v>
      </c>
      <c r="L21" s="648"/>
      <c r="M21" s="648">
        <v>0</v>
      </c>
      <c r="N21" s="648"/>
      <c r="O21" s="648">
        <v>0</v>
      </c>
      <c r="P21" s="648"/>
      <c r="Q21" s="648">
        <f t="shared" si="0"/>
        <v>5928700</v>
      </c>
      <c r="R21" s="648"/>
      <c r="S21" s="649">
        <v>4586528</v>
      </c>
      <c r="T21" s="649"/>
    </row>
    <row r="22" spans="1:20" ht="16">
      <c r="A22" s="629" t="s">
        <v>616</v>
      </c>
      <c r="B22" s="617" t="s">
        <v>5</v>
      </c>
      <c r="C22" s="647">
        <v>0</v>
      </c>
      <c r="D22" s="647"/>
      <c r="E22" s="648">
        <v>103616675</v>
      </c>
      <c r="F22" s="648"/>
      <c r="G22" s="647">
        <v>0</v>
      </c>
      <c r="H22" s="647"/>
      <c r="I22" s="648">
        <v>0</v>
      </c>
      <c r="J22" s="648"/>
      <c r="K22" s="648">
        <v>0</v>
      </c>
      <c r="L22" s="648"/>
      <c r="M22" s="648">
        <v>0</v>
      </c>
      <c r="N22" s="648"/>
      <c r="O22" s="648">
        <v>0</v>
      </c>
      <c r="P22" s="648"/>
      <c r="Q22" s="648">
        <f t="shared" si="0"/>
        <v>103616675</v>
      </c>
      <c r="R22" s="648"/>
      <c r="S22" s="649">
        <v>89305250</v>
      </c>
      <c r="T22" s="649"/>
    </row>
    <row r="23" spans="1:20" ht="16">
      <c r="A23" s="629" t="s">
        <v>617</v>
      </c>
      <c r="B23" s="617" t="s">
        <v>5</v>
      </c>
      <c r="C23" s="647">
        <v>0</v>
      </c>
      <c r="D23" s="647"/>
      <c r="E23" s="648">
        <v>0</v>
      </c>
      <c r="F23" s="648"/>
      <c r="G23" s="648">
        <v>0</v>
      </c>
      <c r="H23" s="648"/>
      <c r="I23" s="648">
        <v>0</v>
      </c>
      <c r="J23" s="648"/>
      <c r="K23" s="648">
        <v>0</v>
      </c>
      <c r="L23" s="648"/>
      <c r="M23" s="648">
        <v>17269722</v>
      </c>
      <c r="N23" s="648"/>
      <c r="O23" s="648">
        <v>0</v>
      </c>
      <c r="P23" s="648"/>
      <c r="Q23" s="648">
        <f t="shared" si="0"/>
        <v>17269722</v>
      </c>
      <c r="R23" s="648"/>
      <c r="S23" s="649">
        <v>33203788</v>
      </c>
      <c r="T23" s="649"/>
    </row>
    <row r="24" spans="1:20" ht="16">
      <c r="A24" s="629" t="s">
        <v>618</v>
      </c>
      <c r="B24" s="617" t="s">
        <v>5</v>
      </c>
      <c r="C24" s="647">
        <v>0</v>
      </c>
      <c r="D24" s="647"/>
      <c r="E24" s="648">
        <v>28949685</v>
      </c>
      <c r="F24" s="648"/>
      <c r="G24" s="651">
        <v>0</v>
      </c>
      <c r="H24" s="651"/>
      <c r="I24" s="648">
        <v>0</v>
      </c>
      <c r="J24" s="648"/>
      <c r="K24" s="648">
        <v>0</v>
      </c>
      <c r="L24" s="648"/>
      <c r="M24" s="648">
        <v>1907968</v>
      </c>
      <c r="N24" s="648"/>
      <c r="O24" s="648">
        <v>0</v>
      </c>
      <c r="P24" s="648"/>
      <c r="Q24" s="648">
        <f t="shared" si="0"/>
        <v>30857653</v>
      </c>
      <c r="R24" s="648"/>
      <c r="S24" s="649">
        <v>44751324</v>
      </c>
      <c r="T24" s="649"/>
    </row>
    <row r="25" spans="1:20" ht="16">
      <c r="A25" s="629" t="s">
        <v>619</v>
      </c>
      <c r="B25" s="617" t="s">
        <v>5</v>
      </c>
      <c r="C25" s="647">
        <v>0</v>
      </c>
      <c r="D25" s="647"/>
      <c r="E25" s="648">
        <v>0</v>
      </c>
      <c r="F25" s="648"/>
      <c r="G25" s="647">
        <v>0</v>
      </c>
      <c r="H25" s="647"/>
      <c r="I25" s="648">
        <v>300784859</v>
      </c>
      <c r="J25" s="648"/>
      <c r="K25" s="648">
        <v>0</v>
      </c>
      <c r="L25" s="648"/>
      <c r="M25" s="648">
        <v>0</v>
      </c>
      <c r="N25" s="648"/>
      <c r="O25" s="648">
        <v>0</v>
      </c>
      <c r="P25" s="648"/>
      <c r="Q25" s="648">
        <f t="shared" si="0"/>
        <v>300784859</v>
      </c>
      <c r="R25" s="648"/>
      <c r="S25" s="649">
        <v>423548180</v>
      </c>
      <c r="T25" s="649"/>
    </row>
    <row r="26" spans="1:20" ht="16">
      <c r="A26" s="629" t="s">
        <v>620</v>
      </c>
      <c r="B26" s="617" t="s">
        <v>5</v>
      </c>
      <c r="C26" s="652" t="s">
        <v>5</v>
      </c>
      <c r="D26" s="652"/>
      <c r="E26" s="649" t="s">
        <v>5</v>
      </c>
      <c r="F26" s="649"/>
      <c r="G26" s="652"/>
      <c r="H26" s="652"/>
      <c r="I26" s="649"/>
      <c r="J26" s="649"/>
      <c r="K26" s="649"/>
      <c r="L26" s="649"/>
      <c r="M26" s="649"/>
      <c r="N26" s="649"/>
      <c r="O26" s="649"/>
      <c r="P26" s="649"/>
      <c r="Q26" s="648" t="s">
        <v>5</v>
      </c>
      <c r="R26" s="648"/>
      <c r="S26" s="649" t="s">
        <v>5</v>
      </c>
      <c r="T26" s="649"/>
    </row>
    <row r="27" spans="1:20" ht="16">
      <c r="A27" s="629" t="s">
        <v>621</v>
      </c>
      <c r="B27" s="617" t="s">
        <v>5</v>
      </c>
      <c r="C27" s="647">
        <v>0</v>
      </c>
      <c r="D27" s="647"/>
      <c r="E27" s="648">
        <v>0</v>
      </c>
      <c r="F27" s="648"/>
      <c r="G27" s="647">
        <v>0</v>
      </c>
      <c r="H27" s="647"/>
      <c r="I27" s="648">
        <v>0</v>
      </c>
      <c r="J27" s="648"/>
      <c r="K27" s="648">
        <v>0</v>
      </c>
      <c r="L27" s="648"/>
      <c r="M27" s="648">
        <v>0</v>
      </c>
      <c r="N27" s="648"/>
      <c r="O27" s="648">
        <v>0</v>
      </c>
      <c r="P27" s="648"/>
      <c r="Q27" s="648">
        <f>ROUND(SUM(C27:P27),1)</f>
        <v>0</v>
      </c>
      <c r="R27" s="648"/>
      <c r="S27" s="649">
        <v>35457621</v>
      </c>
      <c r="T27" s="649"/>
    </row>
    <row r="28" spans="1:20" ht="16">
      <c r="A28" s="629" t="s">
        <v>2549</v>
      </c>
      <c r="B28" s="617" t="s">
        <v>5</v>
      </c>
      <c r="C28" s="647"/>
      <c r="D28" s="647"/>
      <c r="E28" s="648"/>
      <c r="F28" s="648"/>
      <c r="G28" s="647"/>
      <c r="H28" s="647"/>
      <c r="I28" s="648"/>
      <c r="J28" s="648"/>
      <c r="K28" s="648"/>
      <c r="L28" s="648"/>
      <c r="M28" s="648"/>
      <c r="N28" s="648"/>
      <c r="O28" s="648"/>
      <c r="P28" s="648"/>
      <c r="Q28" s="648" t="s">
        <v>5</v>
      </c>
      <c r="R28" s="648" t="s">
        <v>5</v>
      </c>
      <c r="S28" s="649" t="s">
        <v>5</v>
      </c>
      <c r="T28" s="649"/>
    </row>
    <row r="29" spans="1:20" ht="16">
      <c r="A29" s="629" t="s">
        <v>622</v>
      </c>
      <c r="B29" s="617" t="s">
        <v>5</v>
      </c>
      <c r="C29" s="647">
        <v>0</v>
      </c>
      <c r="D29" s="647"/>
      <c r="E29" s="648">
        <v>448180780</v>
      </c>
      <c r="F29" s="648"/>
      <c r="G29" s="647">
        <v>0</v>
      </c>
      <c r="H29" s="647"/>
      <c r="I29" s="648">
        <v>0</v>
      </c>
      <c r="J29" s="648"/>
      <c r="K29" s="648">
        <v>0</v>
      </c>
      <c r="L29" s="648"/>
      <c r="M29" s="648">
        <v>0</v>
      </c>
      <c r="N29" s="648"/>
      <c r="O29" s="648">
        <v>0</v>
      </c>
      <c r="P29" s="648"/>
      <c r="Q29" s="648">
        <f>ROUND(SUM(C29:P29),1)</f>
        <v>448180780</v>
      </c>
      <c r="R29" s="648"/>
      <c r="S29" s="649">
        <v>199621712</v>
      </c>
      <c r="T29" s="649"/>
    </row>
    <row r="30" spans="1:20" ht="16">
      <c r="A30" s="629" t="s">
        <v>623</v>
      </c>
      <c r="B30" s="617" t="s">
        <v>5</v>
      </c>
      <c r="C30" s="647">
        <v>0</v>
      </c>
      <c r="D30" s="647"/>
      <c r="E30" s="648">
        <v>21772000</v>
      </c>
      <c r="F30" s="648"/>
      <c r="G30" s="651">
        <v>0</v>
      </c>
      <c r="H30" s="651"/>
      <c r="I30" s="648">
        <v>0</v>
      </c>
      <c r="J30" s="648"/>
      <c r="K30" s="648">
        <v>0</v>
      </c>
      <c r="L30" s="648"/>
      <c r="M30" s="648">
        <v>0</v>
      </c>
      <c r="N30" s="648"/>
      <c r="O30" s="648">
        <v>0</v>
      </c>
      <c r="P30" s="648"/>
      <c r="Q30" s="648">
        <f>ROUND(SUM(C30:P30),1)</f>
        <v>21772000</v>
      </c>
      <c r="R30" s="648"/>
      <c r="S30" s="649">
        <v>73484650</v>
      </c>
      <c r="T30" s="649"/>
    </row>
    <row r="31" spans="1:20" ht="16">
      <c r="A31" s="629" t="s">
        <v>624</v>
      </c>
      <c r="B31" s="617" t="s">
        <v>5</v>
      </c>
      <c r="C31" s="647">
        <v>0</v>
      </c>
      <c r="D31" s="647"/>
      <c r="E31" s="653">
        <v>0</v>
      </c>
      <c r="F31" s="653"/>
      <c r="G31" s="647">
        <v>0</v>
      </c>
      <c r="H31" s="647"/>
      <c r="I31" s="648">
        <v>0</v>
      </c>
      <c r="J31" s="648"/>
      <c r="K31" s="648">
        <v>0</v>
      </c>
      <c r="L31" s="648"/>
      <c r="M31" s="648">
        <v>151377875</v>
      </c>
      <c r="N31" s="648"/>
      <c r="O31" s="648">
        <v>0</v>
      </c>
      <c r="P31" s="648"/>
      <c r="Q31" s="648">
        <f>ROUND(SUM(C31:P31),1)</f>
        <v>151377875</v>
      </c>
      <c r="R31" s="648"/>
      <c r="S31" s="649">
        <v>206811200</v>
      </c>
      <c r="T31" s="649"/>
    </row>
    <row r="32" spans="1:20" ht="16">
      <c r="A32" s="629" t="s">
        <v>625</v>
      </c>
      <c r="B32" s="617" t="s">
        <v>5</v>
      </c>
      <c r="C32" s="647"/>
      <c r="D32" s="647"/>
      <c r="E32" s="648" t="s">
        <v>5</v>
      </c>
      <c r="F32" s="648"/>
      <c r="G32" s="647"/>
      <c r="H32" s="647"/>
      <c r="I32" s="648"/>
      <c r="J32" s="648"/>
      <c r="K32" s="648"/>
      <c r="L32" s="648"/>
      <c r="M32" s="648"/>
      <c r="N32" s="648"/>
      <c r="O32" s="648"/>
      <c r="P32" s="648"/>
      <c r="Q32" s="648" t="s">
        <v>5</v>
      </c>
      <c r="R32" s="648"/>
      <c r="S32" s="649" t="s">
        <v>5</v>
      </c>
      <c r="T32" s="649"/>
    </row>
    <row r="33" spans="1:20" ht="16">
      <c r="A33" s="629" t="s">
        <v>626</v>
      </c>
      <c r="B33" s="617" t="s">
        <v>5</v>
      </c>
      <c r="C33" s="647">
        <v>0</v>
      </c>
      <c r="D33" s="647"/>
      <c r="E33" s="648">
        <v>448350</v>
      </c>
      <c r="F33" s="648"/>
      <c r="G33" s="647">
        <v>0</v>
      </c>
      <c r="H33" s="647"/>
      <c r="I33" s="648">
        <v>0</v>
      </c>
      <c r="J33" s="648"/>
      <c r="K33" s="648">
        <v>0</v>
      </c>
      <c r="L33" s="648"/>
      <c r="M33" s="648">
        <v>0</v>
      </c>
      <c r="N33" s="648"/>
      <c r="O33" s="648">
        <v>0</v>
      </c>
      <c r="P33" s="648"/>
      <c r="Q33" s="648">
        <f t="shared" ref="Q33:Q40" si="1">ROUND(SUM(C33:P33),1)</f>
        <v>448350</v>
      </c>
      <c r="R33" s="648"/>
      <c r="S33" s="650">
        <v>1023950</v>
      </c>
      <c r="T33" s="650"/>
    </row>
    <row r="34" spans="1:20" ht="16">
      <c r="A34" s="654" t="s">
        <v>627</v>
      </c>
      <c r="B34" s="617" t="s">
        <v>5</v>
      </c>
      <c r="C34" s="655">
        <v>0</v>
      </c>
      <c r="D34" s="655"/>
      <c r="E34" s="656">
        <v>0</v>
      </c>
      <c r="F34" s="656"/>
      <c r="G34" s="657">
        <v>0</v>
      </c>
      <c r="H34" s="657"/>
      <c r="I34" s="656">
        <v>0</v>
      </c>
      <c r="J34" s="656"/>
      <c r="K34" s="650">
        <v>0</v>
      </c>
      <c r="L34" s="650"/>
      <c r="M34" s="650">
        <v>0</v>
      </c>
      <c r="N34" s="650"/>
      <c r="O34" s="656">
        <v>0</v>
      </c>
      <c r="P34" s="656"/>
      <c r="Q34" s="648">
        <f t="shared" si="1"/>
        <v>0</v>
      </c>
      <c r="R34" s="648"/>
      <c r="S34" s="649">
        <v>2777000</v>
      </c>
      <c r="T34" s="649"/>
    </row>
    <row r="35" spans="1:20" ht="16">
      <c r="A35" s="629" t="s">
        <v>611</v>
      </c>
      <c r="B35" s="617" t="s">
        <v>5</v>
      </c>
      <c r="C35" s="647">
        <v>0</v>
      </c>
      <c r="D35" s="647"/>
      <c r="E35" s="648">
        <v>78864907</v>
      </c>
      <c r="F35" s="648"/>
      <c r="G35" s="647">
        <v>0</v>
      </c>
      <c r="H35" s="647"/>
      <c r="I35" s="648">
        <v>0</v>
      </c>
      <c r="J35" s="648"/>
      <c r="K35" s="648">
        <v>0</v>
      </c>
      <c r="L35" s="648"/>
      <c r="M35" s="648">
        <v>0</v>
      </c>
      <c r="N35" s="648"/>
      <c r="O35" s="648">
        <v>0</v>
      </c>
      <c r="P35" s="648"/>
      <c r="Q35" s="648">
        <f t="shared" si="1"/>
        <v>78864907</v>
      </c>
      <c r="R35" s="648"/>
      <c r="S35" s="649">
        <v>170064584</v>
      </c>
      <c r="T35" s="649"/>
    </row>
    <row r="36" spans="1:20" ht="16">
      <c r="A36" s="658" t="s">
        <v>628</v>
      </c>
      <c r="B36" s="617" t="s">
        <v>5</v>
      </c>
      <c r="C36" s="659">
        <v>0</v>
      </c>
      <c r="D36" s="659"/>
      <c r="E36" s="648">
        <v>0</v>
      </c>
      <c r="F36" s="648"/>
      <c r="G36" s="647">
        <v>0</v>
      </c>
      <c r="H36" s="647"/>
      <c r="I36" s="648">
        <v>0</v>
      </c>
      <c r="J36" s="648"/>
      <c r="K36" s="648">
        <v>0</v>
      </c>
      <c r="L36" s="648"/>
      <c r="M36" s="648">
        <v>0</v>
      </c>
      <c r="N36" s="648"/>
      <c r="O36" s="648">
        <v>0</v>
      </c>
      <c r="P36" s="648"/>
      <c r="Q36" s="648">
        <f t="shared" si="1"/>
        <v>0</v>
      </c>
      <c r="R36" s="648"/>
      <c r="S36" s="649">
        <v>362000</v>
      </c>
      <c r="T36" s="649"/>
    </row>
    <row r="37" spans="1:20" ht="16">
      <c r="A37" s="629" t="s">
        <v>629</v>
      </c>
      <c r="B37" s="617" t="s">
        <v>5</v>
      </c>
      <c r="C37" s="655">
        <v>0</v>
      </c>
      <c r="D37" s="655"/>
      <c r="E37" s="656">
        <v>9781500</v>
      </c>
      <c r="F37" s="656"/>
      <c r="G37" s="657">
        <v>0</v>
      </c>
      <c r="H37" s="657"/>
      <c r="I37" s="656">
        <v>0</v>
      </c>
      <c r="J37" s="656"/>
      <c r="K37" s="648">
        <v>0</v>
      </c>
      <c r="L37" s="648"/>
      <c r="M37" s="648">
        <v>0</v>
      </c>
      <c r="N37" s="648"/>
      <c r="O37" s="656">
        <v>0</v>
      </c>
      <c r="P37" s="656"/>
      <c r="Q37" s="648">
        <f t="shared" si="1"/>
        <v>9781500</v>
      </c>
      <c r="R37" s="648"/>
      <c r="S37" s="649">
        <v>20607865</v>
      </c>
      <c r="T37" s="649"/>
    </row>
    <row r="38" spans="1:20" ht="16">
      <c r="A38" s="658" t="s">
        <v>630</v>
      </c>
      <c r="B38" s="617" t="s">
        <v>5</v>
      </c>
      <c r="C38" s="655">
        <v>0</v>
      </c>
      <c r="D38" s="655"/>
      <c r="E38" s="656">
        <v>0</v>
      </c>
      <c r="F38" s="656"/>
      <c r="G38" s="657">
        <v>0</v>
      </c>
      <c r="H38" s="657"/>
      <c r="I38" s="656">
        <v>0</v>
      </c>
      <c r="J38" s="656"/>
      <c r="K38" s="648">
        <v>0</v>
      </c>
      <c r="L38" s="648"/>
      <c r="M38" s="648">
        <v>0</v>
      </c>
      <c r="N38" s="648"/>
      <c r="O38" s="656">
        <v>0</v>
      </c>
      <c r="P38" s="656"/>
      <c r="Q38" s="648">
        <f t="shared" si="1"/>
        <v>0</v>
      </c>
      <c r="R38" s="648"/>
      <c r="S38" s="648">
        <v>0</v>
      </c>
      <c r="T38" s="649"/>
    </row>
    <row r="39" spans="1:20" ht="16">
      <c r="A39" s="629" t="s">
        <v>1654</v>
      </c>
      <c r="B39" s="1444" t="s">
        <v>5</v>
      </c>
      <c r="C39" s="659">
        <v>0</v>
      </c>
      <c r="D39" s="659"/>
      <c r="E39" s="656">
        <v>0</v>
      </c>
      <c r="F39" s="660"/>
      <c r="G39" s="647">
        <v>0</v>
      </c>
      <c r="H39" s="647"/>
      <c r="I39" s="648">
        <v>0</v>
      </c>
      <c r="J39" s="648"/>
      <c r="K39" s="648">
        <v>0</v>
      </c>
      <c r="L39" s="648"/>
      <c r="M39" s="648">
        <v>1190706819</v>
      </c>
      <c r="N39" s="648"/>
      <c r="O39" s="648">
        <v>0</v>
      </c>
      <c r="P39" s="648"/>
      <c r="Q39" s="648">
        <f t="shared" si="1"/>
        <v>1190706819</v>
      </c>
      <c r="R39" s="648"/>
      <c r="S39" s="661">
        <v>1635554143</v>
      </c>
      <c r="T39" s="661"/>
    </row>
    <row r="40" spans="1:20" ht="16">
      <c r="A40" s="629" t="s">
        <v>631</v>
      </c>
      <c r="B40" s="617" t="s">
        <v>5</v>
      </c>
      <c r="C40" s="659">
        <v>0</v>
      </c>
      <c r="D40" s="659"/>
      <c r="E40" s="662">
        <v>1770144</v>
      </c>
      <c r="F40" s="660"/>
      <c r="G40" s="647">
        <v>0</v>
      </c>
      <c r="H40" s="647"/>
      <c r="I40" s="648">
        <v>0</v>
      </c>
      <c r="J40" s="648"/>
      <c r="K40" s="648">
        <v>0</v>
      </c>
      <c r="L40" s="648"/>
      <c r="M40" s="648">
        <v>0</v>
      </c>
      <c r="N40" s="648"/>
      <c r="O40" s="648">
        <v>0</v>
      </c>
      <c r="P40" s="648"/>
      <c r="Q40" s="648">
        <f t="shared" si="1"/>
        <v>1770144</v>
      </c>
      <c r="R40" s="648"/>
      <c r="S40" s="661">
        <v>985972</v>
      </c>
      <c r="T40" s="661"/>
    </row>
    <row r="41" spans="1:20" ht="16.5" thickBot="1">
      <c r="A41" s="663" t="s">
        <v>632</v>
      </c>
      <c r="B41" s="617" t="s">
        <v>5</v>
      </c>
      <c r="C41" s="664">
        <f>ROUND(SUM(C14:C40),1)</f>
        <v>0</v>
      </c>
      <c r="D41" s="665"/>
      <c r="E41" s="664">
        <f>ROUND(SUM(E14:E40),1)</f>
        <v>989532317</v>
      </c>
      <c r="F41" s="665"/>
      <c r="G41" s="664">
        <f>ROUND(SUM(G14:G40),1)</f>
        <v>26157902</v>
      </c>
      <c r="H41" s="665"/>
      <c r="I41" s="664">
        <f>ROUND(SUM(I14:I40),1)</f>
        <v>300784859</v>
      </c>
      <c r="J41" s="665"/>
      <c r="K41" s="664">
        <f>ROUND(SUM(K14:K40),1)</f>
        <v>7095969</v>
      </c>
      <c r="L41" s="665"/>
      <c r="M41" s="664">
        <f>ROUND(SUM(M14:M40),1)</f>
        <v>2367999923</v>
      </c>
      <c r="N41" s="665"/>
      <c r="O41" s="664">
        <f>ROUND(SUM(O14:O40),1)</f>
        <v>956344623</v>
      </c>
      <c r="P41" s="665"/>
      <c r="Q41" s="664">
        <f>ROUND(SUM(Q14:Q40),1)</f>
        <v>4647915593</v>
      </c>
      <c r="R41" s="665"/>
      <c r="S41" s="664">
        <f>ROUND(SUM(S14:S40),1)</f>
        <v>6396442182</v>
      </c>
      <c r="T41" s="665"/>
    </row>
    <row r="42" spans="1:20" ht="16" thickTop="1">
      <c r="B42" s="617" t="s">
        <v>5</v>
      </c>
    </row>
  </sheetData>
  <customSheetViews>
    <customSheetView guid="{47D1D06F-CD63-4FEA-BA98-58AF0C63F775}" scale="70" showPageBreaks="1" showGridLines="0" outlineSymbols="0" fitToPage="1" printArea="1">
      <selection activeCell="A43" sqref="A43"/>
      <pageMargins left="0.5" right="0.5" top="1" bottom="0.25" header="0" footer="0.25"/>
      <printOptions horizontalCentered="1"/>
      <pageSetup scale="50" orientation="landscape" r:id="rId1"/>
      <headerFooter scaleWithDoc="0">
        <oddFooter xml:space="preserve">&amp;R&amp;8 100&amp;12
</oddFooter>
      </headerFooter>
    </customSheetView>
    <customSheetView guid="{018F3E41-3C34-447D-8E2C-07962AB41A6D}" scale="70" showGridLines="0" outlineSymbols="0" fitToPage="1">
      <selection activeCell="A43" sqref="A43"/>
      <pageMargins left="0.5" right="0.5" top="1" bottom="0.25" header="0" footer="0.25"/>
      <printOptions horizontalCentered="1"/>
      <pageSetup scale="50" orientation="landscape" r:id="rId2"/>
      <headerFooter scaleWithDoc="0">
        <oddFooter xml:space="preserve">&amp;R&amp;8 100&amp;12
</oddFooter>
      </headerFooter>
    </customSheetView>
  </customSheetViews>
  <printOptions horizontalCentered="1"/>
  <pageMargins left="0.5" right="0.5" top="1" bottom="0.25" header="0" footer="0.25"/>
  <pageSetup scale="50" orientation="landscape" r:id="rId3"/>
  <headerFooter scaleWithDoc="0">
    <oddFooter xml:space="preserve">&amp;R&amp;8 101&amp;12
</oddFooter>
  </headerFooter>
  <customProperties>
    <customPr name="SheetOptions" r:id="rId4"/>
  </customProperties>
  <ignoredErrors>
    <ignoredError sqref="E12 M12:O1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6"/>
  <sheetViews>
    <sheetView showGridLines="0" zoomScale="70" zoomScaleNormal="70" workbookViewId="0"/>
  </sheetViews>
  <sheetFormatPr defaultColWidth="8.921875" defaultRowHeight="15.5"/>
  <cols>
    <col min="1" max="1" width="64.61328125" style="1012" customWidth="1"/>
    <col min="2" max="2" width="2" style="1012" bestFit="1" customWidth="1"/>
    <col min="3" max="3" width="11.4609375" style="1012" customWidth="1"/>
    <col min="4" max="4" width="2" style="1012" bestFit="1" customWidth="1"/>
    <col min="5" max="5" width="11.4609375" style="1012" customWidth="1"/>
    <col min="6" max="6" width="2" style="1012" bestFit="1" customWidth="1"/>
    <col min="7" max="7" width="11.4609375" style="1012" customWidth="1"/>
    <col min="8" max="8" width="2" style="1012" bestFit="1" customWidth="1"/>
    <col min="9" max="9" width="11.4609375" style="1012" customWidth="1"/>
    <col min="10" max="10" width="2" style="1012" bestFit="1" customWidth="1"/>
    <col min="11" max="11" width="11.4609375" style="1012" customWidth="1"/>
    <col min="12" max="12" width="2" style="1012" bestFit="1" customWidth="1"/>
    <col min="13" max="13" width="11.4609375" style="1012" customWidth="1"/>
    <col min="14" max="14" width="2" style="1012" customWidth="1"/>
    <col min="15" max="15" width="12.4609375" style="1012" customWidth="1"/>
    <col min="16" max="16" width="2" style="1012" customWidth="1"/>
    <col min="17" max="17" width="11.53515625" style="1012" customWidth="1"/>
    <col min="18" max="18" width="2" style="1012" customWidth="1"/>
    <col min="19" max="19" width="11.4609375" style="1012" customWidth="1"/>
    <col min="20" max="20" width="2" style="1012" customWidth="1"/>
    <col min="21" max="21" width="11.53515625" style="1012" bestFit="1" customWidth="1"/>
    <col min="22" max="22" width="2" style="1012" customWidth="1"/>
    <col min="23" max="23" width="11.4609375" style="1012" customWidth="1"/>
    <col min="24" max="24" width="2" style="1012" customWidth="1"/>
    <col min="25" max="25" width="11.4609375" style="1012" customWidth="1"/>
    <col min="26" max="26" width="2" style="1012" customWidth="1"/>
    <col min="27" max="27" width="11.53515625" style="1012" bestFit="1" customWidth="1"/>
    <col min="28" max="28" width="2" style="1012" customWidth="1"/>
    <col min="29" max="29" width="11.4609375" style="1012" customWidth="1"/>
    <col min="30" max="30" width="2" style="1012" customWidth="1"/>
    <col min="31" max="31" width="11.4609375" style="1012" customWidth="1"/>
    <col min="32" max="32" width="2" style="1012" customWidth="1"/>
    <col min="33" max="33" width="12.53515625" style="1012" bestFit="1" customWidth="1"/>
    <col min="34" max="34" width="2" style="1012" customWidth="1"/>
    <col min="35" max="35" width="12.4609375" style="1012" customWidth="1"/>
    <col min="36" max="36" width="2" style="1012" customWidth="1"/>
    <col min="37" max="37" width="12.53515625" style="1012" bestFit="1" customWidth="1"/>
    <col min="38" max="38" width="2" style="1012" customWidth="1"/>
    <col min="39" max="39" width="12.53515625" style="1012" bestFit="1" customWidth="1"/>
    <col min="40" max="40" width="2" style="1012" customWidth="1"/>
    <col min="41" max="41" width="13.07421875" style="1012" customWidth="1"/>
    <col min="42" max="42" width="2" style="1012" customWidth="1"/>
    <col min="43" max="43" width="13.53515625" style="1012" customWidth="1"/>
    <col min="44" max="16384" width="8.921875" style="1012"/>
  </cols>
  <sheetData>
    <row r="1" spans="1:43">
      <c r="A1" s="1050" t="s">
        <v>1193</v>
      </c>
    </row>
    <row r="3" spans="1:43" ht="18">
      <c r="A3" s="1011" t="s">
        <v>0</v>
      </c>
    </row>
    <row r="4" spans="1:43" ht="18">
      <c r="A4" s="1011" t="s">
        <v>1149</v>
      </c>
      <c r="O4" s="609"/>
      <c r="P4" s="609"/>
      <c r="Q4" s="609"/>
      <c r="R4" s="609"/>
      <c r="T4" s="609"/>
      <c r="U4" s="609"/>
      <c r="V4" s="609"/>
      <c r="W4" s="609"/>
      <c r="X4" s="609"/>
      <c r="Y4" s="1013" t="s">
        <v>585</v>
      </c>
      <c r="Z4" s="609"/>
      <c r="AA4" s="609"/>
      <c r="AB4" s="609"/>
      <c r="AC4" s="609"/>
      <c r="AD4" s="609"/>
      <c r="AE4" s="609"/>
      <c r="AF4" s="609"/>
      <c r="AG4" s="609"/>
      <c r="AH4" s="609"/>
      <c r="AI4" s="609"/>
      <c r="AJ4" s="609"/>
      <c r="AK4" s="1039"/>
      <c r="AL4" s="609"/>
      <c r="AM4" s="609"/>
      <c r="AN4" s="609"/>
      <c r="AO4" s="609"/>
      <c r="AP4" s="609"/>
      <c r="AQ4" s="1434" t="s">
        <v>585</v>
      </c>
    </row>
    <row r="5" spans="1:43" ht="18">
      <c r="A5" s="1011" t="s">
        <v>1151</v>
      </c>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1646" t="s">
        <v>115</v>
      </c>
    </row>
    <row r="6" spans="1:43" ht="18">
      <c r="A6" s="1011" t="s">
        <v>1152</v>
      </c>
      <c r="O6" s="609"/>
      <c r="P6" s="609"/>
      <c r="Q6" s="609"/>
      <c r="R6" s="609"/>
      <c r="S6" s="609"/>
      <c r="T6" s="609"/>
      <c r="U6" s="609"/>
      <c r="V6" s="609"/>
      <c r="W6" s="609"/>
      <c r="X6" s="609"/>
      <c r="Y6" s="609"/>
      <c r="Z6" s="609"/>
      <c r="AA6" s="609"/>
      <c r="AB6" s="609"/>
      <c r="AC6" s="609"/>
      <c r="AD6" s="609"/>
      <c r="AE6" s="609"/>
      <c r="AF6" s="609"/>
      <c r="AG6" s="609"/>
      <c r="AH6" s="609"/>
      <c r="AI6" s="609"/>
      <c r="AJ6" s="609"/>
      <c r="AK6" s="609"/>
      <c r="AL6" s="609"/>
      <c r="AM6" s="609"/>
      <c r="AN6" s="609"/>
      <c r="AO6" s="609"/>
      <c r="AP6" s="609"/>
      <c r="AQ6" s="609"/>
    </row>
    <row r="7" spans="1:43" ht="18">
      <c r="A7" s="1011" t="s">
        <v>2311</v>
      </c>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row>
    <row r="8" spans="1:43">
      <c r="A8" s="1014"/>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row>
    <row r="9" spans="1:43">
      <c r="O9" s="609"/>
      <c r="P9" s="609"/>
      <c r="Q9" s="609"/>
      <c r="R9" s="609"/>
      <c r="S9" s="609"/>
      <c r="T9" s="609"/>
      <c r="U9" s="609"/>
      <c r="V9" s="609"/>
      <c r="W9" s="609"/>
      <c r="X9" s="609"/>
      <c r="Y9" s="609"/>
      <c r="Z9" s="609"/>
      <c r="AA9" s="609"/>
      <c r="AB9" s="609"/>
      <c r="AC9" s="609"/>
      <c r="AD9" s="609"/>
      <c r="AE9" s="609"/>
      <c r="AF9" s="609"/>
      <c r="AG9" s="609"/>
      <c r="AH9" s="609"/>
      <c r="AI9" s="609"/>
      <c r="AJ9" s="609"/>
      <c r="AK9" s="609"/>
      <c r="AL9" s="609"/>
      <c r="AM9" s="609"/>
      <c r="AN9" s="609"/>
      <c r="AO9" s="609"/>
      <c r="AP9" s="609"/>
      <c r="AQ9" s="609"/>
    </row>
    <row r="10" spans="1:43">
      <c r="C10" s="1818" t="s">
        <v>2171</v>
      </c>
      <c r="D10" s="1818"/>
      <c r="E10" s="1818"/>
      <c r="F10" s="1818"/>
      <c r="G10" s="1818"/>
      <c r="H10" s="609"/>
      <c r="I10" s="1818" t="s">
        <v>2210</v>
      </c>
      <c r="J10" s="1818"/>
      <c r="K10" s="1818"/>
      <c r="L10" s="1818"/>
      <c r="M10" s="1818"/>
      <c r="N10" s="609"/>
      <c r="O10" s="1818" t="s">
        <v>2261</v>
      </c>
      <c r="P10" s="1818"/>
      <c r="Q10" s="1818"/>
      <c r="R10" s="1818"/>
      <c r="S10" s="1818"/>
      <c r="T10" s="609"/>
      <c r="U10" s="1818" t="s">
        <v>2300</v>
      </c>
      <c r="V10" s="1818"/>
      <c r="W10" s="1818"/>
      <c r="X10" s="1818"/>
      <c r="Y10" s="1818"/>
      <c r="Z10" s="609"/>
      <c r="AA10" s="1818" t="s">
        <v>2506</v>
      </c>
      <c r="AB10" s="1818"/>
      <c r="AC10" s="1818"/>
      <c r="AD10" s="1818"/>
      <c r="AE10" s="1818"/>
      <c r="AF10" s="609"/>
      <c r="AG10" s="1818" t="s">
        <v>1099</v>
      </c>
      <c r="AH10" s="1819"/>
      <c r="AI10" s="1819"/>
      <c r="AJ10" s="1819"/>
      <c r="AK10" s="1819"/>
      <c r="AL10" s="609"/>
      <c r="AM10" s="1819" t="s">
        <v>1100</v>
      </c>
      <c r="AN10" s="1819"/>
      <c r="AO10" s="1819"/>
      <c r="AP10" s="1819"/>
      <c r="AQ10" s="1819"/>
    </row>
    <row r="11" spans="1:43" s="1014" customFormat="1">
      <c r="A11" s="1015" t="s">
        <v>2102</v>
      </c>
      <c r="C11" s="1016" t="s">
        <v>520</v>
      </c>
      <c r="D11" s="1017"/>
      <c r="E11" s="1016" t="s">
        <v>1092</v>
      </c>
      <c r="F11" s="1018"/>
      <c r="G11" s="1016" t="s">
        <v>243</v>
      </c>
      <c r="I11" s="1016" t="s">
        <v>520</v>
      </c>
      <c r="J11" s="1017"/>
      <c r="K11" s="1016" t="s">
        <v>1092</v>
      </c>
      <c r="L11" s="1018"/>
      <c r="M11" s="1016" t="s">
        <v>243</v>
      </c>
      <c r="O11" s="1040" t="s">
        <v>520</v>
      </c>
      <c r="P11" s="611"/>
      <c r="Q11" s="1040" t="s">
        <v>1092</v>
      </c>
      <c r="R11" s="610"/>
      <c r="S11" s="1040" t="s">
        <v>243</v>
      </c>
      <c r="T11" s="614"/>
      <c r="U11" s="1040" t="s">
        <v>520</v>
      </c>
      <c r="V11" s="611"/>
      <c r="W11" s="1040" t="s">
        <v>1092</v>
      </c>
      <c r="X11" s="610"/>
      <c r="Y11" s="1040" t="s">
        <v>243</v>
      </c>
      <c r="Z11" s="614"/>
      <c r="AA11" s="1040" t="s">
        <v>520</v>
      </c>
      <c r="AB11" s="611"/>
      <c r="AC11" s="1040" t="s">
        <v>1092</v>
      </c>
      <c r="AD11" s="610"/>
      <c r="AE11" s="1040" t="s">
        <v>243</v>
      </c>
      <c r="AF11" s="614"/>
      <c r="AG11" s="1040" t="s">
        <v>520</v>
      </c>
      <c r="AH11" s="611"/>
      <c r="AI11" s="1040" t="s">
        <v>1092</v>
      </c>
      <c r="AJ11" s="610"/>
      <c r="AK11" s="1040" t="s">
        <v>243</v>
      </c>
      <c r="AL11" s="614"/>
      <c r="AM11" s="1040" t="s">
        <v>520</v>
      </c>
      <c r="AN11" s="611"/>
      <c r="AO11" s="1040" t="s">
        <v>1092</v>
      </c>
      <c r="AP11" s="610"/>
      <c r="AQ11" s="1040" t="s">
        <v>243</v>
      </c>
    </row>
    <row r="12" spans="1:43">
      <c r="C12" s="1019"/>
      <c r="D12" s="1019"/>
      <c r="E12" s="1019"/>
      <c r="F12" s="1020"/>
      <c r="G12" s="1019"/>
      <c r="I12" s="1019"/>
      <c r="J12" s="1019"/>
      <c r="K12" s="1019"/>
      <c r="L12" s="1020"/>
      <c r="M12" s="1019"/>
      <c r="O12" s="1009"/>
      <c r="P12" s="1009"/>
      <c r="Q12" s="1009"/>
      <c r="R12" s="617"/>
      <c r="S12" s="1009"/>
      <c r="T12" s="609"/>
      <c r="U12" s="1009"/>
      <c r="V12" s="1009"/>
      <c r="W12" s="1009"/>
      <c r="X12" s="617"/>
      <c r="Y12" s="1009"/>
      <c r="Z12" s="609"/>
      <c r="AA12" s="1528"/>
      <c r="AB12" s="1528"/>
      <c r="AC12" s="1528"/>
      <c r="AD12" s="617"/>
      <c r="AE12" s="1528"/>
      <c r="AF12" s="609"/>
      <c r="AG12" s="2265"/>
      <c r="AH12" s="2265"/>
      <c r="AI12" s="2265"/>
      <c r="AJ12" s="617"/>
      <c r="AK12" s="2265"/>
      <c r="AL12" s="609"/>
      <c r="AM12" s="2265"/>
      <c r="AN12" s="2265"/>
      <c r="AO12" s="2265"/>
      <c r="AP12" s="617"/>
      <c r="AQ12" s="2265"/>
    </row>
    <row r="13" spans="1:43">
      <c r="A13" s="1014" t="s">
        <v>1153</v>
      </c>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row>
    <row r="14" spans="1:43">
      <c r="A14" s="1021" t="s">
        <v>2280</v>
      </c>
      <c r="B14" s="1022" t="s">
        <v>5</v>
      </c>
      <c r="C14" s="1023">
        <v>1451706</v>
      </c>
      <c r="D14" s="1041" t="s">
        <v>5</v>
      </c>
      <c r="E14" s="1023">
        <v>1007170</v>
      </c>
      <c r="F14" s="1041"/>
      <c r="G14" s="1023">
        <f>SUM(C14+E14)</f>
        <v>2458876</v>
      </c>
      <c r="H14" s="1041"/>
      <c r="I14" s="1023">
        <v>1335564</v>
      </c>
      <c r="J14" s="1041" t="s">
        <v>5</v>
      </c>
      <c r="K14" s="1023">
        <v>931224</v>
      </c>
      <c r="L14" s="1041"/>
      <c r="M14" s="1023">
        <f>SUM(I14+K14)</f>
        <v>2266788</v>
      </c>
      <c r="N14" s="1041"/>
      <c r="O14" s="1023">
        <v>1269666</v>
      </c>
      <c r="P14" s="1041" t="s">
        <v>5</v>
      </c>
      <c r="Q14" s="1023">
        <v>869618</v>
      </c>
      <c r="R14" s="1041"/>
      <c r="S14" s="1023">
        <f>SUM(O14+Q14)</f>
        <v>2139284</v>
      </c>
      <c r="T14" s="1041"/>
      <c r="U14" s="1023">
        <v>1119296</v>
      </c>
      <c r="V14" s="1041"/>
      <c r="W14" s="1023">
        <v>809878</v>
      </c>
      <c r="X14" s="1041"/>
      <c r="Y14" s="1023">
        <f>SUM(U14+W14)</f>
        <v>1929174</v>
      </c>
      <c r="Z14" s="1041"/>
      <c r="AA14" s="1023">
        <v>1154129</v>
      </c>
      <c r="AB14" s="1041"/>
      <c r="AC14" s="1023">
        <v>754711</v>
      </c>
      <c r="AD14" s="1041"/>
      <c r="AE14" s="1023">
        <f>SUM(AA14+AC14)</f>
        <v>1908840</v>
      </c>
      <c r="AF14" s="1041"/>
      <c r="AG14" s="1023">
        <v>14664721</v>
      </c>
      <c r="AH14" s="1041"/>
      <c r="AI14" s="1023">
        <v>5931644</v>
      </c>
      <c r="AJ14" s="1041"/>
      <c r="AK14" s="1023">
        <f>SUM(AG14+AI14)</f>
        <v>20596365</v>
      </c>
      <c r="AL14" s="1041"/>
      <c r="AM14" s="1023">
        <f>C14+I14+O14+U14+AA14+AG14</f>
        <v>20995082</v>
      </c>
      <c r="AN14" s="1041"/>
      <c r="AO14" s="1023">
        <f>E14+K14+Q14+W14+AC14+AI14</f>
        <v>10304245</v>
      </c>
      <c r="AP14" s="1041"/>
      <c r="AQ14" s="1023">
        <f>SUM(AM14+AO14)</f>
        <v>31299327</v>
      </c>
    </row>
    <row r="15" spans="1:43">
      <c r="A15" s="1021" t="s">
        <v>1154</v>
      </c>
      <c r="B15" s="1021" t="s">
        <v>5</v>
      </c>
      <c r="C15" s="1025">
        <v>274640</v>
      </c>
      <c r="D15" s="615"/>
      <c r="E15" s="1025">
        <v>218231</v>
      </c>
      <c r="F15" s="615" t="s">
        <v>5</v>
      </c>
      <c r="G15" s="1025">
        <f>SUM(C15+E15)</f>
        <v>492871</v>
      </c>
      <c r="H15" s="615" t="s">
        <v>5</v>
      </c>
      <c r="I15" s="1025">
        <v>156590</v>
      </c>
      <c r="J15" s="615"/>
      <c r="K15" s="1025">
        <v>205256</v>
      </c>
      <c r="L15" s="615" t="s">
        <v>5</v>
      </c>
      <c r="M15" s="1025">
        <f t="shared" ref="M15:M16" si="0">SUM(I15+K15)</f>
        <v>361846</v>
      </c>
      <c r="N15" s="615" t="s">
        <v>5</v>
      </c>
      <c r="O15" s="1025">
        <v>92389</v>
      </c>
      <c r="P15" s="615"/>
      <c r="Q15" s="1025">
        <v>198038</v>
      </c>
      <c r="R15" s="615" t="s">
        <v>5</v>
      </c>
      <c r="S15" s="1025">
        <f>SUM(O15+Q15)</f>
        <v>290427</v>
      </c>
      <c r="T15" s="615" t="s">
        <v>5</v>
      </c>
      <c r="U15" s="1025">
        <v>191189</v>
      </c>
      <c r="V15" s="615"/>
      <c r="W15" s="1025">
        <v>193112</v>
      </c>
      <c r="X15" s="615" t="s">
        <v>5</v>
      </c>
      <c r="Y15" s="1025">
        <f t="shared" ref="Y15:Y16" si="1">SUM(U15+W15)</f>
        <v>384301</v>
      </c>
      <c r="Z15" s="615" t="s">
        <v>5</v>
      </c>
      <c r="AA15" s="1025">
        <v>148642</v>
      </c>
      <c r="AB15" s="615"/>
      <c r="AC15" s="1025">
        <v>183021</v>
      </c>
      <c r="AD15" s="615"/>
      <c r="AE15" s="1025">
        <f t="shared" ref="AE15:AE16" si="2">SUM(AA15+AC15)</f>
        <v>331663</v>
      </c>
      <c r="AF15" s="615" t="s">
        <v>5</v>
      </c>
      <c r="AG15" s="1025">
        <v>3636407</v>
      </c>
      <c r="AH15" s="615"/>
      <c r="AI15" s="1025">
        <v>1833724</v>
      </c>
      <c r="AJ15" s="615"/>
      <c r="AK15" s="1025">
        <f>SUM(AG15+AI15)</f>
        <v>5470131</v>
      </c>
      <c r="AL15" s="615" t="s">
        <v>5</v>
      </c>
      <c r="AM15" s="1025">
        <f>C15+I15+O15+U15+AA15+AG15</f>
        <v>4499857</v>
      </c>
      <c r="AN15" s="1042" t="s">
        <v>5</v>
      </c>
      <c r="AO15" s="1025">
        <f>E15+K15+Q15+W15+AC15+AI15</f>
        <v>2831382</v>
      </c>
      <c r="AP15" s="615"/>
      <c r="AQ15" s="1025">
        <f>SUM(AM15+AO15)</f>
        <v>7331239</v>
      </c>
    </row>
    <row r="16" spans="1:43">
      <c r="A16" s="1021" t="s">
        <v>1156</v>
      </c>
      <c r="B16" s="1021" t="s">
        <v>5</v>
      </c>
      <c r="C16" s="1025">
        <v>263414</v>
      </c>
      <c r="D16" s="615"/>
      <c r="E16" s="1025">
        <v>468081</v>
      </c>
      <c r="F16" s="615"/>
      <c r="G16" s="1025">
        <f t="shared" ref="G16" si="3">SUM(C16+E16)</f>
        <v>731495</v>
      </c>
      <c r="H16" s="615" t="s">
        <v>5</v>
      </c>
      <c r="I16" s="1025">
        <v>374372</v>
      </c>
      <c r="J16" s="615"/>
      <c r="K16" s="1025">
        <v>452661</v>
      </c>
      <c r="L16" s="615"/>
      <c r="M16" s="1025">
        <f t="shared" si="0"/>
        <v>827033</v>
      </c>
      <c r="N16" s="615" t="s">
        <v>5</v>
      </c>
      <c r="O16" s="1025">
        <v>459393</v>
      </c>
      <c r="P16" s="615"/>
      <c r="Q16" s="1025">
        <v>435762</v>
      </c>
      <c r="R16" s="615"/>
      <c r="S16" s="1025">
        <f t="shared" ref="S16" si="4">SUM(O16+Q16)</f>
        <v>895155</v>
      </c>
      <c r="T16" s="615" t="s">
        <v>5</v>
      </c>
      <c r="U16" s="1025">
        <v>471519</v>
      </c>
      <c r="V16" s="615"/>
      <c r="W16" s="1025">
        <v>413238</v>
      </c>
      <c r="X16" s="615"/>
      <c r="Y16" s="1025">
        <f t="shared" si="1"/>
        <v>884757</v>
      </c>
      <c r="Z16" s="615" t="s">
        <v>5</v>
      </c>
      <c r="AA16" s="1025">
        <v>524570</v>
      </c>
      <c r="AB16" s="615"/>
      <c r="AC16" s="1025">
        <v>386915</v>
      </c>
      <c r="AD16" s="615"/>
      <c r="AE16" s="1025">
        <f t="shared" si="2"/>
        <v>911485</v>
      </c>
      <c r="AF16" s="615" t="s">
        <v>5</v>
      </c>
      <c r="AG16" s="1025">
        <v>7629941</v>
      </c>
      <c r="AH16" s="615"/>
      <c r="AI16" s="1025">
        <v>7264506</v>
      </c>
      <c r="AJ16" s="615"/>
      <c r="AK16" s="1025">
        <f t="shared" ref="AK16" si="5">SUM(AG16+AI16)</f>
        <v>14894447</v>
      </c>
      <c r="AL16" s="615" t="s">
        <v>5</v>
      </c>
      <c r="AM16" s="1025">
        <f t="shared" ref="AM16:AM31" si="6">C16+I16+O16+U16+AA16+AG16</f>
        <v>9723209</v>
      </c>
      <c r="AN16" s="1042"/>
      <c r="AO16" s="1025">
        <f t="shared" ref="AO16:AO31" si="7">E16+K16+Q16+W16+AC16+AI16</f>
        <v>9421163</v>
      </c>
      <c r="AP16" s="615"/>
      <c r="AQ16" s="1025">
        <f t="shared" ref="AQ16" si="8">SUM(AM16+AO16)</f>
        <v>19144372</v>
      </c>
    </row>
    <row r="17" spans="1:43">
      <c r="A17" s="1021"/>
      <c r="B17" s="1021"/>
      <c r="C17" s="1025"/>
      <c r="D17" s="615"/>
      <c r="E17" s="1025"/>
      <c r="F17" s="1021"/>
      <c r="G17" s="1025" t="s">
        <v>5</v>
      </c>
      <c r="H17" s="1021"/>
      <c r="I17" s="1025"/>
      <c r="J17" s="615"/>
      <c r="K17" s="1025"/>
      <c r="L17" s="615"/>
      <c r="M17" s="1025" t="s">
        <v>5</v>
      </c>
      <c r="O17" s="1025"/>
      <c r="P17" s="615"/>
      <c r="Q17" s="1025"/>
      <c r="R17" s="615"/>
      <c r="S17" s="1025" t="s">
        <v>5</v>
      </c>
      <c r="T17" s="615"/>
      <c r="U17" s="1025"/>
      <c r="V17" s="615"/>
      <c r="W17" s="1025"/>
      <c r="X17" s="615"/>
      <c r="Y17" s="1025"/>
      <c r="Z17" s="615"/>
      <c r="AA17" s="1025"/>
      <c r="AB17" s="615"/>
      <c r="AC17" s="1025"/>
      <c r="AD17" s="615"/>
      <c r="AE17" s="1025"/>
      <c r="AF17" s="615"/>
      <c r="AG17" s="1025"/>
      <c r="AH17" s="615"/>
      <c r="AI17" s="1025"/>
      <c r="AJ17" s="615"/>
      <c r="AK17" s="1025"/>
      <c r="AL17" s="615"/>
      <c r="AM17" s="1025" t="s">
        <v>5</v>
      </c>
      <c r="AN17" s="1042"/>
      <c r="AO17" s="1025" t="s">
        <v>5</v>
      </c>
      <c r="AP17" s="615"/>
      <c r="AQ17" s="1025"/>
    </row>
    <row r="18" spans="1:43">
      <c r="A18" s="1026" t="s">
        <v>1157</v>
      </c>
      <c r="B18" s="1027" t="s">
        <v>1155</v>
      </c>
      <c r="C18" s="1025">
        <v>16405</v>
      </c>
      <c r="D18" s="609"/>
      <c r="E18" s="1025">
        <v>861</v>
      </c>
      <c r="F18" s="615"/>
      <c r="G18" s="1025">
        <f t="shared" ref="G18:G24" si="9">SUM(C18+E18)</f>
        <v>17266</v>
      </c>
      <c r="H18" s="615"/>
      <c r="I18" s="1025">
        <v>0</v>
      </c>
      <c r="J18" s="615"/>
      <c r="K18" s="1025">
        <v>0</v>
      </c>
      <c r="L18" s="615"/>
      <c r="M18" s="1025">
        <f>SUM(I18+K18)</f>
        <v>0</v>
      </c>
      <c r="N18" s="615"/>
      <c r="O18" s="1025">
        <v>0</v>
      </c>
      <c r="P18" s="615"/>
      <c r="Q18" s="1025">
        <v>0</v>
      </c>
      <c r="R18" s="615"/>
      <c r="S18" s="1025">
        <f>SUM(O18+Q18)</f>
        <v>0</v>
      </c>
      <c r="T18" s="615"/>
      <c r="U18" s="1025">
        <v>0</v>
      </c>
      <c r="V18" s="615"/>
      <c r="W18" s="1025">
        <v>0</v>
      </c>
      <c r="X18" s="615"/>
      <c r="Y18" s="1025">
        <f>SUM(U18+W18)</f>
        <v>0</v>
      </c>
      <c r="Z18" s="615"/>
      <c r="AA18" s="1025">
        <v>0</v>
      </c>
      <c r="AB18" s="615"/>
      <c r="AC18" s="1025">
        <v>0</v>
      </c>
      <c r="AD18" s="615"/>
      <c r="AE18" s="1025">
        <f>SUM(AA18+AC18)</f>
        <v>0</v>
      </c>
      <c r="AF18" s="615"/>
      <c r="AG18" s="1025">
        <v>0</v>
      </c>
      <c r="AH18" s="615"/>
      <c r="AI18" s="1025">
        <v>0</v>
      </c>
      <c r="AJ18" s="615"/>
      <c r="AK18" s="1025">
        <f>SUM(AG18+AI18)</f>
        <v>0</v>
      </c>
      <c r="AL18" s="609"/>
      <c r="AM18" s="1025">
        <f t="shared" si="6"/>
        <v>16405</v>
      </c>
      <c r="AN18" s="1042"/>
      <c r="AO18" s="1025">
        <f t="shared" si="7"/>
        <v>861</v>
      </c>
      <c r="AP18" s="615"/>
      <c r="AQ18" s="1025">
        <f>SUM(AM18+AO18)</f>
        <v>17266</v>
      </c>
    </row>
    <row r="19" spans="1:43">
      <c r="A19" s="1021"/>
      <c r="B19" s="1021"/>
      <c r="C19" s="1025"/>
      <c r="D19" s="609"/>
      <c r="E19" s="1025"/>
      <c r="F19" s="615"/>
      <c r="G19" s="1025"/>
      <c r="H19" s="615"/>
      <c r="I19" s="1025"/>
      <c r="J19" s="615"/>
      <c r="K19" s="1025"/>
      <c r="L19" s="615"/>
      <c r="M19" s="1025"/>
      <c r="N19" s="615"/>
      <c r="O19" s="1025"/>
      <c r="P19" s="615"/>
      <c r="Q19" s="1025"/>
      <c r="R19" s="615"/>
      <c r="S19" s="1025"/>
      <c r="T19" s="615"/>
      <c r="U19" s="1025"/>
      <c r="V19" s="615"/>
      <c r="W19" s="1025"/>
      <c r="X19" s="615"/>
      <c r="Y19" s="1025"/>
      <c r="Z19" s="615"/>
      <c r="AA19" s="1025"/>
      <c r="AB19" s="615"/>
      <c r="AC19" s="1025"/>
      <c r="AD19" s="615"/>
      <c r="AE19" s="1025"/>
      <c r="AF19" s="615"/>
      <c r="AG19" s="1025"/>
      <c r="AH19" s="615"/>
      <c r="AI19" s="1025"/>
      <c r="AJ19" s="615"/>
      <c r="AK19" s="1025"/>
      <c r="AL19" s="609"/>
      <c r="AM19" s="1025" t="s">
        <v>5</v>
      </c>
      <c r="AN19" s="1042"/>
      <c r="AO19" s="1025" t="s">
        <v>5</v>
      </c>
      <c r="AP19" s="609"/>
      <c r="AQ19" s="440"/>
    </row>
    <row r="20" spans="1:43">
      <c r="A20" s="1026" t="s">
        <v>1158</v>
      </c>
      <c r="B20" s="1027" t="s">
        <v>1155</v>
      </c>
      <c r="C20" s="1025">
        <v>20280</v>
      </c>
      <c r="D20" s="609"/>
      <c r="E20" s="1025">
        <v>718</v>
      </c>
      <c r="F20" s="615"/>
      <c r="G20" s="1025">
        <f t="shared" si="9"/>
        <v>20998</v>
      </c>
      <c r="H20" s="615"/>
      <c r="I20" s="1025">
        <v>1900</v>
      </c>
      <c r="J20" s="615"/>
      <c r="K20" s="1025">
        <v>48</v>
      </c>
      <c r="L20" s="615"/>
      <c r="M20" s="1025">
        <f>SUM(I20+K20)</f>
        <v>1948</v>
      </c>
      <c r="N20" s="615"/>
      <c r="O20" s="1025">
        <v>0</v>
      </c>
      <c r="P20" s="615"/>
      <c r="Q20" s="1025">
        <v>0</v>
      </c>
      <c r="R20" s="615"/>
      <c r="S20" s="1025">
        <f>SUM(O20+Q20)</f>
        <v>0</v>
      </c>
      <c r="T20" s="615"/>
      <c r="U20" s="1025">
        <v>0</v>
      </c>
      <c r="V20" s="615"/>
      <c r="W20" s="1025">
        <v>0</v>
      </c>
      <c r="X20" s="615"/>
      <c r="Y20" s="1025">
        <f>SUM(U20+W20)</f>
        <v>0</v>
      </c>
      <c r="Z20" s="615"/>
      <c r="AA20" s="1025">
        <v>0</v>
      </c>
      <c r="AB20" s="615"/>
      <c r="AC20" s="1025">
        <v>0</v>
      </c>
      <c r="AD20" s="615"/>
      <c r="AE20" s="1025">
        <f>SUM(AA20+AC20)</f>
        <v>0</v>
      </c>
      <c r="AF20" s="615"/>
      <c r="AG20" s="1025">
        <v>0</v>
      </c>
      <c r="AH20" s="615"/>
      <c r="AI20" s="1025">
        <v>0</v>
      </c>
      <c r="AJ20" s="615"/>
      <c r="AK20" s="1025">
        <f>SUM(AG20+AI20)</f>
        <v>0</v>
      </c>
      <c r="AL20" s="609"/>
      <c r="AM20" s="1025">
        <f t="shared" si="6"/>
        <v>22180</v>
      </c>
      <c r="AN20" s="1042"/>
      <c r="AO20" s="1025">
        <f t="shared" si="7"/>
        <v>766</v>
      </c>
      <c r="AP20" s="615"/>
      <c r="AQ20" s="1025">
        <f>SUM(AM20+AO20)</f>
        <v>22946</v>
      </c>
    </row>
    <row r="21" spans="1:43">
      <c r="A21" s="1021"/>
      <c r="B21" s="1021"/>
      <c r="C21" s="1025"/>
      <c r="D21" s="609"/>
      <c r="E21" s="1025"/>
      <c r="F21" s="615"/>
      <c r="G21" s="1025"/>
      <c r="H21" s="615"/>
      <c r="I21" s="1025"/>
      <c r="J21" s="615"/>
      <c r="K21" s="1025"/>
      <c r="L21" s="615"/>
      <c r="M21" s="1025"/>
      <c r="N21" s="615"/>
      <c r="O21" s="1025"/>
      <c r="P21" s="615"/>
      <c r="Q21" s="1025"/>
      <c r="R21" s="615"/>
      <c r="S21" s="1025"/>
      <c r="T21" s="615"/>
      <c r="U21" s="1025"/>
      <c r="V21" s="615"/>
      <c r="W21" s="1025"/>
      <c r="X21" s="615"/>
      <c r="Y21" s="1025"/>
      <c r="Z21" s="615"/>
      <c r="AA21" s="1025"/>
      <c r="AB21" s="615"/>
      <c r="AC21" s="1025"/>
      <c r="AD21" s="615"/>
      <c r="AE21" s="1025"/>
      <c r="AF21" s="615"/>
      <c r="AG21" s="1025"/>
      <c r="AH21" s="615"/>
      <c r="AI21" s="1025"/>
      <c r="AJ21" s="615"/>
      <c r="AK21" s="1025"/>
      <c r="AL21" s="609"/>
      <c r="AM21" s="1025" t="s">
        <v>5</v>
      </c>
      <c r="AN21" s="1042"/>
      <c r="AO21" s="1025" t="s">
        <v>5</v>
      </c>
      <c r="AP21" s="609"/>
      <c r="AQ21" s="440"/>
    </row>
    <row r="22" spans="1:43">
      <c r="A22" s="1026" t="s">
        <v>1159</v>
      </c>
      <c r="B22" s="1021" t="s">
        <v>5</v>
      </c>
      <c r="C22" s="1025">
        <v>162975</v>
      </c>
      <c r="D22" s="609"/>
      <c r="E22" s="1025">
        <v>8346</v>
      </c>
      <c r="F22" s="615"/>
      <c r="G22" s="1025">
        <f t="shared" si="9"/>
        <v>171321</v>
      </c>
      <c r="H22" s="615" t="s">
        <v>5</v>
      </c>
      <c r="I22" s="1025">
        <v>90135</v>
      </c>
      <c r="J22" s="615"/>
      <c r="K22" s="1025">
        <v>2136</v>
      </c>
      <c r="L22" s="615"/>
      <c r="M22" s="1025">
        <f>SUM(I22+K22)</f>
        <v>92271</v>
      </c>
      <c r="N22" s="615" t="s">
        <v>5</v>
      </c>
      <c r="O22" s="1025">
        <v>0</v>
      </c>
      <c r="P22" s="615"/>
      <c r="Q22" s="1025">
        <v>0</v>
      </c>
      <c r="R22" s="615"/>
      <c r="S22" s="1025">
        <f>SUM(O22+Q22)</f>
        <v>0</v>
      </c>
      <c r="T22" s="615" t="s">
        <v>5</v>
      </c>
      <c r="U22" s="1025">
        <v>0</v>
      </c>
      <c r="V22" s="615"/>
      <c r="W22" s="1025">
        <v>0</v>
      </c>
      <c r="X22" s="615"/>
      <c r="Y22" s="1025">
        <f>SUM(U22+W22)</f>
        <v>0</v>
      </c>
      <c r="Z22" s="615" t="s">
        <v>5</v>
      </c>
      <c r="AA22" s="1025">
        <v>0</v>
      </c>
      <c r="AB22" s="615"/>
      <c r="AC22" s="1025">
        <v>0</v>
      </c>
      <c r="AD22" s="615"/>
      <c r="AE22" s="1025">
        <f>SUM(AA22+AC22)</f>
        <v>0</v>
      </c>
      <c r="AF22" s="615" t="s">
        <v>5</v>
      </c>
      <c r="AG22" s="1025">
        <v>0</v>
      </c>
      <c r="AH22" s="1037"/>
      <c r="AI22" s="1025">
        <v>0</v>
      </c>
      <c r="AJ22" s="615"/>
      <c r="AK22" s="1025">
        <f>SUM(AG22+AI22)</f>
        <v>0</v>
      </c>
      <c r="AL22" s="615" t="s">
        <v>5</v>
      </c>
      <c r="AM22" s="1025">
        <f t="shared" si="6"/>
        <v>253110</v>
      </c>
      <c r="AN22" s="1042"/>
      <c r="AO22" s="1025">
        <f t="shared" si="7"/>
        <v>10482</v>
      </c>
      <c r="AP22" s="615"/>
      <c r="AQ22" s="1025">
        <f>SUM(AM22+AO22)</f>
        <v>263592</v>
      </c>
    </row>
    <row r="23" spans="1:43">
      <c r="A23" s="1026"/>
      <c r="B23" s="1021"/>
      <c r="C23" s="1025"/>
      <c r="D23" s="609"/>
      <c r="E23" s="1025"/>
      <c r="F23" s="615"/>
      <c r="G23" s="1025"/>
      <c r="H23" s="615"/>
      <c r="I23" s="1025"/>
      <c r="J23" s="615"/>
      <c r="K23" s="1025"/>
      <c r="L23" s="615"/>
      <c r="M23" s="1025"/>
      <c r="N23" s="615"/>
      <c r="O23" s="1025"/>
      <c r="P23" s="615"/>
      <c r="Q23" s="1025"/>
      <c r="R23" s="615"/>
      <c r="S23" s="1025"/>
      <c r="T23" s="615"/>
      <c r="U23" s="1025"/>
      <c r="V23" s="615"/>
      <c r="W23" s="1025"/>
      <c r="X23" s="615"/>
      <c r="Y23" s="1025"/>
      <c r="Z23" s="615"/>
      <c r="AA23" s="1025"/>
      <c r="AB23" s="615"/>
      <c r="AC23" s="1025"/>
      <c r="AD23" s="615"/>
      <c r="AE23" s="1025"/>
      <c r="AF23" s="615"/>
      <c r="AG23" s="1025"/>
      <c r="AH23" s="615"/>
      <c r="AI23" s="1025"/>
      <c r="AJ23" s="615"/>
      <c r="AK23" s="1025"/>
      <c r="AL23" s="615"/>
      <c r="AM23" s="1025" t="s">
        <v>5</v>
      </c>
      <c r="AN23" s="1042"/>
      <c r="AO23" s="1025" t="s">
        <v>5</v>
      </c>
      <c r="AP23" s="615"/>
      <c r="AQ23" s="1025"/>
    </row>
    <row r="24" spans="1:43">
      <c r="A24" s="1026" t="s">
        <v>1160</v>
      </c>
      <c r="B24" s="1021" t="s">
        <v>5</v>
      </c>
      <c r="C24" s="1025">
        <v>0</v>
      </c>
      <c r="D24" s="609"/>
      <c r="E24" s="1025">
        <v>0</v>
      </c>
      <c r="F24" s="615"/>
      <c r="G24" s="1025">
        <f t="shared" si="9"/>
        <v>0</v>
      </c>
      <c r="H24" s="615" t="s">
        <v>5</v>
      </c>
      <c r="I24" s="1025">
        <v>0</v>
      </c>
      <c r="J24" s="615"/>
      <c r="K24" s="1025">
        <v>0</v>
      </c>
      <c r="L24" s="615"/>
      <c r="M24" s="1025">
        <f>SUM(I24+K24)</f>
        <v>0</v>
      </c>
      <c r="N24" s="615" t="s">
        <v>5</v>
      </c>
      <c r="O24" s="1025">
        <v>0</v>
      </c>
      <c r="P24" s="615"/>
      <c r="Q24" s="1025">
        <v>0</v>
      </c>
      <c r="R24" s="615"/>
      <c r="S24" s="1025">
        <f>SUM(O24+Q24)</f>
        <v>0</v>
      </c>
      <c r="T24" s="615" t="s">
        <v>5</v>
      </c>
      <c r="U24" s="1025">
        <v>0</v>
      </c>
      <c r="V24" s="615"/>
      <c r="W24" s="1025">
        <v>0</v>
      </c>
      <c r="X24" s="615"/>
      <c r="Y24" s="1025">
        <f>SUM(U24+W24)</f>
        <v>0</v>
      </c>
      <c r="Z24" s="615" t="s">
        <v>5</v>
      </c>
      <c r="AA24" s="1025">
        <v>0</v>
      </c>
      <c r="AB24" s="615"/>
      <c r="AC24" s="1025">
        <v>0</v>
      </c>
      <c r="AD24" s="615"/>
      <c r="AE24" s="1025">
        <f>SUM(AA24+AC24)</f>
        <v>0</v>
      </c>
      <c r="AF24" s="615" t="s">
        <v>5</v>
      </c>
      <c r="AG24" s="1025">
        <v>0</v>
      </c>
      <c r="AH24" s="615"/>
      <c r="AI24" s="1025">
        <v>0</v>
      </c>
      <c r="AJ24" s="615"/>
      <c r="AK24" s="1025">
        <f>SUM(AG24+AI24)</f>
        <v>0</v>
      </c>
      <c r="AL24" s="615" t="s">
        <v>5</v>
      </c>
      <c r="AM24" s="1025">
        <f t="shared" si="6"/>
        <v>0</v>
      </c>
      <c r="AN24" s="1042"/>
      <c r="AO24" s="1025">
        <f t="shared" si="7"/>
        <v>0</v>
      </c>
      <c r="AP24" s="615"/>
      <c r="AQ24" s="1025">
        <f>SUM(AM24+AO24)</f>
        <v>0</v>
      </c>
    </row>
    <row r="25" spans="1:43">
      <c r="A25" s="1026"/>
      <c r="B25" s="1021"/>
      <c r="C25" s="1025"/>
      <c r="D25" s="609"/>
      <c r="E25" s="1025"/>
      <c r="F25" s="615"/>
      <c r="G25" s="1025"/>
      <c r="H25" s="615"/>
      <c r="I25" s="1025"/>
      <c r="J25" s="615"/>
      <c r="K25" s="1025"/>
      <c r="L25" s="615"/>
      <c r="M25" s="1025"/>
      <c r="N25" s="615"/>
      <c r="O25" s="1025"/>
      <c r="P25" s="615"/>
      <c r="Q25" s="1025"/>
      <c r="R25" s="615"/>
      <c r="S25" s="1025"/>
      <c r="T25" s="615"/>
      <c r="U25" s="1025"/>
      <c r="V25" s="615"/>
      <c r="W25" s="1025"/>
      <c r="X25" s="615"/>
      <c r="Y25" s="1025"/>
      <c r="Z25" s="615"/>
      <c r="AA25" s="1025"/>
      <c r="AB25" s="615"/>
      <c r="AC25" s="1025"/>
      <c r="AD25" s="615"/>
      <c r="AE25" s="1025"/>
      <c r="AF25" s="615"/>
      <c r="AG25" s="1025"/>
      <c r="AH25" s="615"/>
      <c r="AI25" s="1025"/>
      <c r="AJ25" s="615"/>
      <c r="AK25" s="1025"/>
      <c r="AL25" s="615"/>
      <c r="AM25" s="1025" t="s">
        <v>5</v>
      </c>
      <c r="AN25" s="1042"/>
      <c r="AO25" s="1025" t="s">
        <v>5</v>
      </c>
      <c r="AP25" s="615"/>
      <c r="AQ25" s="1025"/>
    </row>
    <row r="26" spans="1:43">
      <c r="A26" s="1026" t="s">
        <v>2550</v>
      </c>
      <c r="B26" s="1021" t="s">
        <v>11</v>
      </c>
      <c r="C26" s="1025">
        <v>497595</v>
      </c>
      <c r="D26" s="615"/>
      <c r="E26" s="1025">
        <v>106743</v>
      </c>
      <c r="F26" s="615"/>
      <c r="G26" s="1025">
        <f>SUM(C26+E26)</f>
        <v>604338</v>
      </c>
      <c r="H26" s="615"/>
      <c r="I26" s="1025">
        <v>177060</v>
      </c>
      <c r="J26" s="615"/>
      <c r="K26" s="1025">
        <v>89673</v>
      </c>
      <c r="L26" s="615"/>
      <c r="M26" s="1025">
        <f>SUM(I26+K26)</f>
        <v>266733</v>
      </c>
      <c r="N26" s="615"/>
      <c r="O26" s="1025">
        <v>173375</v>
      </c>
      <c r="P26" s="615"/>
      <c r="Q26" s="1025">
        <v>81105</v>
      </c>
      <c r="R26" s="615"/>
      <c r="S26" s="1025">
        <f>SUM(O26+Q26)</f>
        <v>254480</v>
      </c>
      <c r="T26" s="615"/>
      <c r="U26" s="1025">
        <v>158630</v>
      </c>
      <c r="V26" s="615"/>
      <c r="W26" s="1025">
        <v>72388</v>
      </c>
      <c r="X26" s="615"/>
      <c r="Y26" s="1025">
        <f>SUM(U26+W26)</f>
        <v>231018</v>
      </c>
      <c r="Z26" s="615"/>
      <c r="AA26" s="1025">
        <v>170115</v>
      </c>
      <c r="AB26" s="615"/>
      <c r="AC26" s="1025">
        <v>64215</v>
      </c>
      <c r="AD26" s="615"/>
      <c r="AE26" s="1025">
        <f>SUM(AA26+AC26)</f>
        <v>234330</v>
      </c>
      <c r="AF26" s="615"/>
      <c r="AG26" s="1769">
        <v>1129395</v>
      </c>
      <c r="AH26" s="615"/>
      <c r="AI26" s="1769">
        <v>221151</v>
      </c>
      <c r="AJ26" s="615"/>
      <c r="AK26" s="1025">
        <f>SUM(AG26+AI26)</f>
        <v>1350546</v>
      </c>
      <c r="AL26" s="615"/>
      <c r="AM26" s="1025">
        <f>C26+I26+O26+U26+AA26+AG26</f>
        <v>2306170</v>
      </c>
      <c r="AN26" s="1042"/>
      <c r="AO26" s="1025">
        <f>E26+K26+Q26+W26+AC26+AI26</f>
        <v>635275</v>
      </c>
      <c r="AP26" s="615"/>
      <c r="AQ26" s="1025">
        <f>SUM(AM26+AO26)</f>
        <v>2941445</v>
      </c>
    </row>
    <row r="27" spans="1:43">
      <c r="A27" s="1021"/>
      <c r="B27" s="1021"/>
      <c r="C27" s="1025"/>
      <c r="D27" s="615"/>
      <c r="E27" s="1025"/>
      <c r="F27" s="615"/>
      <c r="G27" s="1025"/>
      <c r="H27" s="615"/>
      <c r="I27" s="1025"/>
      <c r="J27" s="615"/>
      <c r="K27" s="1025"/>
      <c r="L27" s="615"/>
      <c r="M27" s="1025"/>
      <c r="N27" s="615"/>
      <c r="O27" s="1025"/>
      <c r="P27" s="615"/>
      <c r="Q27" s="1025"/>
      <c r="R27" s="615"/>
      <c r="S27" s="1025"/>
      <c r="T27" s="615"/>
      <c r="U27" s="1025"/>
      <c r="V27" s="615"/>
      <c r="W27" s="1025"/>
      <c r="X27" s="615"/>
      <c r="Y27" s="1025"/>
      <c r="Z27" s="615"/>
      <c r="AA27" s="1025"/>
      <c r="AB27" s="615"/>
      <c r="AC27" s="1025"/>
      <c r="AD27" s="615"/>
      <c r="AE27" s="1025"/>
      <c r="AF27" s="615"/>
      <c r="AG27" s="1025"/>
      <c r="AH27" s="615"/>
      <c r="AI27" s="1025"/>
      <c r="AJ27" s="615"/>
      <c r="AK27" s="1025"/>
      <c r="AL27" s="615"/>
      <c r="AM27" s="1025" t="s">
        <v>5</v>
      </c>
      <c r="AN27" s="1042"/>
      <c r="AO27" s="1025" t="s">
        <v>5</v>
      </c>
      <c r="AP27" s="615"/>
      <c r="AQ27" s="1025"/>
    </row>
    <row r="28" spans="1:43">
      <c r="A28" s="1026" t="s">
        <v>1161</v>
      </c>
      <c r="B28" s="1021"/>
      <c r="C28" s="1025"/>
      <c r="D28" s="615"/>
      <c r="E28" s="1025"/>
      <c r="F28" s="615"/>
      <c r="G28" s="1025"/>
      <c r="H28" s="615"/>
      <c r="I28" s="1025"/>
      <c r="J28" s="615"/>
      <c r="K28" s="1025"/>
      <c r="L28" s="615"/>
      <c r="M28" s="1025"/>
      <c r="N28" s="615"/>
      <c r="O28" s="1025"/>
      <c r="P28" s="615"/>
      <c r="Q28" s="1025"/>
      <c r="R28" s="615"/>
      <c r="S28" s="1025"/>
      <c r="T28" s="615"/>
      <c r="U28" s="1025"/>
      <c r="V28" s="615"/>
      <c r="W28" s="1025"/>
      <c r="X28" s="615"/>
      <c r="Y28" s="1025"/>
      <c r="Z28" s="615"/>
      <c r="AA28" s="1025"/>
      <c r="AB28" s="615"/>
      <c r="AC28" s="1025"/>
      <c r="AD28" s="615"/>
      <c r="AE28" s="1025"/>
      <c r="AF28" s="615"/>
      <c r="AG28" s="1025"/>
      <c r="AH28" s="615"/>
      <c r="AI28" s="1025"/>
      <c r="AJ28" s="615"/>
      <c r="AK28" s="1025"/>
      <c r="AL28" s="615"/>
      <c r="AM28" s="1025" t="s">
        <v>5</v>
      </c>
      <c r="AN28" s="1042"/>
      <c r="AO28" s="1025" t="s">
        <v>5</v>
      </c>
      <c r="AP28" s="615"/>
      <c r="AQ28" s="1025"/>
    </row>
    <row r="29" spans="1:43">
      <c r="A29" s="1021" t="s">
        <v>2280</v>
      </c>
      <c r="B29" s="1024" t="s">
        <v>1155</v>
      </c>
      <c r="C29" s="1025">
        <v>1251985</v>
      </c>
      <c r="D29" s="609"/>
      <c r="E29" s="1025">
        <v>613387</v>
      </c>
      <c r="F29" s="1042"/>
      <c r="G29" s="1025">
        <f t="shared" ref="G29:G31" si="10">SUM(C29+E29)</f>
        <v>1865372</v>
      </c>
      <c r="H29" s="1042"/>
      <c r="I29" s="1025">
        <v>1138025</v>
      </c>
      <c r="J29" s="1042"/>
      <c r="K29" s="1025">
        <v>566299</v>
      </c>
      <c r="L29" s="1042"/>
      <c r="M29" s="1025">
        <f>SUM(I29+K29)</f>
        <v>1704324</v>
      </c>
      <c r="N29" s="1042"/>
      <c r="O29" s="1025">
        <v>1106385</v>
      </c>
      <c r="P29" s="1042"/>
      <c r="Q29" s="1025">
        <v>522059</v>
      </c>
      <c r="R29" s="1042"/>
      <c r="S29" s="1025">
        <f>SUM(O29+Q29)</f>
        <v>1628444</v>
      </c>
      <c r="T29" s="1042"/>
      <c r="U29" s="1025">
        <v>1022105</v>
      </c>
      <c r="V29" s="1042"/>
      <c r="W29" s="1025">
        <v>478142</v>
      </c>
      <c r="X29" s="1042"/>
      <c r="Y29" s="1025">
        <f>SUM(U29+W29)</f>
        <v>1500247</v>
      </c>
      <c r="Z29" s="1042"/>
      <c r="AA29" s="1025">
        <v>922414</v>
      </c>
      <c r="AB29" s="1042"/>
      <c r="AC29" s="1025">
        <v>434755</v>
      </c>
      <c r="AD29" s="1042"/>
      <c r="AE29" s="1025">
        <f>SUM(AA29+AC29)</f>
        <v>1357169</v>
      </c>
      <c r="AF29" s="1042"/>
      <c r="AG29" s="1025">
        <v>8677322</v>
      </c>
      <c r="AH29" s="1042"/>
      <c r="AI29" s="1025">
        <v>3190680</v>
      </c>
      <c r="AJ29" s="1042"/>
      <c r="AK29" s="1025">
        <f>SUM(AG29+AI29)</f>
        <v>11868002</v>
      </c>
      <c r="AL29" s="1042"/>
      <c r="AM29" s="1025">
        <f t="shared" si="6"/>
        <v>14118236</v>
      </c>
      <c r="AN29" s="1042"/>
      <c r="AO29" s="1025">
        <f t="shared" si="7"/>
        <v>5805322</v>
      </c>
      <c r="AP29" s="1042"/>
      <c r="AQ29" s="1025">
        <f>SUM(AM29+AO29)</f>
        <v>19923558</v>
      </c>
    </row>
    <row r="30" spans="1:43">
      <c r="A30" s="1021" t="s">
        <v>1154</v>
      </c>
      <c r="B30" s="1021" t="s">
        <v>5</v>
      </c>
      <c r="C30" s="1025">
        <v>0</v>
      </c>
      <c r="D30" s="609"/>
      <c r="E30" s="1025">
        <v>25</v>
      </c>
      <c r="F30" s="615"/>
      <c r="G30" s="1025">
        <f t="shared" si="10"/>
        <v>25</v>
      </c>
      <c r="H30" s="615" t="s">
        <v>5</v>
      </c>
      <c r="I30" s="1025">
        <v>0</v>
      </c>
      <c r="J30" s="615"/>
      <c r="K30" s="1025">
        <v>25</v>
      </c>
      <c r="L30" s="615"/>
      <c r="M30" s="1025">
        <f t="shared" ref="M30:M31" si="11">SUM(I30+K30)</f>
        <v>25</v>
      </c>
      <c r="N30" s="615" t="s">
        <v>5</v>
      </c>
      <c r="O30" s="1025">
        <v>0</v>
      </c>
      <c r="P30" s="615"/>
      <c r="Q30" s="1025">
        <v>25</v>
      </c>
      <c r="R30" s="615"/>
      <c r="S30" s="1025">
        <f t="shared" ref="S30:S31" si="12">SUM(O30+Q30)</f>
        <v>25</v>
      </c>
      <c r="T30" s="615" t="s">
        <v>5</v>
      </c>
      <c r="U30" s="1025">
        <v>0</v>
      </c>
      <c r="V30" s="615"/>
      <c r="W30" s="1025">
        <v>25</v>
      </c>
      <c r="X30" s="615"/>
      <c r="Y30" s="1025">
        <f t="shared" ref="Y30:Y31" si="13">SUM(U30+W30)</f>
        <v>25</v>
      </c>
      <c r="Z30" s="615" t="s">
        <v>5</v>
      </c>
      <c r="AA30" s="1025">
        <v>0</v>
      </c>
      <c r="AB30" s="615"/>
      <c r="AC30" s="1025">
        <v>25</v>
      </c>
      <c r="AD30" s="615"/>
      <c r="AE30" s="1025">
        <f t="shared" ref="AE30:AE31" si="14">SUM(AA30+AC30)</f>
        <v>25</v>
      </c>
      <c r="AF30" s="615" t="s">
        <v>5</v>
      </c>
      <c r="AG30" s="1025">
        <v>567</v>
      </c>
      <c r="AH30" s="1037"/>
      <c r="AI30" s="1025">
        <v>416</v>
      </c>
      <c r="AJ30" s="615"/>
      <c r="AK30" s="1025">
        <f t="shared" ref="AK30:AK31" si="15">SUM(AG30+AI30)</f>
        <v>983</v>
      </c>
      <c r="AL30" s="615" t="s">
        <v>5</v>
      </c>
      <c r="AM30" s="1025">
        <f t="shared" si="6"/>
        <v>567</v>
      </c>
      <c r="AN30" s="1042"/>
      <c r="AO30" s="1025">
        <f t="shared" si="7"/>
        <v>541</v>
      </c>
      <c r="AP30" s="615"/>
      <c r="AQ30" s="1025">
        <f t="shared" ref="AQ30:AQ31" si="16">SUM(AM30+AO30)</f>
        <v>1108</v>
      </c>
    </row>
    <row r="31" spans="1:43">
      <c r="A31" s="1021" t="s">
        <v>1156</v>
      </c>
      <c r="B31" s="1024" t="s">
        <v>1155</v>
      </c>
      <c r="C31" s="1025">
        <v>9300</v>
      </c>
      <c r="D31" s="609"/>
      <c r="E31" s="1025">
        <v>5706</v>
      </c>
      <c r="F31" s="1042"/>
      <c r="G31" s="1025">
        <f t="shared" si="10"/>
        <v>15006</v>
      </c>
      <c r="H31" s="1042"/>
      <c r="I31" s="1025">
        <v>7010</v>
      </c>
      <c r="J31" s="1042"/>
      <c r="K31" s="1025">
        <v>5415</v>
      </c>
      <c r="L31" s="1042"/>
      <c r="M31" s="1025">
        <f t="shared" si="11"/>
        <v>12425</v>
      </c>
      <c r="N31" s="1042"/>
      <c r="O31" s="1025">
        <v>7245</v>
      </c>
      <c r="P31" s="1042"/>
      <c r="Q31" s="1025">
        <v>5175</v>
      </c>
      <c r="R31" s="1042"/>
      <c r="S31" s="1025">
        <f t="shared" si="12"/>
        <v>12420</v>
      </c>
      <c r="T31" s="1042"/>
      <c r="U31" s="1025">
        <v>550</v>
      </c>
      <c r="V31" s="1042"/>
      <c r="W31" s="1025">
        <v>4910</v>
      </c>
      <c r="X31" s="1042"/>
      <c r="Y31" s="1025">
        <f t="shared" si="13"/>
        <v>5460</v>
      </c>
      <c r="Z31" s="1042"/>
      <c r="AA31" s="1025">
        <v>575</v>
      </c>
      <c r="AB31" s="1042"/>
      <c r="AC31" s="1025">
        <v>4883</v>
      </c>
      <c r="AD31" s="1042"/>
      <c r="AE31" s="1025">
        <f t="shared" si="14"/>
        <v>5458</v>
      </c>
      <c r="AF31" s="1042"/>
      <c r="AG31" s="1025">
        <v>116250</v>
      </c>
      <c r="AH31" s="1042"/>
      <c r="AI31" s="1025">
        <v>86799</v>
      </c>
      <c r="AJ31" s="1042"/>
      <c r="AK31" s="1025">
        <f t="shared" si="15"/>
        <v>203049</v>
      </c>
      <c r="AL31" s="1042"/>
      <c r="AM31" s="1025">
        <f t="shared" si="6"/>
        <v>140930</v>
      </c>
      <c r="AN31" s="1042"/>
      <c r="AO31" s="1025">
        <f t="shared" si="7"/>
        <v>112888</v>
      </c>
      <c r="AP31" s="615"/>
      <c r="AQ31" s="1025">
        <f t="shared" si="16"/>
        <v>253818</v>
      </c>
    </row>
    <row r="32" spans="1:43">
      <c r="E32" s="1029"/>
      <c r="G32" s="1029"/>
      <c r="I32" s="1029"/>
      <c r="K32" s="1029"/>
      <c r="M32" s="1029"/>
      <c r="O32" s="440"/>
      <c r="P32" s="609"/>
      <c r="Q32" s="440"/>
      <c r="R32" s="609"/>
      <c r="S32" s="440"/>
      <c r="T32" s="609"/>
      <c r="U32" s="440"/>
      <c r="V32" s="609"/>
      <c r="W32" s="440"/>
      <c r="X32" s="609"/>
      <c r="Y32" s="440"/>
      <c r="Z32" s="609"/>
      <c r="AA32" s="440"/>
      <c r="AB32" s="609"/>
      <c r="AC32" s="440"/>
      <c r="AD32" s="609"/>
      <c r="AE32" s="440"/>
      <c r="AF32" s="609"/>
      <c r="AG32" s="440"/>
      <c r="AH32" s="609"/>
      <c r="AI32" s="440"/>
      <c r="AJ32" s="609"/>
      <c r="AK32" s="440"/>
      <c r="AL32" s="609"/>
      <c r="AM32" s="440"/>
      <c r="AN32" s="609"/>
      <c r="AO32" s="440"/>
      <c r="AP32" s="609"/>
      <c r="AQ32" s="440"/>
    </row>
    <row r="33" spans="1:43" s="1014" customFormat="1" ht="20.25" customHeight="1" thickBot="1">
      <c r="A33" s="1030" t="s">
        <v>1162</v>
      </c>
      <c r="B33" s="1031" t="s">
        <v>5</v>
      </c>
      <c r="C33" s="1032">
        <f>SUM(C14:C31)</f>
        <v>3948300</v>
      </c>
      <c r="D33" s="1033" t="s">
        <v>5</v>
      </c>
      <c r="E33" s="1032">
        <f>SUM(E14:E31)</f>
        <v>2429268</v>
      </c>
      <c r="F33" s="1033" t="s">
        <v>5</v>
      </c>
      <c r="G33" s="1032">
        <f>SUM(G14:G31)</f>
        <v>6377568</v>
      </c>
      <c r="H33" s="1033" t="s">
        <v>5</v>
      </c>
      <c r="I33" s="1032">
        <f>SUM(I14:I31)</f>
        <v>3280656</v>
      </c>
      <c r="J33" s="1033" t="s">
        <v>5</v>
      </c>
      <c r="K33" s="1032">
        <f>SUM(K14:K31)</f>
        <v>2252737</v>
      </c>
      <c r="L33" s="1033" t="s">
        <v>5</v>
      </c>
      <c r="M33" s="1032">
        <f>SUM(M14:M31)</f>
        <v>5533393</v>
      </c>
      <c r="O33" s="1032">
        <f>SUM(O14:O31)</f>
        <v>3108453</v>
      </c>
      <c r="P33" s="1033" t="s">
        <v>5</v>
      </c>
      <c r="Q33" s="1032">
        <f>SUM(Q14:Q31)</f>
        <v>2111782</v>
      </c>
      <c r="R33" s="1033" t="s">
        <v>5</v>
      </c>
      <c r="S33" s="1032">
        <f>SUM(S14:S31)</f>
        <v>5220235</v>
      </c>
      <c r="T33" s="1043" t="s">
        <v>5</v>
      </c>
      <c r="U33" s="1032">
        <f>SUM(U14:U31)</f>
        <v>2963289</v>
      </c>
      <c r="V33" s="1033" t="s">
        <v>5</v>
      </c>
      <c r="W33" s="1032">
        <f>SUM(W14:W31)</f>
        <v>1971693</v>
      </c>
      <c r="X33" s="1033" t="s">
        <v>5</v>
      </c>
      <c r="Y33" s="1032">
        <f>SUM(Y14:Y31)</f>
        <v>4934982</v>
      </c>
      <c r="Z33" s="1043" t="s">
        <v>5</v>
      </c>
      <c r="AA33" s="1032">
        <f>SUM(AA14:AA31)</f>
        <v>2920445</v>
      </c>
      <c r="AB33" s="1033" t="s">
        <v>5</v>
      </c>
      <c r="AC33" s="1032">
        <f>SUM(AC14:AC31)</f>
        <v>1828525</v>
      </c>
      <c r="AD33" s="1033" t="s">
        <v>5</v>
      </c>
      <c r="AE33" s="1032">
        <f>SUM(AE14:AE31)</f>
        <v>4748970</v>
      </c>
      <c r="AF33" s="1043" t="s">
        <v>5</v>
      </c>
      <c r="AG33" s="1032">
        <f>SUM(AG14:AG31)</f>
        <v>35854603</v>
      </c>
      <c r="AH33" s="1033" t="s">
        <v>5</v>
      </c>
      <c r="AI33" s="1032">
        <f>SUM(AI14:AI31)</f>
        <v>18528920</v>
      </c>
      <c r="AJ33" s="1033" t="s">
        <v>5</v>
      </c>
      <c r="AK33" s="1032">
        <f>SUM(AK14:AK31)</f>
        <v>54383523</v>
      </c>
      <c r="AL33" s="1043" t="s">
        <v>5</v>
      </c>
      <c r="AM33" s="1032">
        <f>SUM(AM14:AM31)</f>
        <v>52075746</v>
      </c>
      <c r="AN33" s="1033" t="s">
        <v>5</v>
      </c>
      <c r="AO33" s="1032">
        <f>SUM(AO14:AO31)</f>
        <v>29122925</v>
      </c>
      <c r="AP33" s="1033" t="s">
        <v>5</v>
      </c>
      <c r="AQ33" s="1032">
        <f>SUM(AQ14:AQ31)</f>
        <v>81198671</v>
      </c>
    </row>
    <row r="34" spans="1:43" ht="16" thickTop="1">
      <c r="C34" s="1034"/>
      <c r="E34" s="1034"/>
      <c r="G34" s="1034"/>
      <c r="I34" s="1034"/>
      <c r="K34" s="1034"/>
      <c r="M34" s="1034"/>
      <c r="O34" s="622"/>
      <c r="P34" s="615"/>
      <c r="Q34" s="622"/>
      <c r="R34" s="615"/>
      <c r="S34" s="622"/>
      <c r="T34" s="615"/>
      <c r="U34" s="622"/>
      <c r="V34" s="615"/>
      <c r="W34" s="622"/>
      <c r="X34" s="615"/>
      <c r="Y34" s="622"/>
      <c r="Z34" s="615"/>
      <c r="AA34" s="622"/>
      <c r="AB34" s="615"/>
      <c r="AC34" s="622"/>
      <c r="AD34" s="615"/>
      <c r="AE34" s="622"/>
      <c r="AF34" s="615"/>
      <c r="AG34" s="622"/>
      <c r="AH34" s="615"/>
      <c r="AI34" s="622"/>
      <c r="AJ34" s="615"/>
      <c r="AK34" s="622"/>
      <c r="AL34" s="615"/>
      <c r="AM34" s="622"/>
      <c r="AN34" s="615"/>
      <c r="AO34" s="622"/>
      <c r="AP34" s="615"/>
      <c r="AQ34" s="622"/>
    </row>
    <row r="35" spans="1:43">
      <c r="A35" s="1049" t="s">
        <v>1669</v>
      </c>
      <c r="AJ35" s="615"/>
      <c r="AK35" s="615"/>
      <c r="AL35" s="615"/>
      <c r="AM35" s="615"/>
      <c r="AN35" s="615"/>
      <c r="AO35" s="615"/>
      <c r="AP35" s="615"/>
      <c r="AQ35" s="615"/>
    </row>
    <row r="36" spans="1:43">
      <c r="A36" s="1048" t="s">
        <v>5</v>
      </c>
      <c r="AJ36" s="615"/>
      <c r="AK36" s="615"/>
      <c r="AL36" s="615"/>
      <c r="AM36" s="615"/>
      <c r="AN36" s="615"/>
      <c r="AO36" s="615"/>
      <c r="AP36" s="615"/>
      <c r="AQ36" s="615"/>
    </row>
    <row r="41" spans="1:43">
      <c r="A41" s="1036"/>
      <c r="C41" s="1028"/>
      <c r="E41" s="1028"/>
      <c r="G41" s="1028"/>
      <c r="I41" s="1028"/>
      <c r="K41" s="1028"/>
      <c r="M41" s="1028"/>
    </row>
    <row r="42" spans="1:43">
      <c r="A42" s="1036"/>
      <c r="C42" s="1037"/>
      <c r="D42" s="1021"/>
      <c r="E42" s="1037"/>
      <c r="F42" s="1021"/>
      <c r="G42" s="1037"/>
      <c r="I42" s="1028"/>
      <c r="K42" s="1028"/>
      <c r="M42" s="1028"/>
    </row>
    <row r="43" spans="1:43">
      <c r="A43" s="1036"/>
      <c r="C43" s="1038"/>
      <c r="E43" s="1038"/>
      <c r="G43" s="1038"/>
      <c r="I43" s="1038"/>
      <c r="K43" s="1038"/>
      <c r="M43" s="1038"/>
    </row>
    <row r="44" spans="1:43">
      <c r="A44" s="1036"/>
      <c r="C44" s="1028"/>
      <c r="E44" s="1028"/>
      <c r="G44" s="1028"/>
      <c r="I44" s="1028"/>
      <c r="K44" s="1028"/>
      <c r="M44" s="1028"/>
    </row>
    <row r="46" spans="1:43">
      <c r="A46" s="1035"/>
    </row>
  </sheetData>
  <customSheetViews>
    <customSheetView guid="{47D1D06F-CD63-4FEA-BA98-58AF0C63F775}" scale="70" showPageBreaks="1" showGridLines="0" printArea="1" topLeftCell="D4">
      <selection activeCell="AF46" sqref="AF46"/>
      <colBreaks count="1" manualBreakCount="1">
        <brk id="25" min="2" max="55" man="1"/>
      </colBreaks>
      <pageMargins left="0.5" right="0.5" top="0.65" bottom="0.25" header="0.5" footer="0.25"/>
      <printOptions horizontalCentered="1"/>
      <pageSetup scale="47" firstPageNumber="101" orientation="landscape" useFirstPageNumber="1" r:id="rId1"/>
      <headerFooter scaleWithDoc="0">
        <oddFooter>&amp;R&amp;8&amp;P</oddFooter>
        <firstFooter>&amp;R&amp;9 98</firstFooter>
      </headerFooter>
    </customSheetView>
    <customSheetView guid="{018F3E41-3C34-447D-8E2C-07962AB41A6D}" scale="70" showGridLines="0" topLeftCell="E4">
      <selection activeCell="AG12" sqref="AG12:AQ36"/>
      <colBreaks count="1" manualBreakCount="1">
        <brk id="25" min="2" max="55" man="1"/>
      </colBreaks>
      <pageMargins left="0.5" right="0.5" top="0.65" bottom="0.25" header="0.5" footer="0.25"/>
      <printOptions horizontalCentered="1"/>
      <pageSetup scale="47" firstPageNumber="101" orientation="landscape" useFirstPageNumber="1" r:id="rId2"/>
      <headerFooter scaleWithDoc="0">
        <oddFooter>&amp;R&amp;8&amp;P</oddFooter>
        <firstFooter>&amp;R&amp;9 98</firstFooter>
      </headerFooter>
    </customSheetView>
  </customSheetViews>
  <printOptions horizontalCentered="1"/>
  <pageMargins left="0.5" right="0.5" top="0.65" bottom="0.25" header="0.5" footer="0.25"/>
  <pageSetup scale="47" firstPageNumber="102" orientation="landscape" useFirstPageNumber="1" r:id="rId3"/>
  <headerFooter scaleWithDoc="0">
    <oddFooter>&amp;R&amp;8&amp;P</oddFooter>
    <firstFooter>&amp;R&amp;9 98</firstFooter>
  </headerFooter>
  <colBreaks count="1" manualBreakCount="1">
    <brk id="25" min="2" max="5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showGridLines="0" zoomScale="80" zoomScaleNormal="70" workbookViewId="0"/>
  </sheetViews>
  <sheetFormatPr defaultColWidth="9.61328125" defaultRowHeight="17.5"/>
  <cols>
    <col min="1" max="1" width="3.4609375" style="1296" customWidth="1"/>
    <col min="2" max="2" width="45.07421875" style="1296" customWidth="1"/>
    <col min="3" max="3" width="1.15234375" style="1296" customWidth="1"/>
    <col min="4" max="4" width="10.921875" style="1296" bestFit="1" customWidth="1"/>
    <col min="5" max="5" width="2" style="1296" bestFit="1" customWidth="1"/>
    <col min="6" max="6" width="10.921875" style="1296" bestFit="1" customWidth="1"/>
    <col min="7" max="7" width="2" style="1296" bestFit="1" customWidth="1"/>
    <col min="8" max="8" width="10.921875" style="1296" bestFit="1" customWidth="1"/>
    <col min="9" max="9" width="2" style="1296" bestFit="1" customWidth="1"/>
    <col min="10" max="10" width="10.921875" style="1296" bestFit="1" customWidth="1"/>
    <col min="11" max="11" width="2" style="1296" bestFit="1" customWidth="1"/>
    <col min="12" max="12" width="10.921875" style="1296" bestFit="1" customWidth="1"/>
    <col min="13" max="13" width="2" style="1296" bestFit="1" customWidth="1"/>
    <col min="14" max="14" width="10.921875" style="1296" bestFit="1" customWidth="1"/>
    <col min="15" max="15" width="2" style="1296" bestFit="1" customWidth="1"/>
    <col min="16" max="16" width="10.921875" style="1296" bestFit="1" customWidth="1"/>
    <col min="17" max="17" width="2" style="1296" bestFit="1" customWidth="1"/>
    <col min="18" max="18" width="10.921875" style="1296" bestFit="1" customWidth="1"/>
    <col min="19" max="19" width="2" style="1296" bestFit="1" customWidth="1"/>
    <col min="20" max="20" width="10.921875" style="1296" bestFit="1" customWidth="1"/>
    <col min="21" max="21" width="1.61328125" style="1296" customWidth="1"/>
    <col min="22" max="22" width="10.921875" style="1296" bestFit="1" customWidth="1"/>
    <col min="23" max="23" width="1.61328125" style="1296" customWidth="1"/>
    <col min="24" max="16384" width="9.61328125" style="1296"/>
  </cols>
  <sheetData>
    <row r="1" spans="1:22">
      <c r="A1" s="1050" t="s">
        <v>1193</v>
      </c>
    </row>
    <row r="3" spans="1:22" ht="18">
      <c r="A3" s="1302" t="s">
        <v>0</v>
      </c>
      <c r="C3" s="1297"/>
      <c r="D3" s="1297"/>
      <c r="E3" s="1297"/>
      <c r="F3" s="1297"/>
      <c r="G3" s="1297"/>
      <c r="H3" s="1297"/>
      <c r="I3" s="1297"/>
      <c r="J3" s="1297"/>
      <c r="K3" s="1297"/>
      <c r="L3" s="1297"/>
      <c r="M3" s="1297"/>
      <c r="N3" s="1297"/>
      <c r="O3" s="1297"/>
      <c r="P3" s="1297"/>
      <c r="Q3" s="1332"/>
      <c r="R3" s="1332"/>
      <c r="S3" s="1332"/>
      <c r="T3" s="1332"/>
      <c r="U3" s="1332"/>
      <c r="V3" s="1303"/>
    </row>
    <row r="4" spans="1:22" ht="18">
      <c r="A4" s="1301" t="s">
        <v>2037</v>
      </c>
      <c r="C4" s="1297"/>
      <c r="D4" s="1297"/>
      <c r="E4" s="1297"/>
      <c r="F4" s="1297"/>
      <c r="G4" s="1297"/>
      <c r="H4" s="1297"/>
      <c r="I4" s="1297"/>
      <c r="J4" s="1297"/>
      <c r="K4" s="1297"/>
      <c r="L4" s="1297"/>
      <c r="M4" s="1297"/>
      <c r="N4" s="1303"/>
      <c r="O4" s="1297"/>
      <c r="P4" s="1334"/>
      <c r="Q4" s="1335"/>
      <c r="R4" s="1335"/>
      <c r="S4" s="1334"/>
      <c r="T4" s="2294" t="s">
        <v>1150</v>
      </c>
      <c r="U4" s="2295"/>
      <c r="V4" s="2295"/>
    </row>
    <row r="5" spans="1:22" ht="18">
      <c r="A5" s="1331" t="s">
        <v>2477</v>
      </c>
      <c r="C5" s="1297"/>
      <c r="D5" s="1297"/>
      <c r="E5" s="1297"/>
      <c r="F5" s="1297"/>
      <c r="G5" s="1297"/>
      <c r="H5" s="1297"/>
      <c r="I5" s="1297"/>
      <c r="J5" s="1297"/>
      <c r="K5" s="1297"/>
      <c r="L5" s="1297"/>
      <c r="M5" s="1297"/>
      <c r="N5" s="1297"/>
      <c r="O5" s="1297"/>
      <c r="P5" s="1297"/>
      <c r="Q5" s="1303"/>
      <c r="R5" s="1303"/>
      <c r="S5" s="1303"/>
    </row>
    <row r="6" spans="1:22">
      <c r="A6" s="1333" t="s">
        <v>2313</v>
      </c>
      <c r="C6" s="1297"/>
      <c r="D6" s="1297"/>
      <c r="E6" s="1297"/>
      <c r="F6" s="1297"/>
      <c r="G6" s="1297"/>
      <c r="H6" s="1297"/>
      <c r="I6" s="1297"/>
      <c r="J6" s="1297"/>
      <c r="K6" s="1297"/>
      <c r="L6" s="1297"/>
      <c r="M6" s="1297"/>
      <c r="N6" s="1297"/>
      <c r="O6" s="1297"/>
      <c r="P6" s="1297"/>
      <c r="Q6" s="1303"/>
      <c r="R6" s="1303"/>
      <c r="S6" s="1303"/>
      <c r="T6" s="1303"/>
      <c r="U6" s="1332"/>
      <c r="V6" s="1303"/>
    </row>
    <row r="7" spans="1:22" ht="18">
      <c r="A7" s="1331"/>
      <c r="C7" s="1297"/>
      <c r="D7" s="1297"/>
      <c r="E7" s="1297"/>
      <c r="F7" s="1297"/>
      <c r="G7" s="1297"/>
      <c r="H7" s="1297"/>
      <c r="I7" s="1297"/>
      <c r="J7" s="1297"/>
      <c r="K7" s="1297"/>
      <c r="L7" s="1297"/>
      <c r="M7" s="1297"/>
      <c r="N7" s="1297"/>
      <c r="O7" s="1297"/>
      <c r="P7" s="1297"/>
      <c r="Q7" s="1303"/>
      <c r="R7" s="1303"/>
      <c r="S7" s="1303"/>
      <c r="T7" s="1303"/>
      <c r="U7" s="1332"/>
      <c r="V7" s="1303"/>
    </row>
    <row r="8" spans="1:22" ht="18">
      <c r="A8" s="1331"/>
      <c r="C8" s="1297"/>
      <c r="D8" s="1297"/>
      <c r="E8" s="1297"/>
      <c r="F8" s="1297"/>
      <c r="G8" s="1297"/>
      <c r="H8" s="1297"/>
      <c r="I8" s="1297"/>
      <c r="J8" s="1297"/>
      <c r="K8" s="1297"/>
      <c r="L8" s="1297"/>
      <c r="M8" s="1297"/>
      <c r="N8" s="1297"/>
      <c r="O8" s="1297"/>
      <c r="P8" s="1297"/>
      <c r="Q8" s="1303"/>
      <c r="R8" s="1303"/>
      <c r="S8" s="1303"/>
      <c r="T8" s="1303"/>
      <c r="U8" s="1332"/>
      <c r="V8" s="1303"/>
    </row>
    <row r="9" spans="1:22" ht="15" customHeight="1">
      <c r="C9" s="1297"/>
      <c r="D9" s="1297"/>
      <c r="E9" s="1297"/>
      <c r="F9" s="1297"/>
      <c r="G9" s="1297"/>
      <c r="H9" s="1297"/>
      <c r="I9" s="1297"/>
      <c r="J9" s="1297"/>
      <c r="K9" s="1297"/>
      <c r="L9" s="1297"/>
      <c r="M9" s="1297"/>
      <c r="N9" s="1297"/>
      <c r="O9" s="1297"/>
      <c r="P9" s="1297"/>
      <c r="Q9" s="1303"/>
      <c r="R9" s="1303"/>
      <c r="S9" s="1303"/>
      <c r="T9" s="1303"/>
      <c r="U9" s="1332"/>
      <c r="V9" s="1303"/>
    </row>
    <row r="10" spans="1:22" ht="18">
      <c r="B10" s="1302"/>
      <c r="C10" s="1297"/>
      <c r="D10" s="1297"/>
      <c r="E10" s="1297"/>
      <c r="F10" s="1297"/>
      <c r="G10" s="1297"/>
      <c r="H10" s="1297"/>
      <c r="I10" s="1297"/>
      <c r="J10" s="1297"/>
      <c r="K10" s="1297"/>
      <c r="L10" s="1297"/>
      <c r="M10" s="1297"/>
      <c r="N10" s="1297"/>
      <c r="O10" s="1297"/>
      <c r="P10" s="1297"/>
      <c r="Q10" s="1303"/>
      <c r="R10" s="1303"/>
      <c r="S10" s="1303"/>
      <c r="T10" s="1303"/>
      <c r="U10" s="1332"/>
      <c r="V10" s="1303"/>
    </row>
    <row r="11" spans="1:22" ht="18">
      <c r="B11" s="1302"/>
      <c r="C11" s="1297"/>
      <c r="D11" s="1297"/>
      <c r="E11" s="1297"/>
      <c r="F11" s="1297"/>
      <c r="G11" s="1297"/>
      <c r="H11" s="1297"/>
      <c r="I11" s="1297"/>
      <c r="J11" s="1297"/>
      <c r="K11" s="1297"/>
      <c r="L11" s="1297"/>
      <c r="M11" s="1297"/>
      <c r="N11" s="1297"/>
      <c r="O11" s="1297"/>
      <c r="P11" s="1297"/>
      <c r="Q11" s="1303"/>
      <c r="R11" s="1303"/>
      <c r="S11" s="1303"/>
      <c r="T11" s="1303"/>
      <c r="U11" s="1332"/>
      <c r="V11" s="1303"/>
    </row>
    <row r="12" spans="1:22" ht="18">
      <c r="C12" s="1297"/>
      <c r="D12" s="2032" t="s">
        <v>81</v>
      </c>
      <c r="E12" s="1302"/>
      <c r="F12" s="2032" t="s">
        <v>82</v>
      </c>
      <c r="G12" s="2033"/>
      <c r="H12" s="2032" t="s">
        <v>9</v>
      </c>
      <c r="I12" s="2033"/>
      <c r="J12" s="2032" t="s">
        <v>8</v>
      </c>
      <c r="K12" s="1302"/>
      <c r="L12" s="2032" t="s">
        <v>1644</v>
      </c>
      <c r="M12" s="1302"/>
      <c r="N12" s="2032" t="s">
        <v>2129</v>
      </c>
      <c r="O12" s="1302"/>
      <c r="P12" s="2032" t="s">
        <v>2203</v>
      </c>
      <c r="Q12" s="1302"/>
      <c r="R12" s="2032" t="s">
        <v>2250</v>
      </c>
      <c r="S12" s="1302"/>
      <c r="T12" s="2032" t="s">
        <v>2296</v>
      </c>
      <c r="U12" s="1302"/>
      <c r="V12" s="2032" t="s">
        <v>2471</v>
      </c>
    </row>
    <row r="13" spans="1:22" s="1303" customFormat="1" ht="18">
      <c r="A13" s="1296"/>
      <c r="B13" s="1331"/>
      <c r="C13" s="1297"/>
      <c r="D13" s="1302"/>
      <c r="E13" s="1302"/>
      <c r="F13" s="1302"/>
      <c r="G13" s="1302"/>
      <c r="H13" s="1296"/>
      <c r="I13" s="1296"/>
      <c r="J13" s="1296"/>
      <c r="K13" s="1296"/>
      <c r="L13" s="1296"/>
      <c r="M13" s="1296"/>
      <c r="N13" s="1296"/>
      <c r="O13" s="1296"/>
      <c r="P13" s="1329"/>
      <c r="Q13" s="1296"/>
      <c r="R13" s="1329"/>
      <c r="S13" s="1296"/>
      <c r="T13" s="1329"/>
    </row>
    <row r="14" spans="1:22" s="1303" customFormat="1" ht="18">
      <c r="A14" s="1330" t="s">
        <v>2281</v>
      </c>
      <c r="C14" s="1297"/>
      <c r="D14" s="1302"/>
      <c r="E14" s="1302"/>
      <c r="F14" s="1302"/>
      <c r="G14" s="1302"/>
      <c r="H14" s="1296"/>
      <c r="I14" s="1296"/>
      <c r="J14" s="1296"/>
      <c r="K14" s="1296"/>
      <c r="L14" s="1296"/>
      <c r="M14" s="1296"/>
      <c r="N14" s="1296"/>
      <c r="O14" s="1296"/>
      <c r="P14" s="1329"/>
      <c r="Q14" s="1296"/>
      <c r="R14" s="1329"/>
      <c r="S14" s="1296"/>
      <c r="T14" s="1329"/>
    </row>
    <row r="15" spans="1:22" s="1303" customFormat="1" ht="27.75" customHeight="1">
      <c r="A15" s="1328" t="s">
        <v>2036</v>
      </c>
      <c r="B15" s="1296"/>
      <c r="C15" s="1297" t="s">
        <v>5</v>
      </c>
      <c r="D15" s="1327">
        <f>'SCH 20a'!E18</f>
        <v>3525</v>
      </c>
      <c r="E15" s="1327" t="s">
        <v>5</v>
      </c>
      <c r="F15" s="1327">
        <f>'SCH 20a'!G18</f>
        <v>3494</v>
      </c>
      <c r="G15" s="1327" t="s">
        <v>5</v>
      </c>
      <c r="H15" s="1327">
        <f>'SCH 20a'!I18</f>
        <v>3524</v>
      </c>
      <c r="I15" s="1327" t="s">
        <v>5</v>
      </c>
      <c r="J15" s="1327">
        <f>'SCH 20a'!K18</f>
        <v>3191</v>
      </c>
      <c r="K15" s="1327" t="s">
        <v>5</v>
      </c>
      <c r="L15" s="1327">
        <f>'SCH 20a'!M18</f>
        <v>3018</v>
      </c>
      <c r="M15" s="1327" t="s">
        <v>5</v>
      </c>
      <c r="N15" s="1327">
        <f>'SCH 20a'!O18</f>
        <v>2727</v>
      </c>
      <c r="O15" s="1327" t="s">
        <v>5</v>
      </c>
      <c r="P15" s="1327">
        <f>'SCH 20a'!Q18</f>
        <v>2463</v>
      </c>
      <c r="Q15" s="1327" t="s">
        <v>5</v>
      </c>
      <c r="R15" s="1327">
        <f>'SCH 20a'!S18</f>
        <v>2371</v>
      </c>
      <c r="S15" s="1327" t="s">
        <v>5</v>
      </c>
      <c r="T15" s="1327">
        <f>'SCH 20a'!U18</f>
        <v>2286</v>
      </c>
      <c r="U15" s="1327" t="s">
        <v>5</v>
      </c>
      <c r="V15" s="1327">
        <f>'SCH 20a'!W18</f>
        <v>2131</v>
      </c>
    </row>
    <row r="16" spans="1:22" s="1323" customFormat="1" ht="27.75" customHeight="1">
      <c r="A16" s="1296" t="s">
        <v>2035</v>
      </c>
      <c r="C16" s="1322" t="s">
        <v>5</v>
      </c>
      <c r="D16" s="1325"/>
      <c r="E16" s="1325"/>
      <c r="F16" s="1325"/>
      <c r="G16" s="1325"/>
      <c r="H16" s="1325"/>
      <c r="I16" s="1325"/>
      <c r="J16" s="1325"/>
      <c r="K16" s="1325"/>
      <c r="L16" s="1325"/>
      <c r="M16" s="1326"/>
      <c r="N16" s="1325"/>
      <c r="O16" s="1326"/>
      <c r="P16" s="1325"/>
      <c r="Q16" s="1326"/>
      <c r="R16" s="1325"/>
      <c r="S16" s="1326"/>
      <c r="T16" s="1325"/>
      <c r="U16" s="1325"/>
      <c r="V16" s="1325"/>
    </row>
    <row r="17" spans="1:24" s="1323" customFormat="1" ht="27.75" customHeight="1">
      <c r="A17" s="1296" t="s">
        <v>2034</v>
      </c>
      <c r="C17" s="1322" t="s">
        <v>5</v>
      </c>
      <c r="D17" s="1324">
        <f>'SCH 20a'!E24</f>
        <v>48091</v>
      </c>
      <c r="E17" s="1312" t="s">
        <v>5</v>
      </c>
      <c r="F17" s="1324">
        <f>'SCH 20a'!G24</f>
        <v>49279</v>
      </c>
      <c r="G17" s="1312" t="s">
        <v>5</v>
      </c>
      <c r="H17" s="1324">
        <f>'SCH 20a'!I24</f>
        <v>49011</v>
      </c>
      <c r="I17" s="1312" t="s">
        <v>5</v>
      </c>
      <c r="J17" s="1324">
        <f>'SCH 20a'!K24</f>
        <v>49268</v>
      </c>
      <c r="K17" s="1312" t="s">
        <v>5</v>
      </c>
      <c r="L17" s="1324">
        <f>'SCH 20a'!M24</f>
        <v>48849</v>
      </c>
      <c r="M17" s="1312" t="s">
        <v>5</v>
      </c>
      <c r="N17" s="1324">
        <f>'SCH 20a'!O24</f>
        <v>47502</v>
      </c>
      <c r="O17" s="1312" t="s">
        <v>5</v>
      </c>
      <c r="P17" s="1324">
        <f>'SCH 20a'!Q24</f>
        <v>47159</v>
      </c>
      <c r="Q17" s="1312" t="s">
        <v>5</v>
      </c>
      <c r="R17" s="1324">
        <f>'SCH 20a'!S24</f>
        <v>48894</v>
      </c>
      <c r="S17" s="1312" t="s">
        <v>5</v>
      </c>
      <c r="T17" s="1324">
        <f>'SCH 20a'!U24</f>
        <v>50939</v>
      </c>
      <c r="U17" s="1312" t="s">
        <v>5</v>
      </c>
      <c r="V17" s="1324">
        <f>'SCH 20a'!W24</f>
        <v>52076</v>
      </c>
    </row>
    <row r="18" spans="1:24" s="1320" customFormat="1" ht="27.75" customHeight="1">
      <c r="B18" s="1301" t="s">
        <v>2283</v>
      </c>
      <c r="C18" s="1322" t="s">
        <v>5</v>
      </c>
      <c r="D18" s="1309">
        <f>ROUND(SUM(D15:D17),0)</f>
        <v>51616</v>
      </c>
      <c r="E18" s="1309"/>
      <c r="F18" s="1309">
        <f>ROUND(SUM(F15:F17),0)</f>
        <v>52773</v>
      </c>
      <c r="G18" s="1309"/>
      <c r="H18" s="1309">
        <f>ROUND(SUM(H15:H17),0)</f>
        <v>52535</v>
      </c>
      <c r="I18" s="1309"/>
      <c r="J18" s="1309">
        <f>ROUND(SUM(J15:J17),0)</f>
        <v>52459</v>
      </c>
      <c r="K18" s="1309"/>
      <c r="L18" s="1309">
        <f>ROUND(SUM(L15:L17),0)</f>
        <v>51867</v>
      </c>
      <c r="M18" s="1309"/>
      <c r="N18" s="1309">
        <f>ROUND(SUM(N15:N17),0)</f>
        <v>50229</v>
      </c>
      <c r="O18" s="1321"/>
      <c r="P18" s="1309">
        <f>ROUND(SUM(P15:P17),0)</f>
        <v>49622</v>
      </c>
      <c r="Q18" s="1321"/>
      <c r="R18" s="1309">
        <f>ROUND(SUM(R15:R17),0)</f>
        <v>51265</v>
      </c>
      <c r="S18" s="1321"/>
      <c r="T18" s="1309">
        <f>ROUND(SUM(T15:T17),0)</f>
        <v>53225</v>
      </c>
      <c r="U18" s="1309"/>
      <c r="V18" s="1309">
        <f>ROUND(SUM(V15:V17),0)</f>
        <v>54207</v>
      </c>
    </row>
    <row r="19" spans="1:24" ht="20.25" customHeight="1">
      <c r="C19" s="1303"/>
      <c r="F19" s="1319"/>
      <c r="H19" s="1319"/>
      <c r="J19" s="1319"/>
      <c r="L19" s="1319"/>
      <c r="N19" s="1319"/>
      <c r="P19" s="1319"/>
      <c r="R19" s="1318"/>
      <c r="T19" s="1318"/>
    </row>
    <row r="20" spans="1:24" ht="20.25" customHeight="1">
      <c r="A20" s="1308" t="s">
        <v>2282</v>
      </c>
      <c r="C20" s="1303"/>
      <c r="F20" s="1319"/>
      <c r="H20" s="1319"/>
      <c r="J20" s="1319"/>
      <c r="L20" s="1319"/>
      <c r="N20" s="1319"/>
      <c r="P20" s="1319"/>
      <c r="R20" s="1318"/>
      <c r="T20" s="1318"/>
    </row>
    <row r="21" spans="1:24" ht="27" customHeight="1">
      <c r="A21" s="1296" t="s">
        <v>2033</v>
      </c>
      <c r="C21" s="1296" t="s">
        <v>5</v>
      </c>
      <c r="D21" s="1317">
        <f>'SCH 20b'!F24</f>
        <v>3012</v>
      </c>
      <c r="E21" s="1317" t="s">
        <v>5</v>
      </c>
      <c r="F21" s="1317">
        <f>'SCH 20b'!H24</f>
        <v>2690</v>
      </c>
      <c r="G21" s="1317" t="s">
        <v>5</v>
      </c>
      <c r="H21" s="1317">
        <f>'SCH 20b'!J24</f>
        <v>2411</v>
      </c>
      <c r="I21" s="1317" t="s">
        <v>5</v>
      </c>
      <c r="J21" s="1317">
        <f>'SCH 20b'!L24</f>
        <v>2054</v>
      </c>
      <c r="K21" s="1317" t="s">
        <v>5</v>
      </c>
      <c r="L21" s="1317">
        <f>'SCH 20b'!N24</f>
        <v>1745</v>
      </c>
      <c r="M21" s="1317" t="s">
        <v>5</v>
      </c>
      <c r="N21" s="1317">
        <f>'SCH 20b'!P24</f>
        <v>1378</v>
      </c>
      <c r="O21" s="1317" t="s">
        <v>5</v>
      </c>
      <c r="P21" s="1317">
        <f>'SCH 20b'!R24</f>
        <v>660</v>
      </c>
      <c r="Q21" s="1317" t="s">
        <v>5</v>
      </c>
      <c r="R21" s="1317">
        <f>'SCH 20b'!T24</f>
        <v>0</v>
      </c>
      <c r="S21" s="1317" t="s">
        <v>5</v>
      </c>
      <c r="T21" s="1317">
        <f>'SCH 20b'!V24</f>
        <v>0</v>
      </c>
      <c r="U21" s="1317" t="s">
        <v>5</v>
      </c>
      <c r="V21" s="1317">
        <f>'SCH 20b'!X24</f>
        <v>0</v>
      </c>
    </row>
    <row r="22" spans="1:24" s="1310" customFormat="1" ht="27" customHeight="1">
      <c r="A22" s="1310" t="s">
        <v>2032</v>
      </c>
      <c r="C22" s="1310" t="s">
        <v>5</v>
      </c>
      <c r="D22" s="1316">
        <f>'SCH 20b'!F29</f>
        <v>396</v>
      </c>
      <c r="E22" s="1316" t="s">
        <v>5</v>
      </c>
      <c r="F22" s="1316">
        <f>'SCH 20b'!H29</f>
        <v>368</v>
      </c>
      <c r="G22" s="1316" t="s">
        <v>5</v>
      </c>
      <c r="H22" s="1316">
        <f>'SCH 20b'!J29</f>
        <v>294</v>
      </c>
      <c r="I22" s="1316" t="s">
        <v>5</v>
      </c>
      <c r="J22" s="1316">
        <f>'SCH 20b'!L29</f>
        <v>281</v>
      </c>
      <c r="K22" s="1316" t="s">
        <v>5</v>
      </c>
      <c r="L22" s="1316">
        <f>'SCH 20b'!N29</f>
        <v>263</v>
      </c>
      <c r="M22" s="1316" t="s">
        <v>5</v>
      </c>
      <c r="N22" s="1316">
        <f>'SCH 20b'!P29</f>
        <v>234</v>
      </c>
      <c r="O22" s="1316" t="s">
        <v>5</v>
      </c>
      <c r="P22" s="1316">
        <f>'SCH 20b'!R29</f>
        <v>203</v>
      </c>
      <c r="Q22" s="1316" t="s">
        <v>5</v>
      </c>
      <c r="R22" s="1316">
        <f>'SCH 20b'!T29</f>
        <v>172</v>
      </c>
      <c r="S22" s="1316" t="s">
        <v>5</v>
      </c>
      <c r="T22" s="1316">
        <f>'SCH 20b'!V29</f>
        <v>139</v>
      </c>
      <c r="U22" s="1316" t="s">
        <v>5</v>
      </c>
      <c r="V22" s="1316">
        <f>'SCH 20b'!X29</f>
        <v>104</v>
      </c>
    </row>
    <row r="23" spans="1:24" ht="27" customHeight="1">
      <c r="A23" s="1296" t="s">
        <v>2031</v>
      </c>
      <c r="C23" s="1296" t="s">
        <v>5</v>
      </c>
      <c r="D23" s="1315">
        <f>'SCH 20b'!F34</f>
        <v>2246</v>
      </c>
      <c r="E23" s="1312" t="s">
        <v>5</v>
      </c>
      <c r="F23" s="1315">
        <f>'SCH 20b'!H34</f>
        <v>2188</v>
      </c>
      <c r="G23" s="1312" t="s">
        <v>5</v>
      </c>
      <c r="H23" s="1315">
        <f>'SCH 20b'!J34</f>
        <v>2127</v>
      </c>
      <c r="I23" s="1312" t="s">
        <v>5</v>
      </c>
      <c r="J23" s="1315">
        <f>'SCH 20b'!L34</f>
        <v>2063</v>
      </c>
      <c r="K23" s="1312" t="s">
        <v>5</v>
      </c>
      <c r="L23" s="1315">
        <f>'SCH 20b'!N34</f>
        <v>1996</v>
      </c>
      <c r="M23" s="1312" t="s">
        <v>5</v>
      </c>
      <c r="N23" s="1315">
        <f>'SCH 20b'!P34</f>
        <v>1961</v>
      </c>
      <c r="O23" s="1312" t="s">
        <v>5</v>
      </c>
      <c r="P23" s="1315">
        <f>'SCH 20b'!R34</f>
        <v>1884</v>
      </c>
      <c r="Q23" s="1312" t="s">
        <v>5</v>
      </c>
      <c r="R23" s="1315">
        <f>'SCH 20b'!T34</f>
        <v>1805</v>
      </c>
      <c r="S23" s="1312" t="s">
        <v>5</v>
      </c>
      <c r="T23" s="1315">
        <f>'SCH 20b'!V34</f>
        <v>1721</v>
      </c>
      <c r="U23" s="1312" t="s">
        <v>5</v>
      </c>
      <c r="V23" s="1315">
        <f>'SCH 20b'!X34</f>
        <v>1634</v>
      </c>
    </row>
    <row r="24" spans="1:24" ht="27" customHeight="1">
      <c r="A24" s="1296" t="s">
        <v>2114</v>
      </c>
      <c r="D24" s="1307">
        <f>'SCH 20b'!F39</f>
        <v>0</v>
      </c>
      <c r="E24" s="1307"/>
      <c r="F24" s="1307">
        <f>'SCH 20b'!H39</f>
        <v>0</v>
      </c>
      <c r="G24" s="1307"/>
      <c r="H24" s="1307">
        <f>'SCH 20b'!J39</f>
        <v>0</v>
      </c>
      <c r="I24" s="1307"/>
      <c r="J24" s="1307">
        <f>'SCH 20b'!L39</f>
        <v>226</v>
      </c>
      <c r="K24" s="1307"/>
      <c r="L24" s="1307">
        <f>'SCH 20b'!N39</f>
        <v>204</v>
      </c>
      <c r="M24" s="1307"/>
      <c r="N24" s="1307">
        <f>'SCH 20b'!P39</f>
        <v>181</v>
      </c>
      <c r="O24" s="1307"/>
      <c r="P24" s="1307">
        <f>'SCH 20b'!R39</f>
        <v>157</v>
      </c>
      <c r="Q24" s="1307"/>
      <c r="R24" s="1307">
        <f>'SCH 20b'!T39</f>
        <v>142</v>
      </c>
      <c r="S24" s="1312"/>
      <c r="T24" s="1315">
        <f>'SCH 20b'!V39</f>
        <v>153</v>
      </c>
      <c r="U24" s="1315"/>
      <c r="V24" s="1315">
        <f>'SCH 20b'!X39</f>
        <v>127</v>
      </c>
    </row>
    <row r="25" spans="1:24" ht="27" customHeight="1">
      <c r="A25" s="1296" t="s">
        <v>2115</v>
      </c>
      <c r="C25" s="1296" t="s">
        <v>5</v>
      </c>
      <c r="D25" s="1307">
        <f>'SCH 20b'!F44</f>
        <v>0</v>
      </c>
      <c r="E25" s="1307" t="s">
        <v>5</v>
      </c>
      <c r="F25" s="1307">
        <f>'SCH 20b'!H44</f>
        <v>0</v>
      </c>
      <c r="G25" s="1307" t="s">
        <v>5</v>
      </c>
      <c r="H25" s="1307">
        <f>'SCH 20b'!J44</f>
        <v>0</v>
      </c>
      <c r="I25" s="1307" t="s">
        <v>5</v>
      </c>
      <c r="J25" s="1307">
        <f>'SCH 20b'!L44</f>
        <v>440</v>
      </c>
      <c r="K25" s="1307" t="s">
        <v>5</v>
      </c>
      <c r="L25" s="1307">
        <f>'SCH 20b'!N44</f>
        <v>437</v>
      </c>
      <c r="M25" s="1307" t="s">
        <v>5</v>
      </c>
      <c r="N25" s="1307">
        <f>'SCH 20b'!P44</f>
        <v>985</v>
      </c>
      <c r="O25" s="1307" t="s">
        <v>5</v>
      </c>
      <c r="P25" s="1307">
        <f>'SCH 20b'!R44</f>
        <v>956</v>
      </c>
      <c r="Q25" s="1307" t="s">
        <v>5</v>
      </c>
      <c r="R25" s="1307">
        <f>'SCH 20b'!T44</f>
        <v>1263</v>
      </c>
      <c r="S25" s="1307" t="s">
        <v>5</v>
      </c>
      <c r="T25" s="1307">
        <f>'SCH 20b'!V44</f>
        <v>1350</v>
      </c>
      <c r="U25" s="1307" t="s">
        <v>5</v>
      </c>
      <c r="V25" s="1307">
        <f>'SCH 20b'!X44</f>
        <v>1787</v>
      </c>
    </row>
    <row r="26" spans="1:24" s="1310" customFormat="1" ht="27.75" customHeight="1">
      <c r="A26" s="1310" t="s">
        <v>2030</v>
      </c>
      <c r="C26" s="1310" t="s">
        <v>5</v>
      </c>
      <c r="D26" s="1311">
        <f>'SCH 20b'!F49</f>
        <v>4430</v>
      </c>
      <c r="E26" s="1314"/>
      <c r="F26" s="1311">
        <f>'SCH 20b'!H49</f>
        <v>5309</v>
      </c>
      <c r="G26" s="1314"/>
      <c r="H26" s="1311">
        <f>'SCH 20b'!J49</f>
        <v>6149</v>
      </c>
      <c r="I26" s="1314"/>
      <c r="J26" s="1311">
        <f>'SCH 20b'!L49</f>
        <v>6052</v>
      </c>
      <c r="K26" s="1312"/>
      <c r="L26" s="1311">
        <f>'SCH 20b'!N49</f>
        <v>6676</v>
      </c>
      <c r="M26" s="1313"/>
      <c r="N26" s="1311">
        <f>'SCH 20b'!P49</f>
        <v>8044</v>
      </c>
      <c r="O26" s="1313"/>
      <c r="P26" s="1311">
        <f>'SCH 20b'!R49</f>
        <v>7882</v>
      </c>
      <c r="Q26" s="1313"/>
      <c r="R26" s="1311">
        <f>'SCH 20b'!T49</f>
        <v>7944</v>
      </c>
      <c r="S26" s="1312"/>
      <c r="T26" s="1311">
        <f>'SCH 20b'!V49</f>
        <v>8111</v>
      </c>
      <c r="U26" s="1312"/>
      <c r="V26" s="1311">
        <f>'SCH 20b'!X49</f>
        <v>8300</v>
      </c>
    </row>
    <row r="27" spans="1:24" s="1297" customFormat="1" ht="27" customHeight="1">
      <c r="A27" s="1302"/>
      <c r="B27" s="1301" t="s">
        <v>2284</v>
      </c>
      <c r="C27" s="1297" t="s">
        <v>5</v>
      </c>
      <c r="D27" s="1309">
        <f>ROUND(SUM(D18:D26),0)</f>
        <v>61700</v>
      </c>
      <c r="E27" s="1309"/>
      <c r="F27" s="1309">
        <f>ROUND(SUM(F18:F26),0)</f>
        <v>63328</v>
      </c>
      <c r="G27" s="1309"/>
      <c r="H27" s="1309">
        <f>ROUND(SUM(H18:H26),0)</f>
        <v>63516</v>
      </c>
      <c r="I27" s="1309"/>
      <c r="J27" s="1309">
        <f>ROUND(SUM(J18:J26),0)</f>
        <v>63575</v>
      </c>
      <c r="K27" s="1309"/>
      <c r="L27" s="1309">
        <f>ROUND(SUM(L18:L26),0)</f>
        <v>63188</v>
      </c>
      <c r="M27" s="1309"/>
      <c r="N27" s="1309">
        <f>ROUND(SUM(N18:N26),0)</f>
        <v>63012</v>
      </c>
      <c r="O27" s="1309"/>
      <c r="P27" s="1309">
        <f>ROUND(SUM(P18:P26),0)</f>
        <v>61364</v>
      </c>
      <c r="Q27" s="1309"/>
      <c r="R27" s="1309">
        <f>ROUND(SUM(R18:R26),0)</f>
        <v>62591</v>
      </c>
      <c r="S27" s="1309"/>
      <c r="T27" s="1309">
        <f>ROUND(SUM(T18:T26),0)</f>
        <v>64699</v>
      </c>
      <c r="U27" s="2268"/>
      <c r="V27" s="1309">
        <f>ROUND(SUM(V18:V26),0)</f>
        <v>66159</v>
      </c>
    </row>
    <row r="28" spans="1:24" ht="20.25" customHeight="1"/>
    <row r="29" spans="1:24" ht="20.25" customHeight="1">
      <c r="A29" s="1308" t="s">
        <v>2285</v>
      </c>
    </row>
    <row r="30" spans="1:24" s="1303" customFormat="1" ht="27.75" customHeight="1">
      <c r="A30" s="1296" t="s">
        <v>2029</v>
      </c>
      <c r="B30" s="1296"/>
      <c r="C30" s="1303" t="s">
        <v>5</v>
      </c>
      <c r="D30" s="1307">
        <f>'SCH 20c'!F24</f>
        <v>26</v>
      </c>
      <c r="E30" s="1307" t="s">
        <v>5</v>
      </c>
      <c r="F30" s="1307">
        <f>'SCH 20c'!H24</f>
        <v>20</v>
      </c>
      <c r="G30" s="1307" t="s">
        <v>5</v>
      </c>
      <c r="H30" s="1307">
        <f>'SCH 20c'!J24</f>
        <v>12</v>
      </c>
      <c r="I30" s="1307" t="s">
        <v>5</v>
      </c>
      <c r="J30" s="1307">
        <f>'SCH 20c'!L24</f>
        <v>7</v>
      </c>
      <c r="K30" s="1307" t="s">
        <v>5</v>
      </c>
      <c r="L30" s="1307">
        <f>'SCH 20c'!N24</f>
        <v>2</v>
      </c>
      <c r="M30" s="1307" t="s">
        <v>5</v>
      </c>
      <c r="N30" s="1307">
        <f>'SCH 20c'!P24</f>
        <v>2</v>
      </c>
      <c r="O30" s="1307" t="s">
        <v>5</v>
      </c>
      <c r="P30" s="1307">
        <f>'SCH 20c'!R24</f>
        <v>1</v>
      </c>
      <c r="Q30" s="1307" t="s">
        <v>5</v>
      </c>
      <c r="R30" s="1307">
        <f>'SCH 20c'!T24</f>
        <v>1</v>
      </c>
      <c r="S30" s="1307" t="s">
        <v>5</v>
      </c>
      <c r="T30" s="1307">
        <f>'SCH 20c'!V24</f>
        <v>0</v>
      </c>
      <c r="U30" s="1307" t="s">
        <v>5</v>
      </c>
      <c r="V30" s="1307">
        <f>'SCH 20c'!X24</f>
        <v>0</v>
      </c>
      <c r="W30" s="1296"/>
      <c r="X30" s="1296"/>
    </row>
    <row r="31" spans="1:24" s="1303" customFormat="1" ht="27.75" customHeight="1">
      <c r="A31" s="1296" t="s">
        <v>2173</v>
      </c>
      <c r="B31" s="1296"/>
      <c r="C31" s="1303" t="s">
        <v>5</v>
      </c>
      <c r="D31" s="1307">
        <f>'SCH 20c'!F29</f>
        <v>586</v>
      </c>
      <c r="E31" s="1307" t="s">
        <v>5</v>
      </c>
      <c r="F31" s="1307">
        <f>'SCH 20c'!H29</f>
        <v>503</v>
      </c>
      <c r="G31" s="1307" t="s">
        <v>5</v>
      </c>
      <c r="H31" s="1307">
        <f>'SCH 20c'!J29</f>
        <v>422</v>
      </c>
      <c r="I31" s="1307" t="s">
        <v>5</v>
      </c>
      <c r="J31" s="1307">
        <f>'SCH 20c'!L29</f>
        <v>126</v>
      </c>
      <c r="K31" s="1307" t="s">
        <v>5</v>
      </c>
      <c r="L31" s="1307">
        <f>'SCH 20c'!N29</f>
        <v>100</v>
      </c>
      <c r="M31" s="1307" t="s">
        <v>5</v>
      </c>
      <c r="N31" s="1307">
        <f>'SCH 20c'!P29</f>
        <v>76</v>
      </c>
      <c r="O31" s="1307" t="s">
        <v>5</v>
      </c>
      <c r="P31" s="1307">
        <f>'SCH 20c'!R29</f>
        <v>63</v>
      </c>
      <c r="Q31" s="1307" t="s">
        <v>5</v>
      </c>
      <c r="R31" s="1307">
        <f>'SCH 20c'!T29</f>
        <v>51</v>
      </c>
      <c r="S31" s="1307" t="s">
        <v>5</v>
      </c>
      <c r="T31" s="1307">
        <f>'SCH 20c'!V29</f>
        <v>12</v>
      </c>
      <c r="U31" s="1307" t="s">
        <v>5</v>
      </c>
      <c r="V31" s="1307">
        <f>'SCH 20c'!X29</f>
        <v>8</v>
      </c>
    </row>
    <row r="32" spans="1:24" s="1303" customFormat="1" ht="27" customHeight="1">
      <c r="A32" s="1296" t="s">
        <v>2028</v>
      </c>
      <c r="B32" s="1296"/>
      <c r="C32" s="1303" t="s">
        <v>5</v>
      </c>
      <c r="D32" s="1304">
        <f>'SCH 20c'!F34</f>
        <v>23</v>
      </c>
      <c r="E32" s="1307"/>
      <c r="F32" s="1304">
        <f>'SCH 20c'!H34</f>
        <v>19</v>
      </c>
      <c r="G32" s="1307"/>
      <c r="H32" s="1304">
        <f>'SCH 20c'!J34</f>
        <v>15</v>
      </c>
      <c r="I32" s="1307"/>
      <c r="J32" s="1304">
        <f>'SCH 20c'!L34</f>
        <v>12</v>
      </c>
      <c r="K32" s="1307"/>
      <c r="L32" s="1304">
        <f>'SCH 20c'!N34</f>
        <v>9</v>
      </c>
      <c r="M32" s="1306"/>
      <c r="N32" s="1304">
        <f>'SCH 20c'!P34</f>
        <v>6</v>
      </c>
      <c r="O32" s="1306"/>
      <c r="P32" s="1304">
        <f>'SCH 20c'!R34</f>
        <v>3</v>
      </c>
      <c r="Q32" s="1306"/>
      <c r="R32" s="1304">
        <f>'SCH 20c'!T34</f>
        <v>0</v>
      </c>
      <c r="S32" s="1305"/>
      <c r="T32" s="1304">
        <f>'SCH 20c'!V34</f>
        <v>0</v>
      </c>
      <c r="U32" s="1305"/>
      <c r="V32" s="1304">
        <f>'SCH 20c'!X34</f>
        <v>0</v>
      </c>
    </row>
    <row r="33" spans="1:22" s="1297" customFormat="1" ht="27.75" customHeight="1" thickBot="1">
      <c r="A33" s="1302"/>
      <c r="B33" s="1301" t="s">
        <v>2027</v>
      </c>
      <c r="C33" s="1297" t="s">
        <v>5</v>
      </c>
      <c r="D33" s="1298">
        <f>ROUND(SUM(D27:D32),0)</f>
        <v>62335</v>
      </c>
      <c r="E33" s="1300"/>
      <c r="F33" s="1298">
        <f>ROUND(SUM(F27:F32),0)</f>
        <v>63870</v>
      </c>
      <c r="G33" s="1300"/>
      <c r="H33" s="1298">
        <f>ROUND(SUM(H27:H32),0)</f>
        <v>63965</v>
      </c>
      <c r="I33" s="1300"/>
      <c r="J33" s="1298">
        <f>ROUND(SUM(J27:J32),0)</f>
        <v>63720</v>
      </c>
      <c r="K33" s="1300"/>
      <c r="L33" s="1298">
        <f>ROUND(SUM(L27:L32),0)</f>
        <v>63299</v>
      </c>
      <c r="M33" s="1300"/>
      <c r="N33" s="1298">
        <f>ROUND(SUM(N27:N32),0)</f>
        <v>63096</v>
      </c>
      <c r="O33" s="1300"/>
      <c r="P33" s="1298">
        <f>ROUND(SUM(P27:P32),0)</f>
        <v>61431</v>
      </c>
      <c r="Q33" s="1300"/>
      <c r="R33" s="1298">
        <f>ROUND(SUM(R27:R32),0)</f>
        <v>62643</v>
      </c>
      <c r="S33" s="1300"/>
      <c r="T33" s="1298">
        <f>ROUND(SUM(T27:T32),0)</f>
        <v>64711</v>
      </c>
      <c r="U33" s="1299"/>
      <c r="V33" s="1298">
        <f>ROUND(SUM(V27:V32),0)</f>
        <v>66167</v>
      </c>
    </row>
    <row r="34" spans="1:22" ht="18" thickTop="1"/>
    <row r="35" spans="1:22">
      <c r="A35" s="1396"/>
      <c r="B35" s="1396"/>
      <c r="C35" s="1337"/>
    </row>
  </sheetData>
  <customSheetViews>
    <customSheetView guid="{47D1D06F-CD63-4FEA-BA98-58AF0C63F775}" scale="80" showPageBreaks="1" showGridLines="0" fitToPage="1" printArea="1">
      <selection activeCell="T22" sqref="T22"/>
      <pageMargins left="0.55000000000000004" right="0.5" top="1" bottom="0.25" header="0.5" footer="0.25"/>
      <printOptions horizontalCentered="1" verticalCentered="1"/>
      <pageSetup scale="60" orientation="landscape" r:id="rId1"/>
      <headerFooter scaleWithDoc="0">
        <oddFooter xml:space="preserve">&amp;R&amp;8 104&amp;12
</oddFooter>
      </headerFooter>
    </customSheetView>
    <customSheetView guid="{018F3E41-3C34-447D-8E2C-07962AB41A6D}" scale="80" showGridLines="0" fitToPage="1">
      <selection activeCell="T22" sqref="T22"/>
      <pageMargins left="0.55000000000000004" right="0.5" top="1" bottom="0.25" header="0.5" footer="0.25"/>
      <printOptions horizontalCentered="1" verticalCentered="1"/>
      <pageSetup scale="60" orientation="landscape" r:id="rId2"/>
      <headerFooter scaleWithDoc="0">
        <oddFooter xml:space="preserve">&amp;R&amp;8 104&amp;12
</oddFooter>
      </headerFooter>
    </customSheetView>
  </customSheetViews>
  <mergeCells count="1">
    <mergeCell ref="T4:V4"/>
  </mergeCells>
  <printOptions horizontalCentered="1" verticalCentered="1"/>
  <pageMargins left="0.55000000000000004" right="0.5" top="1" bottom="0.25" header="0.5" footer="0.25"/>
  <pageSetup scale="60" orientation="landscape" r:id="rId3"/>
  <headerFooter scaleWithDoc="0">
    <oddFooter xml:space="preserve">&amp;R&amp;8 105&amp;12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9"/>
  <sheetViews>
    <sheetView showGridLines="0" zoomScale="70" zoomScaleNormal="70" zoomScaleSheetLayoutView="62" workbookViewId="0"/>
  </sheetViews>
  <sheetFormatPr defaultColWidth="9.61328125" defaultRowHeight="15.5"/>
  <cols>
    <col min="1" max="1" width="3.4609375" style="1303" customWidth="1"/>
    <col min="2" max="2" width="12.15234375" style="1303" customWidth="1"/>
    <col min="3" max="3" width="16.4609375" style="1303" customWidth="1"/>
    <col min="4" max="4" width="1.15234375" style="1303" customWidth="1"/>
    <col min="5" max="5" width="11.15234375" style="1303" bestFit="1" customWidth="1"/>
    <col min="6" max="6" width="1.61328125" style="1303" customWidth="1"/>
    <col min="7" max="7" width="10.15234375" style="1303" customWidth="1"/>
    <col min="8" max="8" width="1.61328125" style="1303" customWidth="1"/>
    <col min="9" max="9" width="10.921875" style="1303" customWidth="1"/>
    <col min="10" max="10" width="1.61328125" style="1303" customWidth="1"/>
    <col min="11" max="11" width="11.61328125" style="1303" customWidth="1"/>
    <col min="12" max="12" width="1.61328125" style="1303" customWidth="1"/>
    <col min="13" max="13" width="11.07421875" style="1303" customWidth="1"/>
    <col min="14" max="14" width="1.61328125" style="1303" customWidth="1"/>
    <col min="15" max="15" width="10.921875" style="1303" customWidth="1"/>
    <col min="16" max="16" width="1.61328125" style="1303" customWidth="1"/>
    <col min="17" max="17" width="10.15234375" style="1303" customWidth="1"/>
    <col min="18" max="18" width="1.61328125" style="1303" customWidth="1"/>
    <col min="19" max="19" width="10.921875" style="1303" customWidth="1"/>
    <col min="20" max="20" width="1.61328125" style="1303" customWidth="1"/>
    <col min="21" max="21" width="11.15234375" style="1303" customWidth="1"/>
    <col min="22" max="22" width="1.61328125" style="1303" customWidth="1"/>
    <col min="23" max="23" width="11.07421875" style="1303" customWidth="1"/>
    <col min="24" max="24" width="4.4609375" style="1303" bestFit="1" customWidth="1"/>
    <col min="25" max="25" width="9.61328125" style="1303" customWidth="1"/>
    <col min="26" max="16384" width="9.61328125" style="1303"/>
  </cols>
  <sheetData>
    <row r="1" spans="1:39">
      <c r="A1" s="1050" t="s">
        <v>1193</v>
      </c>
    </row>
    <row r="3" spans="1:39" ht="18">
      <c r="A3" s="1302" t="s">
        <v>0</v>
      </c>
      <c r="B3" s="1296"/>
      <c r="C3" s="1302"/>
      <c r="D3" s="1302"/>
      <c r="E3" s="1302"/>
      <c r="F3" s="1302"/>
      <c r="G3" s="1302"/>
      <c r="H3" s="1302"/>
      <c r="I3" s="1302"/>
      <c r="J3" s="1302"/>
      <c r="K3" s="1302"/>
      <c r="L3" s="1297"/>
      <c r="M3" s="1297"/>
      <c r="N3" s="1297"/>
      <c r="O3" s="1297"/>
      <c r="P3" s="1297"/>
      <c r="Q3" s="1297"/>
      <c r="R3" s="1332"/>
      <c r="S3" s="1332"/>
      <c r="T3" s="1332"/>
      <c r="U3" s="1332"/>
      <c r="V3" s="1332"/>
    </row>
    <row r="4" spans="1:39" ht="18">
      <c r="A4" s="1331" t="s">
        <v>2044</v>
      </c>
      <c r="B4" s="1296"/>
      <c r="C4" s="1302"/>
      <c r="D4" s="1302"/>
      <c r="E4" s="1302"/>
      <c r="F4" s="1302"/>
      <c r="G4" s="1302"/>
      <c r="H4" s="1302"/>
      <c r="I4" s="1302"/>
      <c r="J4" s="1302"/>
      <c r="K4" s="1302"/>
      <c r="L4" s="1297"/>
      <c r="M4" s="1302"/>
      <c r="N4" s="1297"/>
      <c r="P4" s="1297"/>
      <c r="Q4" s="1334"/>
      <c r="R4" s="1335"/>
      <c r="S4" s="1335"/>
      <c r="T4" s="1334"/>
      <c r="U4" s="2294" t="s">
        <v>2213</v>
      </c>
      <c r="V4" s="2295"/>
      <c r="W4" s="2295"/>
    </row>
    <row r="5" spans="1:39" ht="18">
      <c r="A5" s="1331" t="s">
        <v>2477</v>
      </c>
      <c r="B5" s="1296"/>
      <c r="C5" s="1302"/>
      <c r="D5" s="1302"/>
      <c r="E5" s="1302"/>
      <c r="F5" s="1302"/>
      <c r="G5" s="1302"/>
      <c r="H5" s="1302"/>
      <c r="I5" s="1302"/>
      <c r="J5" s="1302"/>
      <c r="K5" s="1302"/>
      <c r="L5" s="1297"/>
      <c r="M5" s="1297"/>
      <c r="N5" s="1297"/>
      <c r="O5" s="1297"/>
      <c r="P5" s="1297"/>
      <c r="Q5" s="1297"/>
      <c r="U5" s="2296"/>
      <c r="V5" s="2297"/>
      <c r="W5" s="2297"/>
      <c r="Z5" s="1337"/>
      <c r="AA5" s="1337"/>
      <c r="AB5" s="1337"/>
      <c r="AC5" s="1337"/>
      <c r="AD5" s="1337"/>
      <c r="AE5" s="1337"/>
      <c r="AF5" s="1337"/>
      <c r="AG5" s="1337"/>
      <c r="AH5" s="1337"/>
      <c r="AI5" s="1337"/>
      <c r="AJ5" s="1337"/>
      <c r="AK5" s="1337"/>
      <c r="AL5" s="1337"/>
      <c r="AM5" s="1337"/>
    </row>
    <row r="6" spans="1:39">
      <c r="A6" s="1333"/>
      <c r="B6" s="1297"/>
      <c r="C6" s="1339"/>
      <c r="D6" s="1339"/>
      <c r="E6" s="1339"/>
      <c r="F6" s="1339"/>
      <c r="G6" s="1339"/>
      <c r="H6" s="1339"/>
      <c r="I6" s="1339"/>
      <c r="J6" s="1339"/>
      <c r="K6" s="1339"/>
      <c r="L6" s="1339"/>
      <c r="M6" s="1339"/>
      <c r="N6" s="1339"/>
      <c r="O6" s="1339"/>
      <c r="P6" s="1339"/>
      <c r="Q6" s="1339"/>
      <c r="R6" s="1337"/>
      <c r="S6" s="1337"/>
      <c r="T6" s="1337"/>
      <c r="U6" s="1337"/>
      <c r="V6" s="1332"/>
      <c r="Z6" s="1337"/>
      <c r="AA6" s="1337"/>
      <c r="AB6" s="1337"/>
      <c r="AC6" s="1337"/>
      <c r="AD6" s="1337"/>
      <c r="AE6" s="1337"/>
      <c r="AF6" s="1337"/>
      <c r="AG6" s="1337"/>
      <c r="AH6" s="1337"/>
      <c r="AI6" s="1337"/>
      <c r="AJ6" s="1337"/>
      <c r="AK6" s="1337"/>
      <c r="AL6" s="1337"/>
      <c r="AM6" s="1337"/>
    </row>
    <row r="7" spans="1:39" ht="16" thickBot="1">
      <c r="A7" s="1348"/>
      <c r="C7" s="1337"/>
      <c r="D7" s="1371"/>
      <c r="E7" s="1371"/>
      <c r="F7" s="1591"/>
      <c r="G7" s="1371"/>
      <c r="H7" s="1591"/>
      <c r="I7" s="1371"/>
      <c r="J7" s="1591"/>
      <c r="K7" s="1371"/>
      <c r="L7" s="1591"/>
      <c r="M7" s="1371"/>
      <c r="N7" s="1591"/>
      <c r="O7" s="1371"/>
      <c r="P7" s="1591"/>
      <c r="Q7" s="1371"/>
      <c r="R7" s="1591"/>
      <c r="S7" s="1371"/>
      <c r="T7" s="1591"/>
      <c r="U7" s="1370"/>
      <c r="V7" s="1332"/>
      <c r="Z7" s="1337"/>
      <c r="AA7" s="1337"/>
      <c r="AB7" s="1337"/>
      <c r="AC7" s="1337"/>
      <c r="AD7" s="1337"/>
      <c r="AE7" s="1337"/>
      <c r="AF7" s="1337"/>
      <c r="AG7" s="1337"/>
      <c r="AH7" s="1337"/>
      <c r="AI7" s="1337"/>
      <c r="AJ7" s="1337"/>
      <c r="AK7" s="1337"/>
      <c r="AL7" s="1337"/>
      <c r="AM7" s="1337"/>
    </row>
    <row r="8" spans="1:39" ht="7.5" customHeight="1">
      <c r="C8" s="2298" t="s">
        <v>2393</v>
      </c>
      <c r="D8" s="2299"/>
      <c r="E8" s="2299"/>
      <c r="F8" s="2299"/>
      <c r="G8" s="2299"/>
      <c r="H8" s="2299"/>
      <c r="I8" s="2299"/>
      <c r="J8" s="2299"/>
      <c r="K8" s="2299"/>
      <c r="L8" s="2299"/>
      <c r="M8" s="2299"/>
      <c r="N8" s="2299"/>
      <c r="O8" s="2299"/>
      <c r="P8" s="2299"/>
      <c r="Q8" s="2299"/>
      <c r="R8" s="2299"/>
      <c r="S8" s="2299"/>
      <c r="T8" s="2299"/>
      <c r="U8" s="2299"/>
      <c r="V8" s="2300"/>
      <c r="Z8" s="1337"/>
      <c r="AA8" s="1337"/>
      <c r="AB8" s="1337"/>
      <c r="AC8" s="1337"/>
      <c r="AD8" s="1337"/>
      <c r="AE8" s="1337"/>
      <c r="AF8" s="1337"/>
      <c r="AG8" s="1337"/>
      <c r="AH8" s="1337"/>
      <c r="AI8" s="1337"/>
      <c r="AJ8" s="1337"/>
      <c r="AK8" s="1337"/>
      <c r="AL8" s="1337"/>
      <c r="AM8" s="1337"/>
    </row>
    <row r="9" spans="1:39" ht="15" customHeight="1">
      <c r="C9" s="2301"/>
      <c r="D9" s="2302"/>
      <c r="E9" s="2302"/>
      <c r="F9" s="2302"/>
      <c r="G9" s="2302"/>
      <c r="H9" s="2302"/>
      <c r="I9" s="2302"/>
      <c r="J9" s="2302"/>
      <c r="K9" s="2302"/>
      <c r="L9" s="2302"/>
      <c r="M9" s="2302"/>
      <c r="N9" s="2302"/>
      <c r="O9" s="2302"/>
      <c r="P9" s="2302"/>
      <c r="Q9" s="2302"/>
      <c r="R9" s="2302"/>
      <c r="S9" s="2302"/>
      <c r="T9" s="2302"/>
      <c r="U9" s="2302"/>
      <c r="V9" s="2303"/>
      <c r="Z9" s="1370"/>
      <c r="AA9" s="1370"/>
      <c r="AB9" s="1370"/>
      <c r="AC9" s="1370"/>
      <c r="AD9" s="1370"/>
      <c r="AE9" s="1370"/>
      <c r="AF9" s="1370"/>
      <c r="AG9" s="1370"/>
      <c r="AH9" s="1370"/>
      <c r="AI9" s="1370"/>
      <c r="AJ9" s="1370"/>
      <c r="AK9" s="1370"/>
      <c r="AL9" s="1370"/>
      <c r="AM9" s="1370"/>
    </row>
    <row r="10" spans="1:39">
      <c r="C10" s="2301"/>
      <c r="D10" s="2302"/>
      <c r="E10" s="2302"/>
      <c r="F10" s="2302"/>
      <c r="G10" s="2302"/>
      <c r="H10" s="2302"/>
      <c r="I10" s="2302"/>
      <c r="J10" s="2302"/>
      <c r="K10" s="2302"/>
      <c r="L10" s="2302"/>
      <c r="M10" s="2302"/>
      <c r="N10" s="2302"/>
      <c r="O10" s="2302"/>
      <c r="P10" s="2302"/>
      <c r="Q10" s="2302"/>
      <c r="R10" s="2302"/>
      <c r="S10" s="2302"/>
      <c r="T10" s="2302"/>
      <c r="U10" s="2302"/>
      <c r="V10" s="2303"/>
      <c r="Z10" s="1370"/>
      <c r="AA10" s="1370"/>
      <c r="AB10" s="1370"/>
      <c r="AC10" s="1370"/>
      <c r="AD10" s="1370"/>
      <c r="AE10" s="1370"/>
      <c r="AF10" s="1370"/>
      <c r="AG10" s="1370"/>
      <c r="AH10" s="1370"/>
      <c r="AI10" s="1370"/>
      <c r="AJ10" s="1370"/>
      <c r="AK10" s="1370"/>
      <c r="AL10" s="1370"/>
      <c r="AM10" s="1370"/>
    </row>
    <row r="11" spans="1:39" ht="7.5" customHeight="1" thickBot="1">
      <c r="C11" s="2304"/>
      <c r="D11" s="2305"/>
      <c r="E11" s="2305"/>
      <c r="F11" s="2305"/>
      <c r="G11" s="2305"/>
      <c r="H11" s="2305"/>
      <c r="I11" s="2305"/>
      <c r="J11" s="2305"/>
      <c r="K11" s="2305"/>
      <c r="L11" s="2305"/>
      <c r="M11" s="2305"/>
      <c r="N11" s="2305"/>
      <c r="O11" s="2305"/>
      <c r="P11" s="2305"/>
      <c r="Q11" s="2305"/>
      <c r="R11" s="2305"/>
      <c r="S11" s="2305"/>
      <c r="T11" s="2305"/>
      <c r="U11" s="2305"/>
      <c r="V11" s="2306"/>
      <c r="Z11" s="1370"/>
      <c r="AA11" s="1370"/>
      <c r="AB11" s="1370"/>
      <c r="AC11" s="1370"/>
      <c r="AD11" s="1370"/>
      <c r="AE11" s="1370"/>
      <c r="AF11" s="1370"/>
      <c r="AG11" s="1370"/>
      <c r="AH11" s="1370"/>
      <c r="AI11" s="1370"/>
      <c r="AJ11" s="1370"/>
      <c r="AK11" s="1370"/>
      <c r="AL11" s="1370"/>
      <c r="AM11" s="1370"/>
    </row>
    <row r="12" spans="1:39">
      <c r="C12" s="1297"/>
      <c r="D12" s="1297"/>
      <c r="E12" s="1297"/>
      <c r="F12" s="1297"/>
      <c r="G12" s="1297"/>
      <c r="H12" s="1297"/>
      <c r="I12" s="1297"/>
      <c r="J12" s="1297"/>
      <c r="K12" s="1297"/>
      <c r="L12" s="1297"/>
      <c r="M12" s="1297"/>
      <c r="N12" s="1297"/>
      <c r="O12" s="1297"/>
      <c r="P12" s="1297"/>
      <c r="Q12" s="1297"/>
      <c r="V12" s="1332"/>
      <c r="Z12" s="1370"/>
      <c r="AA12" s="1370"/>
      <c r="AB12" s="1370"/>
      <c r="AC12" s="1370"/>
      <c r="AD12" s="1370"/>
      <c r="AE12" s="1370"/>
      <c r="AF12" s="1370"/>
      <c r="AG12" s="1370"/>
      <c r="AH12" s="1370"/>
      <c r="AI12" s="1370"/>
      <c r="AJ12" s="1370"/>
      <c r="AK12" s="1370"/>
      <c r="AL12" s="1370"/>
      <c r="AM12" s="1370"/>
    </row>
    <row r="13" spans="1:39">
      <c r="B13" s="1297"/>
      <c r="C13" s="1297"/>
      <c r="D13" s="1297"/>
      <c r="E13" s="1297"/>
      <c r="F13" s="1297"/>
      <c r="G13" s="1297"/>
      <c r="H13" s="1297"/>
      <c r="I13" s="1297"/>
      <c r="J13" s="1297"/>
      <c r="K13" s="1297"/>
      <c r="L13" s="1297"/>
      <c r="M13" s="1297"/>
      <c r="N13" s="1297"/>
      <c r="O13" s="1297"/>
      <c r="P13" s="1297"/>
      <c r="Q13" s="1297"/>
      <c r="V13" s="1332"/>
      <c r="Z13" s="1337"/>
      <c r="AA13" s="1337"/>
      <c r="AB13" s="1337"/>
      <c r="AC13" s="1337"/>
      <c r="AD13" s="1337"/>
      <c r="AE13" s="1337"/>
      <c r="AF13" s="1337"/>
      <c r="AG13" s="1337"/>
      <c r="AH13" s="1337"/>
      <c r="AI13" s="1337"/>
      <c r="AJ13" s="1337"/>
      <c r="AK13" s="1337"/>
      <c r="AL13" s="1337"/>
      <c r="AM13" s="1337"/>
    </row>
    <row r="14" spans="1:39">
      <c r="D14" s="1297"/>
      <c r="E14" s="2034" t="s">
        <v>81</v>
      </c>
      <c r="F14" s="1351"/>
      <c r="G14" s="2034" t="s">
        <v>82</v>
      </c>
      <c r="H14" s="1351"/>
      <c r="I14" s="2034" t="s">
        <v>9</v>
      </c>
      <c r="J14" s="1350"/>
      <c r="K14" s="2034" t="s">
        <v>8</v>
      </c>
      <c r="L14" s="1350"/>
      <c r="M14" s="2034" t="s">
        <v>1644</v>
      </c>
      <c r="N14" s="1350"/>
      <c r="O14" s="2034" t="s">
        <v>2129</v>
      </c>
      <c r="P14" s="1350"/>
      <c r="Q14" s="2034" t="s">
        <v>2203</v>
      </c>
      <c r="R14" s="1350"/>
      <c r="S14" s="2034" t="s">
        <v>2250</v>
      </c>
      <c r="T14" s="1350"/>
      <c r="U14" s="2034" t="s">
        <v>2296</v>
      </c>
      <c r="V14" s="1350"/>
      <c r="W14" s="2034" t="s">
        <v>2471</v>
      </c>
      <c r="Z14" s="1337"/>
      <c r="AA14" s="1337"/>
      <c r="AB14" s="1337"/>
      <c r="AC14" s="1337"/>
      <c r="AD14" s="1337"/>
      <c r="AE14" s="1337"/>
      <c r="AF14" s="1337"/>
      <c r="AG14" s="1337"/>
      <c r="AH14" s="1337"/>
      <c r="AI14" s="1337"/>
      <c r="AJ14" s="1337"/>
      <c r="AK14" s="1337"/>
      <c r="AL14" s="1337"/>
      <c r="AM14" s="1337"/>
    </row>
    <row r="15" spans="1:39">
      <c r="D15" s="1297"/>
      <c r="E15" s="1368"/>
      <c r="F15" s="1337"/>
      <c r="G15" s="1368"/>
      <c r="H15" s="1337"/>
      <c r="I15" s="1368"/>
      <c r="J15" s="1337"/>
      <c r="K15" s="1369"/>
      <c r="L15" s="1337"/>
      <c r="M15" s="1369"/>
      <c r="N15" s="1338"/>
      <c r="O15" s="1368"/>
      <c r="P15" s="1338"/>
      <c r="Q15" s="1368"/>
      <c r="R15" s="1338"/>
      <c r="Z15" s="1337"/>
      <c r="AA15" s="1337"/>
      <c r="AB15" s="1337"/>
      <c r="AC15" s="1337"/>
      <c r="AD15" s="1337"/>
      <c r="AE15" s="1337"/>
      <c r="AF15" s="1337"/>
      <c r="AG15" s="1337"/>
      <c r="AH15" s="1337"/>
      <c r="AI15" s="1337"/>
      <c r="AJ15" s="1337"/>
      <c r="AK15" s="1337"/>
      <c r="AL15" s="1337"/>
      <c r="AM15" s="1337"/>
    </row>
    <row r="16" spans="1:39">
      <c r="A16" s="1354" t="s">
        <v>2286</v>
      </c>
      <c r="D16" s="1297"/>
      <c r="E16" s="1338"/>
      <c r="G16" s="1338"/>
      <c r="I16" s="1338"/>
      <c r="K16" s="1338"/>
      <c r="M16" s="1338"/>
      <c r="N16" s="1332"/>
      <c r="O16" s="1338"/>
      <c r="P16" s="1332"/>
      <c r="Q16" s="1338"/>
      <c r="R16" s="1332"/>
      <c r="Z16" s="1337"/>
      <c r="AA16" s="1337"/>
      <c r="AB16" s="1337"/>
      <c r="AC16" s="1337"/>
      <c r="AD16" s="1337"/>
      <c r="AE16" s="1337"/>
      <c r="AF16" s="1337"/>
      <c r="AG16" s="1337"/>
      <c r="AH16" s="1337"/>
      <c r="AI16" s="1337"/>
      <c r="AJ16" s="1337"/>
      <c r="AK16" s="1337"/>
      <c r="AL16" s="1337"/>
      <c r="AM16" s="1337"/>
    </row>
    <row r="17" spans="1:39">
      <c r="B17" s="1348" t="s">
        <v>2043</v>
      </c>
      <c r="C17" s="1297"/>
      <c r="D17" s="1297"/>
      <c r="F17" s="1297"/>
      <c r="M17" s="1332"/>
      <c r="O17" s="1332"/>
      <c r="Q17" s="1332"/>
      <c r="Z17" s="1337"/>
      <c r="AA17" s="1337"/>
      <c r="AB17" s="1337"/>
      <c r="AC17" s="1337"/>
      <c r="AD17" s="1337"/>
      <c r="AE17" s="1337"/>
      <c r="AF17" s="1337"/>
      <c r="AG17" s="1337"/>
      <c r="AH17" s="1337"/>
      <c r="AI17" s="1337"/>
      <c r="AJ17" s="1337"/>
      <c r="AK17" s="1337"/>
      <c r="AL17" s="1337"/>
      <c r="AM17" s="1337"/>
    </row>
    <row r="18" spans="1:39">
      <c r="B18" s="1342" t="s">
        <v>2040</v>
      </c>
      <c r="C18" s="1297"/>
      <c r="D18" s="1297"/>
      <c r="E18" s="1367">
        <v>3525</v>
      </c>
      <c r="F18" s="1592"/>
      <c r="G18" s="1367">
        <v>3494</v>
      </c>
      <c r="H18" s="1592"/>
      <c r="I18" s="1367">
        <v>3524</v>
      </c>
      <c r="J18" s="1360"/>
      <c r="K18" s="1367">
        <v>3191</v>
      </c>
      <c r="L18" s="1360"/>
      <c r="M18" s="1367">
        <v>3018</v>
      </c>
      <c r="N18" s="1360"/>
      <c r="O18" s="1367">
        <v>2727</v>
      </c>
      <c r="P18" s="1360"/>
      <c r="Q18" s="1367">
        <v>2463</v>
      </c>
      <c r="R18" s="1360"/>
      <c r="S18" s="1367">
        <v>2371</v>
      </c>
      <c r="T18" s="1360"/>
      <c r="U18" s="1367">
        <v>2286</v>
      </c>
      <c r="V18" s="1360"/>
      <c r="W18" s="1367">
        <v>2131</v>
      </c>
    </row>
    <row r="19" spans="1:39">
      <c r="B19" s="1342" t="s">
        <v>2039</v>
      </c>
      <c r="C19" s="1297"/>
      <c r="D19" s="1297"/>
      <c r="E19" s="1361">
        <v>3.6799999999999999E-2</v>
      </c>
      <c r="F19" s="1363"/>
      <c r="G19" s="1361">
        <f>(+G18-E18)/E18</f>
        <v>-8.7943262411347509E-3</v>
      </c>
      <c r="H19" s="1363"/>
      <c r="I19" s="1361">
        <f t="shared" ref="I19:U19" si="0">(+I18-G18)/G18</f>
        <v>8.5861476817401267E-3</v>
      </c>
      <c r="J19" s="1363"/>
      <c r="K19" s="1361">
        <f t="shared" si="0"/>
        <v>-9.4494892167990924E-2</v>
      </c>
      <c r="L19" s="1363"/>
      <c r="M19" s="1361">
        <f t="shared" si="0"/>
        <v>-5.4214979630209964E-2</v>
      </c>
      <c r="N19" s="1362"/>
      <c r="O19" s="1361">
        <f t="shared" si="0"/>
        <v>-9.6421471172962223E-2</v>
      </c>
      <c r="P19" s="1362"/>
      <c r="Q19" s="1361">
        <f t="shared" si="0"/>
        <v>-9.6809680968096806E-2</v>
      </c>
      <c r="R19" s="1362"/>
      <c r="S19" s="1361">
        <f t="shared" si="0"/>
        <v>-3.7352821762078763E-2</v>
      </c>
      <c r="T19" s="1362"/>
      <c r="U19" s="1361">
        <f t="shared" si="0"/>
        <v>-3.5849852382960776E-2</v>
      </c>
      <c r="V19" s="1362"/>
      <c r="W19" s="1361">
        <f>(+W18-U18)/U18</f>
        <v>-6.7804024496937884E-2</v>
      </c>
    </row>
    <row r="20" spans="1:39">
      <c r="B20" s="1342" t="s">
        <v>2038</v>
      </c>
      <c r="C20" s="1352"/>
      <c r="D20" s="1297"/>
      <c r="E20" s="1359">
        <f>E18/19.4</f>
        <v>181.70103092783506</v>
      </c>
      <c r="F20" s="1592"/>
      <c r="G20" s="1359">
        <f>G18/19.5</f>
        <v>179.17948717948718</v>
      </c>
      <c r="H20" s="1592"/>
      <c r="I20" s="1359">
        <f>I18/19.6</f>
        <v>179.79591836734693</v>
      </c>
      <c r="J20" s="1360"/>
      <c r="K20" s="1359">
        <f>K18/19.7</f>
        <v>161.97969543147209</v>
      </c>
      <c r="L20" s="1360"/>
      <c r="M20" s="1359">
        <f>M18/19.7</f>
        <v>153.19796954314722</v>
      </c>
      <c r="N20" s="1360"/>
      <c r="O20" s="1359">
        <f>O18/19.8</f>
        <v>137.72727272727272</v>
      </c>
      <c r="P20" s="1360"/>
      <c r="Q20" s="1359">
        <f>Q18/19.7</f>
        <v>125.0253807106599</v>
      </c>
      <c r="R20" s="1360"/>
      <c r="S20" s="1359">
        <f>S18/19.8</f>
        <v>119.74747474747474</v>
      </c>
      <c r="T20" s="1360"/>
      <c r="U20" s="1359">
        <f>U18/19.5</f>
        <v>117.23076923076923</v>
      </c>
      <c r="V20" s="1360"/>
      <c r="W20" s="1359">
        <f>W18/19.5</f>
        <v>109.28205128205128</v>
      </c>
    </row>
    <row r="21" spans="1:39">
      <c r="B21" s="1297"/>
      <c r="C21" s="1297"/>
      <c r="D21" s="1297"/>
      <c r="J21" s="1332"/>
      <c r="L21" s="1332"/>
      <c r="N21" s="1332"/>
      <c r="P21" s="1332"/>
    </row>
    <row r="22" spans="1:39">
      <c r="B22" s="1297" t="s">
        <v>2042</v>
      </c>
      <c r="D22" s="1297"/>
      <c r="J22" s="1332"/>
      <c r="L22" s="1332"/>
      <c r="N22" s="1332"/>
      <c r="P22" s="1332"/>
    </row>
    <row r="23" spans="1:39">
      <c r="B23" s="1297" t="s">
        <v>2041</v>
      </c>
      <c r="D23" s="1297"/>
      <c r="J23" s="1332"/>
      <c r="L23" s="1332"/>
      <c r="N23" s="1332"/>
      <c r="P23" s="1332"/>
    </row>
    <row r="24" spans="1:39">
      <c r="B24" s="1342" t="s">
        <v>2040</v>
      </c>
      <c r="C24" s="1364"/>
      <c r="D24" s="1297"/>
      <c r="E24" s="1359">
        <v>48091</v>
      </c>
      <c r="F24" s="1592"/>
      <c r="G24" s="1359">
        <v>49279</v>
      </c>
      <c r="H24" s="1360"/>
      <c r="I24" s="1359">
        <v>49011</v>
      </c>
      <c r="J24" s="1360"/>
      <c r="K24" s="1359">
        <v>49268</v>
      </c>
      <c r="L24" s="1360"/>
      <c r="M24" s="1359">
        <v>48849</v>
      </c>
      <c r="N24" s="1360"/>
      <c r="O24" s="1359">
        <v>47502</v>
      </c>
      <c r="P24" s="1360"/>
      <c r="Q24" s="1359">
        <v>47159</v>
      </c>
      <c r="R24" s="1360"/>
      <c r="S24" s="1359">
        <v>48894</v>
      </c>
      <c r="T24" s="1360"/>
      <c r="U24" s="1359">
        <v>50939</v>
      </c>
      <c r="V24" s="1360"/>
      <c r="W24" s="1359">
        <v>52076</v>
      </c>
      <c r="X24" s="1303" t="s">
        <v>5</v>
      </c>
    </row>
    <row r="25" spans="1:39">
      <c r="B25" s="1342" t="s">
        <v>2039</v>
      </c>
      <c r="C25" s="1352"/>
      <c r="D25" s="1297"/>
      <c r="E25" s="1361">
        <v>2.4899999999999999E-2</v>
      </c>
      <c r="F25" s="1363"/>
      <c r="G25" s="1361">
        <f>(+G24-E24)/E24</f>
        <v>2.4703166912727954E-2</v>
      </c>
      <c r="H25" s="1363"/>
      <c r="I25" s="1361">
        <f>(+I24-G24)/G24</f>
        <v>-5.4384220459019056E-3</v>
      </c>
      <c r="J25" s="1363"/>
      <c r="K25" s="1361">
        <f>(+K24-I24)/I24</f>
        <v>5.2437207973720186E-3</v>
      </c>
      <c r="L25" s="1362"/>
      <c r="M25" s="1361">
        <f>(+M24-K24)/K24</f>
        <v>-8.5045059673621824E-3</v>
      </c>
      <c r="N25" s="1362"/>
      <c r="O25" s="1361">
        <f>(+O24-M24)/M24</f>
        <v>-2.7574771233802125E-2</v>
      </c>
      <c r="P25" s="1362"/>
      <c r="Q25" s="1361">
        <f>(+Q24-O24)/O24</f>
        <v>-7.2207486000589452E-3</v>
      </c>
      <c r="R25" s="1362"/>
      <c r="S25" s="1361">
        <f>(+S24-Q24)/Q24</f>
        <v>3.6790432367098537E-2</v>
      </c>
      <c r="T25" s="1362"/>
      <c r="U25" s="1361">
        <f>(+U24-S24)/S24</f>
        <v>4.1825172822841247E-2</v>
      </c>
      <c r="V25" s="1362"/>
      <c r="W25" s="1361">
        <f>(+W24-U24)/U24</f>
        <v>2.2320815092561692E-2</v>
      </c>
    </row>
    <row r="26" spans="1:39">
      <c r="B26" s="1342" t="s">
        <v>2038</v>
      </c>
      <c r="D26" s="1297"/>
      <c r="E26" s="1359">
        <f>E24/19.4</f>
        <v>2478.9175257731958</v>
      </c>
      <c r="F26" s="1592"/>
      <c r="G26" s="1359">
        <f>G24/19.5</f>
        <v>2527.1282051282051</v>
      </c>
      <c r="H26" s="1592"/>
      <c r="I26" s="1359">
        <f>I24/19.6</f>
        <v>2500.5612244897957</v>
      </c>
      <c r="J26" s="1360"/>
      <c r="K26" s="1359">
        <f>K24/19.7</f>
        <v>2500.9137055837564</v>
      </c>
      <c r="L26" s="1360"/>
      <c r="M26" s="1359">
        <f>M24/19.7</f>
        <v>2479.6446700507613</v>
      </c>
      <c r="N26" s="1360"/>
      <c r="O26" s="1359">
        <f>O24/19.8</f>
        <v>2399.090909090909</v>
      </c>
      <c r="P26" s="1360"/>
      <c r="Q26" s="1359">
        <f>Q24/19.7</f>
        <v>2393.8578680203045</v>
      </c>
      <c r="R26" s="1360"/>
      <c r="S26" s="1359">
        <f>S24/19.8</f>
        <v>2469.3939393939395</v>
      </c>
      <c r="T26" s="1360"/>
      <c r="U26" s="1359">
        <f>U24/19.5</f>
        <v>2612.2564102564102</v>
      </c>
      <c r="V26" s="1360"/>
      <c r="W26" s="1359">
        <f>W24/19.5</f>
        <v>2670.5641025641025</v>
      </c>
    </row>
    <row r="27" spans="1:39">
      <c r="A27" s="1357"/>
      <c r="B27" s="1357"/>
      <c r="C27" s="1357"/>
      <c r="D27" s="1358"/>
      <c r="S27" s="1357"/>
      <c r="T27" s="1357"/>
      <c r="U27" s="1357"/>
      <c r="V27" s="1357"/>
      <c r="W27" s="1357"/>
    </row>
    <row r="28" spans="1:39">
      <c r="D28" s="1297"/>
      <c r="E28" s="1356"/>
      <c r="F28" s="1355"/>
      <c r="G28" s="1355"/>
      <c r="H28" s="1355"/>
      <c r="I28" s="1355"/>
      <c r="J28" s="1355"/>
      <c r="K28" s="1355"/>
      <c r="L28" s="1355"/>
      <c r="M28" s="1355"/>
      <c r="N28" s="1355"/>
      <c r="O28" s="1355"/>
      <c r="P28" s="1355"/>
      <c r="Q28" s="1355"/>
      <c r="R28" s="1355"/>
      <c r="S28" s="1338"/>
      <c r="U28" s="1338"/>
      <c r="W28" s="1338"/>
    </row>
    <row r="29" spans="1:39">
      <c r="A29" s="1354" t="s">
        <v>2287</v>
      </c>
      <c r="D29" s="1297"/>
      <c r="N29" s="1332"/>
      <c r="P29" s="1332"/>
      <c r="R29" s="1332"/>
    </row>
    <row r="30" spans="1:39">
      <c r="B30" s="1348" t="s">
        <v>2040</v>
      </c>
      <c r="D30" s="1297"/>
      <c r="E30" s="1346">
        <f>E18+E24</f>
        <v>51616</v>
      </c>
      <c r="F30" s="1347"/>
      <c r="G30" s="1346">
        <f>G18+G24</f>
        <v>52773</v>
      </c>
      <c r="H30" s="1347"/>
      <c r="I30" s="1346">
        <f>I18+I24</f>
        <v>52535</v>
      </c>
      <c r="J30" s="1347"/>
      <c r="K30" s="1346">
        <f>K18+K24</f>
        <v>52459</v>
      </c>
      <c r="L30" s="1353"/>
      <c r="M30" s="1346">
        <f>M18+M24</f>
        <v>51867</v>
      </c>
      <c r="N30" s="1353"/>
      <c r="O30" s="1346">
        <f>O18+O24</f>
        <v>50229</v>
      </c>
      <c r="P30" s="1353"/>
      <c r="Q30" s="1346">
        <f>SUM(Q18+Q24)</f>
        <v>49622</v>
      </c>
      <c r="R30" s="1353"/>
      <c r="S30" s="1346">
        <f>SUM(S18+S24)</f>
        <v>51265</v>
      </c>
      <c r="T30" s="1353"/>
      <c r="U30" s="1346">
        <f>SUM(U18+U24)</f>
        <v>53225</v>
      </c>
      <c r="V30" s="1353"/>
      <c r="W30" s="1346">
        <f>SUM(W18+W24)</f>
        <v>54207</v>
      </c>
    </row>
    <row r="31" spans="1:39">
      <c r="B31" s="1348" t="s">
        <v>2039</v>
      </c>
      <c r="C31" s="1352"/>
      <c r="D31" s="1297"/>
      <c r="E31" s="1349">
        <v>2.5700000000000001E-2</v>
      </c>
      <c r="F31" s="1351"/>
      <c r="G31" s="1349">
        <f>(+G30-E30)/E30</f>
        <v>2.2415530068195907E-2</v>
      </c>
      <c r="H31" s="1351"/>
      <c r="I31" s="1349">
        <f>(+I30-G30)/G30</f>
        <v>-4.5098819472078524E-3</v>
      </c>
      <c r="J31" s="1351"/>
      <c r="K31" s="1349">
        <f>(+K30-I30)/I30</f>
        <v>-1.4466546112115732E-3</v>
      </c>
      <c r="L31" s="1351"/>
      <c r="M31" s="1349">
        <f>(+M30-K30)/K30</f>
        <v>-1.1285003526563602E-2</v>
      </c>
      <c r="N31" s="1350"/>
      <c r="O31" s="1349">
        <f>(+O30-M30)/M30</f>
        <v>-3.1580773902481346E-2</v>
      </c>
      <c r="P31" s="1350"/>
      <c r="Q31" s="1349">
        <f>(+Q30-O30)/O30</f>
        <v>-1.2084652292500348E-2</v>
      </c>
      <c r="R31" s="1350"/>
      <c r="S31" s="1349">
        <f>(+S30-Q30)/Q30</f>
        <v>3.3110313973640726E-2</v>
      </c>
      <c r="T31" s="1350"/>
      <c r="U31" s="1349">
        <f>(+U30-S30)/S30</f>
        <v>3.8232712376865305E-2</v>
      </c>
      <c r="V31" s="1350"/>
      <c r="W31" s="1349">
        <f>(+W30-U30)/U30</f>
        <v>1.8449976514795678E-2</v>
      </c>
    </row>
    <row r="32" spans="1:39">
      <c r="B32" s="1348" t="s">
        <v>2038</v>
      </c>
      <c r="D32" s="1297"/>
      <c r="E32" s="1346">
        <f>E30/19.4</f>
        <v>2660.6185567010311</v>
      </c>
      <c r="F32" s="1347"/>
      <c r="G32" s="1346">
        <f>G30/19.5</f>
        <v>2706.3076923076924</v>
      </c>
      <c r="H32" s="1347"/>
      <c r="I32" s="1346">
        <f>I30/19.6+1</f>
        <v>2681.3571428571427</v>
      </c>
      <c r="J32" s="1346"/>
      <c r="K32" s="1346">
        <f>K30/19.7</f>
        <v>2662.8934010152284</v>
      </c>
      <c r="L32" s="1346"/>
      <c r="M32" s="1346">
        <f>M30/19.7</f>
        <v>2632.8426395939086</v>
      </c>
      <c r="N32" s="1346"/>
      <c r="O32" s="1346">
        <f>O30/19.8</f>
        <v>2536.8181818181815</v>
      </c>
      <c r="P32" s="1346"/>
      <c r="Q32" s="1346">
        <f>Q30/19.7</f>
        <v>2518.8832487309646</v>
      </c>
      <c r="R32" s="1346"/>
      <c r="S32" s="1346">
        <f>S30/19.8</f>
        <v>2589.1414141414139</v>
      </c>
      <c r="T32" s="1346"/>
      <c r="U32" s="1346">
        <f>U30/19.5</f>
        <v>2729.4871794871797</v>
      </c>
      <c r="V32" s="1346"/>
      <c r="W32" s="1346">
        <f>W30/19.5</f>
        <v>2779.8461538461538</v>
      </c>
    </row>
    <row r="33" spans="1:23" ht="16" thickBot="1">
      <c r="A33" s="1343"/>
      <c r="B33" s="1345"/>
      <c r="C33" s="1343"/>
      <c r="D33" s="1344"/>
      <c r="E33" s="1343"/>
    </row>
    <row r="34" spans="1:23" ht="16" thickTop="1">
      <c r="B34" s="1342"/>
      <c r="D34" s="1297"/>
      <c r="E34" s="1339"/>
      <c r="F34" s="1341"/>
      <c r="G34" s="1341"/>
      <c r="H34" s="1341"/>
      <c r="I34" s="1341"/>
      <c r="J34" s="1341"/>
      <c r="K34" s="1341"/>
      <c r="L34" s="1341"/>
      <c r="M34" s="1341"/>
      <c r="N34" s="1340"/>
      <c r="O34" s="1341"/>
      <c r="P34" s="1341"/>
      <c r="Q34" s="1341"/>
      <c r="R34" s="1340"/>
      <c r="S34" s="1340"/>
      <c r="T34" s="1340"/>
      <c r="U34" s="1340"/>
      <c r="V34" s="1340"/>
      <c r="W34" s="1340"/>
    </row>
    <row r="36" spans="1:23" s="1337" customFormat="1">
      <c r="A36" s="1889" t="s">
        <v>2293</v>
      </c>
      <c r="D36" s="1339"/>
      <c r="E36" s="1339"/>
      <c r="F36" s="1339"/>
      <c r="G36" s="1339"/>
      <c r="H36" s="1339"/>
      <c r="I36" s="1339"/>
      <c r="J36" s="1339"/>
      <c r="K36" s="1339"/>
      <c r="L36" s="1339"/>
      <c r="M36" s="1339"/>
      <c r="N36" s="1338"/>
      <c r="O36" s="1339"/>
      <c r="P36" s="1339"/>
      <c r="Q36" s="1339"/>
      <c r="R36" s="1338"/>
      <c r="S36" s="1338"/>
      <c r="T36" s="1338"/>
      <c r="U36" s="1338"/>
      <c r="V36" s="1338"/>
      <c r="W36" s="1338"/>
    </row>
    <row r="37" spans="1:23" s="1337" customFormat="1">
      <c r="A37" s="1396"/>
      <c r="B37" s="1396"/>
      <c r="D37" s="1339"/>
      <c r="E37" s="1339"/>
      <c r="F37" s="1339"/>
      <c r="G37" s="1339"/>
      <c r="H37" s="1339"/>
      <c r="I37" s="1339"/>
      <c r="J37" s="1339"/>
      <c r="K37" s="1339"/>
      <c r="L37" s="1339"/>
      <c r="M37" s="1339"/>
      <c r="N37" s="1338"/>
      <c r="O37" s="1339"/>
      <c r="P37" s="1339"/>
      <c r="Q37" s="1339"/>
      <c r="R37" s="1338"/>
      <c r="S37" s="1338"/>
      <c r="T37" s="1338"/>
      <c r="U37" s="1338"/>
      <c r="V37" s="1338"/>
      <c r="W37" s="1338"/>
    </row>
    <row r="38" spans="1:23" s="1337" customFormat="1">
      <c r="A38" s="1336"/>
      <c r="D38" s="1339"/>
      <c r="E38" s="1339"/>
      <c r="F38" s="1339"/>
      <c r="G38" s="1339"/>
      <c r="H38" s="1339"/>
      <c r="I38" s="1339"/>
      <c r="J38" s="1339"/>
      <c r="K38" s="1339"/>
      <c r="L38" s="1339"/>
      <c r="M38" s="1339"/>
      <c r="N38" s="1338"/>
      <c r="O38" s="1339"/>
      <c r="P38" s="1339"/>
      <c r="Q38" s="1339"/>
      <c r="R38" s="1338"/>
      <c r="S38" s="1338"/>
      <c r="T38" s="1338"/>
      <c r="U38" s="1338"/>
      <c r="V38" s="1338"/>
      <c r="W38" s="1338"/>
    </row>
    <row r="39" spans="1:23">
      <c r="A39" s="1336"/>
    </row>
  </sheetData>
  <customSheetViews>
    <customSheetView guid="{47D1D06F-CD63-4FEA-BA98-58AF0C63F775}" scale="70" showPageBreaks="1" showGridLines="0" fitToPage="1" printArea="1">
      <selection activeCell="W30" sqref="W30:W32"/>
      <pageMargins left="0.75" right="0.5" top="1" bottom="0.25" header="0.5" footer="0.25"/>
      <printOptions horizontalCentered="1"/>
      <pageSetup scale="65" orientation="landscape" r:id="rId1"/>
      <headerFooter scaleWithDoc="0">
        <oddFooter>&amp;R&amp;8 105</oddFooter>
      </headerFooter>
    </customSheetView>
    <customSheetView guid="{018F3E41-3C34-447D-8E2C-07962AB41A6D}" scale="70" showGridLines="0" fitToPage="1">
      <selection activeCell="W30" sqref="W30:W32"/>
      <pageMargins left="0.75" right="0.5" top="1" bottom="0.25" header="0.5" footer="0.25"/>
      <printOptions horizontalCentered="1"/>
      <pageSetup scale="63" orientation="landscape" r:id="rId2"/>
      <headerFooter scaleWithDoc="0">
        <oddFooter>&amp;R&amp;8 105</oddFooter>
      </headerFooter>
    </customSheetView>
  </customSheetViews>
  <mergeCells count="3">
    <mergeCell ref="U4:W4"/>
    <mergeCell ref="U5:W5"/>
    <mergeCell ref="C8:V11"/>
  </mergeCells>
  <printOptions horizontalCentered="1"/>
  <pageMargins left="0.75" right="0.5" top="1" bottom="0.25" header="0.5" footer="0.25"/>
  <pageSetup scale="65" orientation="landscape" r:id="rId3"/>
  <headerFooter scaleWithDoc="0">
    <oddFooter>&amp;R&amp;8 106</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4"/>
  <sheetViews>
    <sheetView showGridLines="0" zoomScale="80" zoomScaleNormal="70" zoomScaleSheetLayoutView="75" workbookViewId="0"/>
  </sheetViews>
  <sheetFormatPr defaultColWidth="9.61328125" defaultRowHeight="15.5"/>
  <cols>
    <col min="1" max="1" width="1.921875" style="1303" customWidth="1"/>
    <col min="2" max="2" width="3.4609375" style="1303" customWidth="1"/>
    <col min="3" max="3" width="17.15234375" style="1303" customWidth="1"/>
    <col min="4" max="4" width="21.07421875" style="1303" customWidth="1"/>
    <col min="5" max="5" width="1.61328125" style="1303" customWidth="1"/>
    <col min="6" max="6" width="9.15234375" style="1303" customWidth="1"/>
    <col min="7" max="7" width="1.61328125" style="1303" customWidth="1"/>
    <col min="8" max="8" width="9.15234375" style="1303" customWidth="1"/>
    <col min="9" max="9" width="1.61328125" style="1303" customWidth="1"/>
    <col min="10" max="10" width="9.15234375" style="1303" customWidth="1"/>
    <col min="11" max="11" width="1.61328125" style="1303" customWidth="1"/>
    <col min="12" max="12" width="9.15234375" style="1303" customWidth="1"/>
    <col min="13" max="13" width="1.61328125" style="1303" customWidth="1"/>
    <col min="14" max="14" width="9.15234375" style="1303" customWidth="1"/>
    <col min="15" max="15" width="1.61328125" style="1303" customWidth="1"/>
    <col min="16" max="16" width="9.15234375" style="1303" customWidth="1"/>
    <col min="17" max="17" width="1.61328125" style="1303" customWidth="1"/>
    <col min="18" max="18" width="9.15234375" style="1303" customWidth="1"/>
    <col min="19" max="19" width="1.61328125" style="1303" customWidth="1"/>
    <col min="20" max="20" width="9.15234375" style="1303" customWidth="1"/>
    <col min="21" max="21" width="1.61328125" style="1303" customWidth="1"/>
    <col min="22" max="22" width="9.15234375" style="1303" customWidth="1"/>
    <col min="23" max="23" width="2" style="1303" customWidth="1"/>
    <col min="24" max="24" width="9.15234375" style="1303" customWidth="1"/>
    <col min="25" max="25" width="1.61328125" style="1303" customWidth="1"/>
    <col min="26" max="16384" width="9.61328125" style="1303"/>
  </cols>
  <sheetData>
    <row r="1" spans="1:25">
      <c r="A1" s="1050" t="s">
        <v>1193</v>
      </c>
    </row>
    <row r="3" spans="1:25" ht="18">
      <c r="B3" s="1302" t="s">
        <v>0</v>
      </c>
      <c r="D3" s="1297"/>
      <c r="E3" s="1297"/>
      <c r="F3" s="1297"/>
      <c r="G3" s="1297"/>
      <c r="H3" s="1297"/>
      <c r="I3" s="1297"/>
      <c r="J3" s="1297"/>
      <c r="K3" s="1297"/>
      <c r="L3" s="1297"/>
      <c r="M3" s="1297"/>
      <c r="N3" s="1297"/>
      <c r="O3" s="1297"/>
      <c r="P3" s="1297"/>
      <c r="Q3" s="1297"/>
      <c r="R3" s="1297"/>
      <c r="S3" s="1332"/>
      <c r="T3" s="1332"/>
      <c r="U3" s="1332"/>
      <c r="V3" s="1332"/>
      <c r="W3" s="1332"/>
    </row>
    <row r="4" spans="1:25" ht="18">
      <c r="B4" s="1331" t="s">
        <v>2062</v>
      </c>
      <c r="D4" s="1297"/>
      <c r="E4" s="1297"/>
      <c r="F4" s="1297"/>
      <c r="G4" s="1297"/>
      <c r="H4" s="1297"/>
      <c r="I4" s="1297"/>
      <c r="J4" s="1297"/>
      <c r="K4" s="1297"/>
      <c r="L4" s="1297"/>
      <c r="M4" s="1297"/>
      <c r="N4" s="1297"/>
      <c r="O4" s="1297"/>
      <c r="Q4" s="1297"/>
      <c r="R4" s="1334"/>
      <c r="S4" s="1335"/>
      <c r="T4" s="1335"/>
      <c r="U4" s="1334"/>
      <c r="V4" s="2294" t="s">
        <v>2214</v>
      </c>
      <c r="W4" s="2295"/>
      <c r="X4" s="2295"/>
    </row>
    <row r="5" spans="1:25" ht="18">
      <c r="B5" s="1331" t="s">
        <v>2477</v>
      </c>
      <c r="D5" s="1297"/>
      <c r="E5" s="1297"/>
      <c r="F5" s="1297"/>
      <c r="G5" s="1297"/>
      <c r="H5" s="1297"/>
      <c r="I5" s="1297"/>
      <c r="J5" s="1297"/>
      <c r="K5" s="1297"/>
      <c r="L5" s="1297"/>
      <c r="M5" s="1297"/>
      <c r="N5" s="1297"/>
      <c r="O5" s="1297"/>
      <c r="P5" s="1297"/>
      <c r="Q5" s="1297"/>
      <c r="R5" s="1297"/>
      <c r="V5" s="2296"/>
      <c r="W5" s="2297"/>
      <c r="X5" s="2297"/>
      <c r="Y5" s="1379"/>
    </row>
    <row r="6" spans="1:25">
      <c r="B6" s="1333"/>
      <c r="D6" s="1297"/>
      <c r="E6" s="1297"/>
      <c r="F6" s="1297"/>
      <c r="G6" s="1297"/>
      <c r="H6" s="1297"/>
      <c r="I6" s="1297"/>
      <c r="J6" s="1297"/>
      <c r="K6" s="1297"/>
      <c r="L6" s="1297"/>
      <c r="M6" s="1297"/>
      <c r="N6" s="1297"/>
      <c r="O6" s="1297"/>
      <c r="P6" s="1297"/>
      <c r="Q6" s="1297"/>
      <c r="R6" s="1297"/>
      <c r="W6" s="1332"/>
    </row>
    <row r="7" spans="1:25" ht="16" thickBot="1">
      <c r="B7" s="1348"/>
      <c r="D7" s="1297"/>
      <c r="E7" s="1297"/>
      <c r="F7" s="1297"/>
      <c r="G7" s="1297"/>
      <c r="H7" s="1297"/>
      <c r="I7" s="1297"/>
      <c r="J7" s="1297"/>
      <c r="K7" s="1297"/>
      <c r="L7" s="1297"/>
      <c r="M7" s="1297"/>
      <c r="N7" s="1297"/>
      <c r="O7" s="1297"/>
      <c r="P7" s="1297"/>
      <c r="Q7" s="1297"/>
      <c r="R7" s="1297"/>
      <c r="W7" s="1332"/>
    </row>
    <row r="8" spans="1:25" ht="15" customHeight="1">
      <c r="C8" s="2307" t="s">
        <v>2309</v>
      </c>
      <c r="D8" s="2308"/>
      <c r="E8" s="2308"/>
      <c r="F8" s="2308"/>
      <c r="G8" s="2308"/>
      <c r="H8" s="2308"/>
      <c r="I8" s="2308"/>
      <c r="J8" s="2308"/>
      <c r="K8" s="2308"/>
      <c r="L8" s="2308"/>
      <c r="M8" s="2308"/>
      <c r="N8" s="2308"/>
      <c r="O8" s="2308"/>
      <c r="P8" s="2308"/>
      <c r="Q8" s="2308"/>
      <c r="R8" s="2308"/>
      <c r="S8" s="2308"/>
      <c r="T8" s="2308"/>
      <c r="U8" s="2308"/>
      <c r="V8" s="2308"/>
      <c r="W8" s="2309"/>
    </row>
    <row r="9" spans="1:25">
      <c r="C9" s="2310"/>
      <c r="D9" s="2311"/>
      <c r="E9" s="2311"/>
      <c r="F9" s="2311"/>
      <c r="G9" s="2311"/>
      <c r="H9" s="2311"/>
      <c r="I9" s="2311"/>
      <c r="J9" s="2311"/>
      <c r="K9" s="2311"/>
      <c r="L9" s="2311"/>
      <c r="M9" s="2311"/>
      <c r="N9" s="2311"/>
      <c r="O9" s="2311"/>
      <c r="P9" s="2311"/>
      <c r="Q9" s="2311"/>
      <c r="R9" s="2311"/>
      <c r="S9" s="2311"/>
      <c r="T9" s="2311"/>
      <c r="U9" s="2311"/>
      <c r="V9" s="2311"/>
      <c r="W9" s="2312"/>
    </row>
    <row r="10" spans="1:25">
      <c r="C10" s="2310"/>
      <c r="D10" s="2311"/>
      <c r="E10" s="2311"/>
      <c r="F10" s="2311"/>
      <c r="G10" s="2311"/>
      <c r="H10" s="2311"/>
      <c r="I10" s="2311"/>
      <c r="J10" s="2311"/>
      <c r="K10" s="2311"/>
      <c r="L10" s="2311"/>
      <c r="M10" s="2311"/>
      <c r="N10" s="2311"/>
      <c r="O10" s="2311"/>
      <c r="P10" s="2311"/>
      <c r="Q10" s="2311"/>
      <c r="R10" s="2311"/>
      <c r="S10" s="2311"/>
      <c r="T10" s="2311"/>
      <c r="U10" s="2311"/>
      <c r="V10" s="2311"/>
      <c r="W10" s="2312"/>
    </row>
    <row r="11" spans="1:25">
      <c r="C11" s="2310"/>
      <c r="D11" s="2311"/>
      <c r="E11" s="2311"/>
      <c r="F11" s="2311"/>
      <c r="G11" s="2311"/>
      <c r="H11" s="2311"/>
      <c r="I11" s="2311"/>
      <c r="J11" s="2311"/>
      <c r="K11" s="2311"/>
      <c r="L11" s="2311"/>
      <c r="M11" s="2311"/>
      <c r="N11" s="2311"/>
      <c r="O11" s="2311"/>
      <c r="P11" s="2311"/>
      <c r="Q11" s="2311"/>
      <c r="R11" s="2311"/>
      <c r="S11" s="2311"/>
      <c r="T11" s="2311"/>
      <c r="U11" s="2311"/>
      <c r="V11" s="2311"/>
      <c r="W11" s="2312"/>
    </row>
    <row r="12" spans="1:25">
      <c r="C12" s="2310"/>
      <c r="D12" s="2311"/>
      <c r="E12" s="2311"/>
      <c r="F12" s="2311"/>
      <c r="G12" s="2311"/>
      <c r="H12" s="2311"/>
      <c r="I12" s="2311"/>
      <c r="J12" s="2311"/>
      <c r="K12" s="2311"/>
      <c r="L12" s="2311"/>
      <c r="M12" s="2311"/>
      <c r="N12" s="2311"/>
      <c r="O12" s="2311"/>
      <c r="P12" s="2311"/>
      <c r="Q12" s="2311"/>
      <c r="R12" s="2311"/>
      <c r="S12" s="2311"/>
      <c r="T12" s="2311"/>
      <c r="U12" s="2311"/>
      <c r="V12" s="2311"/>
      <c r="W12" s="2312"/>
    </row>
    <row r="13" spans="1:25" s="1337" customFormat="1">
      <c r="C13" s="2310"/>
      <c r="D13" s="2311"/>
      <c r="E13" s="2311"/>
      <c r="F13" s="2311"/>
      <c r="G13" s="2311"/>
      <c r="H13" s="2311"/>
      <c r="I13" s="2311"/>
      <c r="J13" s="2311"/>
      <c r="K13" s="2311"/>
      <c r="L13" s="2311"/>
      <c r="M13" s="2311"/>
      <c r="N13" s="2311"/>
      <c r="O13" s="2311"/>
      <c r="P13" s="2311"/>
      <c r="Q13" s="2311"/>
      <c r="R13" s="2311"/>
      <c r="S13" s="2311"/>
      <c r="T13" s="2311"/>
      <c r="U13" s="2311"/>
      <c r="V13" s="2311"/>
      <c r="W13" s="2312"/>
      <c r="X13" s="1338"/>
    </row>
    <row r="14" spans="1:25" ht="22.5" customHeight="1" thickBot="1">
      <c r="B14" s="1348"/>
      <c r="C14" s="2313"/>
      <c r="D14" s="2314"/>
      <c r="E14" s="2314"/>
      <c r="F14" s="2314"/>
      <c r="G14" s="2314"/>
      <c r="H14" s="2314"/>
      <c r="I14" s="2314"/>
      <c r="J14" s="2314"/>
      <c r="K14" s="2314"/>
      <c r="L14" s="2314"/>
      <c r="M14" s="2314"/>
      <c r="N14" s="2314"/>
      <c r="O14" s="2314"/>
      <c r="P14" s="2314"/>
      <c r="Q14" s="2314"/>
      <c r="R14" s="2314"/>
      <c r="S14" s="2314"/>
      <c r="T14" s="2314"/>
      <c r="U14" s="2314"/>
      <c r="V14" s="2314"/>
      <c r="W14" s="2315"/>
    </row>
    <row r="15" spans="1:25">
      <c r="C15" s="1297"/>
      <c r="D15" s="1297"/>
      <c r="E15" s="1297"/>
      <c r="F15" s="1297"/>
      <c r="G15" s="1297"/>
      <c r="H15" s="1297"/>
      <c r="I15" s="1297"/>
      <c r="J15" s="1297"/>
      <c r="K15" s="1297"/>
      <c r="L15" s="1297"/>
      <c r="M15" s="1297"/>
      <c r="N15" s="1297"/>
      <c r="O15" s="1297"/>
      <c r="P15" s="1297"/>
      <c r="Q15" s="1297"/>
      <c r="R15" s="1297"/>
      <c r="W15" s="1332"/>
    </row>
    <row r="16" spans="1:25">
      <c r="E16" s="1297"/>
      <c r="F16" s="2034" t="s">
        <v>81</v>
      </c>
      <c r="G16" s="1351"/>
      <c r="H16" s="2034" t="s">
        <v>82</v>
      </c>
      <c r="I16" s="1351"/>
      <c r="J16" s="2034" t="s">
        <v>9</v>
      </c>
      <c r="K16" s="1350"/>
      <c r="L16" s="2034" t="s">
        <v>8</v>
      </c>
      <c r="M16" s="1350"/>
      <c r="N16" s="2034" t="s">
        <v>1644</v>
      </c>
      <c r="O16" s="1350"/>
      <c r="P16" s="2034" t="s">
        <v>2129</v>
      </c>
      <c r="Q16" s="1350"/>
      <c r="R16" s="2034" t="s">
        <v>2203</v>
      </c>
      <c r="S16" s="1350"/>
      <c r="T16" s="2034" t="s">
        <v>2250</v>
      </c>
      <c r="U16" s="1350"/>
      <c r="V16" s="2034" t="s">
        <v>2296</v>
      </c>
      <c r="W16" s="1350"/>
      <c r="X16" s="2034" t="s">
        <v>2471</v>
      </c>
    </row>
    <row r="17" spans="1:24" s="1337" customFormat="1">
      <c r="E17" s="1339"/>
      <c r="G17" s="1338"/>
      <c r="H17" s="1338"/>
      <c r="I17" s="1338"/>
      <c r="J17" s="1338"/>
      <c r="K17" s="1338"/>
      <c r="L17" s="1338"/>
      <c r="M17" s="1338"/>
      <c r="N17" s="1338"/>
      <c r="O17" s="1338"/>
      <c r="P17" s="1338"/>
      <c r="Q17" s="1338"/>
      <c r="R17" s="1338"/>
      <c r="S17" s="1338"/>
      <c r="T17" s="1338"/>
    </row>
    <row r="18" spans="1:24" s="1337" customFormat="1">
      <c r="A18" s="1378" t="s">
        <v>2287</v>
      </c>
      <c r="E18" s="1339"/>
      <c r="O18" s="1338"/>
      <c r="Q18" s="1338"/>
      <c r="S18" s="1338"/>
    </row>
    <row r="19" spans="1:24">
      <c r="C19" s="1342" t="s">
        <v>2047</v>
      </c>
      <c r="E19" s="1297" t="s">
        <v>5</v>
      </c>
      <c r="F19" s="1366">
        <f>'SCH 20a'!E30</f>
        <v>51616</v>
      </c>
      <c r="G19" s="1377" t="s">
        <v>5</v>
      </c>
      <c r="H19" s="1366">
        <f>'SCH 20a'!G30</f>
        <v>52773</v>
      </c>
      <c r="I19" s="1377" t="s">
        <v>5</v>
      </c>
      <c r="J19" s="1366">
        <f>'SCH 20a'!I30</f>
        <v>52535</v>
      </c>
      <c r="K19" s="1377" t="s">
        <v>5</v>
      </c>
      <c r="L19" s="1366">
        <f>'SCH 20a'!K30</f>
        <v>52459</v>
      </c>
      <c r="M19" s="1377" t="s">
        <v>5</v>
      </c>
      <c r="N19" s="1366">
        <f>'SCH 20a'!M30</f>
        <v>51867</v>
      </c>
      <c r="O19" s="1377" t="s">
        <v>5</v>
      </c>
      <c r="P19" s="1366">
        <f>'SCH 20a'!O30</f>
        <v>50229</v>
      </c>
      <c r="Q19" s="1377" t="s">
        <v>5</v>
      </c>
      <c r="R19" s="1366">
        <f>'SCH 20a'!Q30</f>
        <v>49622</v>
      </c>
      <c r="S19" s="1377" t="s">
        <v>5</v>
      </c>
      <c r="T19" s="1366">
        <f>'SCH 20a'!S30</f>
        <v>51265</v>
      </c>
      <c r="U19" s="1377" t="s">
        <v>5</v>
      </c>
      <c r="V19" s="1366">
        <f>'SCH 20a'!U30</f>
        <v>53225</v>
      </c>
      <c r="W19" s="1377" t="s">
        <v>5</v>
      </c>
      <c r="X19" s="1366">
        <f>'SCH 20a'!W30</f>
        <v>54207</v>
      </c>
    </row>
    <row r="20" spans="1:24">
      <c r="C20" s="1342" t="s">
        <v>2061</v>
      </c>
      <c r="D20" s="1352"/>
      <c r="E20" s="1297" t="s">
        <v>5</v>
      </c>
      <c r="F20" s="1375">
        <f>'SCH 20a'!E31</f>
        <v>2.5700000000000001E-2</v>
      </c>
      <c r="G20" s="1376" t="s">
        <v>5</v>
      </c>
      <c r="H20" s="1375">
        <f>'SCH 20a'!G31</f>
        <v>2.2415530068195907E-2</v>
      </c>
      <c r="I20" s="1376" t="s">
        <v>5</v>
      </c>
      <c r="J20" s="1375">
        <f>'SCH 20a'!I31</f>
        <v>-4.5098819472078524E-3</v>
      </c>
      <c r="K20" s="1376" t="s">
        <v>5</v>
      </c>
      <c r="L20" s="1375">
        <f>'SCH 20a'!K31</f>
        <v>-1.4466546112115732E-3</v>
      </c>
      <c r="M20" s="1376" t="s">
        <v>5</v>
      </c>
      <c r="N20" s="1375">
        <f>'SCH 20a'!M31</f>
        <v>-1.1285003526563602E-2</v>
      </c>
      <c r="O20" s="1376" t="s">
        <v>5</v>
      </c>
      <c r="P20" s="1375">
        <f>'SCH 20a'!O31</f>
        <v>-3.1580773902481346E-2</v>
      </c>
      <c r="Q20" s="1376" t="s">
        <v>5</v>
      </c>
      <c r="R20" s="1375">
        <f>'SCH 20a'!Q31</f>
        <v>-1.2084652292500348E-2</v>
      </c>
      <c r="S20" s="1376" t="s">
        <v>5</v>
      </c>
      <c r="T20" s="1375">
        <f>'SCH 20a'!S31</f>
        <v>3.3110313973640726E-2</v>
      </c>
      <c r="U20" s="1376" t="s">
        <v>5</v>
      </c>
      <c r="V20" s="1375">
        <f>'SCH 20a'!U31</f>
        <v>3.8232712376865305E-2</v>
      </c>
      <c r="W20" s="1376" t="s">
        <v>5</v>
      </c>
      <c r="X20" s="1375">
        <f>'SCH 20a'!W31</f>
        <v>1.8449976514795678E-2</v>
      </c>
    </row>
    <row r="21" spans="1:24">
      <c r="C21" s="1342" t="s">
        <v>2052</v>
      </c>
      <c r="E21" s="1297" t="s">
        <v>5</v>
      </c>
      <c r="F21" s="1305">
        <f>'SCH 20a'!E32</f>
        <v>2660.6185567010311</v>
      </c>
      <c r="G21" s="1374" t="s">
        <v>5</v>
      </c>
      <c r="H21" s="1305">
        <f>'SCH 20a'!G32</f>
        <v>2706.3076923076924</v>
      </c>
      <c r="I21" s="1374" t="s">
        <v>5</v>
      </c>
      <c r="J21" s="1305">
        <f>'SCH 20a'!I32</f>
        <v>2681.3571428571427</v>
      </c>
      <c r="K21" s="1374" t="s">
        <v>5</v>
      </c>
      <c r="L21" s="1305">
        <f>'SCH 20a'!K32</f>
        <v>2662.8934010152284</v>
      </c>
      <c r="M21" s="1374" t="s">
        <v>5</v>
      </c>
      <c r="N21" s="1305">
        <f>'SCH 20a'!M32</f>
        <v>2632.8426395939086</v>
      </c>
      <c r="O21" s="1374" t="s">
        <v>5</v>
      </c>
      <c r="P21" s="1305">
        <f>'SCH 20a'!O32</f>
        <v>2536.8181818181815</v>
      </c>
      <c r="Q21" s="1374" t="s">
        <v>5</v>
      </c>
      <c r="R21" s="1305">
        <f>'SCH 20a'!Q32</f>
        <v>2518.8832487309646</v>
      </c>
      <c r="S21" s="1374" t="s">
        <v>5</v>
      </c>
      <c r="T21" s="1305">
        <f>'SCH 20a'!S32</f>
        <v>2589.1414141414139</v>
      </c>
      <c r="U21" s="1374" t="s">
        <v>5</v>
      </c>
      <c r="V21" s="1305">
        <f>'SCH 20a'!U32</f>
        <v>2729.4871794871797</v>
      </c>
      <c r="W21" s="1374" t="s">
        <v>5</v>
      </c>
      <c r="X21" s="1305">
        <f>'SCH 20a'!W32</f>
        <v>2779.8461538461538</v>
      </c>
    </row>
    <row r="22" spans="1:24" s="1337" customFormat="1" ht="15.75" customHeight="1">
      <c r="E22" s="1297" t="s">
        <v>5</v>
      </c>
      <c r="F22" s="1368"/>
      <c r="H22" s="1368"/>
      <c r="J22" s="1368"/>
      <c r="L22" s="1368"/>
      <c r="N22" s="1369"/>
      <c r="O22" s="1338"/>
      <c r="P22" s="1369"/>
      <c r="Q22" s="1338"/>
      <c r="R22" s="1368"/>
      <c r="S22" s="1338"/>
      <c r="T22" s="1368"/>
    </row>
    <row r="23" spans="1:24">
      <c r="A23" s="1297" t="s">
        <v>2060</v>
      </c>
      <c r="D23" s="1297"/>
      <c r="E23" s="1297" t="s">
        <v>5</v>
      </c>
      <c r="O23" s="1332"/>
      <c r="Q23" s="1332"/>
      <c r="S23" s="1332"/>
    </row>
    <row r="24" spans="1:24">
      <c r="C24" s="1342" t="s">
        <v>2047</v>
      </c>
      <c r="D24" s="1297"/>
      <c r="E24" s="1297" t="s">
        <v>5</v>
      </c>
      <c r="F24" s="1359">
        <v>3012</v>
      </c>
      <c r="G24" s="1359"/>
      <c r="H24" s="1359">
        <v>2690</v>
      </c>
      <c r="I24" s="1359"/>
      <c r="J24" s="1359">
        <v>2411</v>
      </c>
      <c r="K24" s="1359"/>
      <c r="L24" s="1359">
        <v>2054</v>
      </c>
      <c r="M24" s="1359"/>
      <c r="N24" s="1359">
        <v>1745</v>
      </c>
      <c r="O24" s="1359"/>
      <c r="P24" s="1359">
        <v>1378</v>
      </c>
      <c r="Q24" s="1359"/>
      <c r="R24" s="1359">
        <v>660</v>
      </c>
      <c r="S24" s="1359"/>
      <c r="T24" s="1359">
        <v>0</v>
      </c>
      <c r="U24" s="1359"/>
      <c r="V24" s="1359">
        <v>0</v>
      </c>
      <c r="W24" s="1359"/>
      <c r="X24" s="1359">
        <v>0</v>
      </c>
    </row>
    <row r="25" spans="1:24">
      <c r="C25" s="1342" t="s">
        <v>2059</v>
      </c>
      <c r="D25" s="1297"/>
      <c r="E25" s="1297" t="s">
        <v>5</v>
      </c>
      <c r="F25" s="1361">
        <v>-7.5200000000000003E-2</v>
      </c>
      <c r="G25" s="1363"/>
      <c r="H25" s="1361">
        <f>(+H24-F24)/F24</f>
        <v>-0.10690571049136786</v>
      </c>
      <c r="I25" s="1362"/>
      <c r="J25" s="1361">
        <f>(+J24-H24)/H24</f>
        <v>-0.10371747211895911</v>
      </c>
      <c r="K25" s="1362"/>
      <c r="L25" s="1361">
        <f>(+L24-J24)/J24</f>
        <v>-0.1480713396930734</v>
      </c>
      <c r="M25" s="1362"/>
      <c r="N25" s="1361">
        <f>(+N24-L24)/L24</f>
        <v>-0.15043816942551119</v>
      </c>
      <c r="O25" s="1362"/>
      <c r="P25" s="1361">
        <f>(+P24-N24)/N24</f>
        <v>-0.21031518624641835</v>
      </c>
      <c r="Q25" s="1362"/>
      <c r="R25" s="1361">
        <f>(+R24-P24)/P24</f>
        <v>-0.52104499274310601</v>
      </c>
      <c r="S25" s="1362"/>
      <c r="T25" s="1361">
        <f>(+T24-R24)/R24</f>
        <v>-1</v>
      </c>
      <c r="U25" s="1362"/>
      <c r="V25" s="1361">
        <v>0</v>
      </c>
      <c r="W25" s="1362"/>
      <c r="X25" s="1361">
        <v>0</v>
      </c>
    </row>
    <row r="26" spans="1:24">
      <c r="C26" s="1342" t="s">
        <v>2058</v>
      </c>
      <c r="D26" s="1297"/>
      <c r="E26" s="1297" t="s">
        <v>5</v>
      </c>
      <c r="F26" s="1359">
        <f>F24/19.4</f>
        <v>155.25773195876289</v>
      </c>
      <c r="G26" s="1359"/>
      <c r="H26" s="1359">
        <f>H24/19.5</f>
        <v>137.94871794871796</v>
      </c>
      <c r="I26" s="1359"/>
      <c r="J26" s="1359">
        <f>J24/19.6</f>
        <v>123.01020408163265</v>
      </c>
      <c r="K26" s="1359"/>
      <c r="L26" s="1359">
        <f>L24/19.7</f>
        <v>104.26395939086295</v>
      </c>
      <c r="M26" s="1359"/>
      <c r="N26" s="1359">
        <f>N24/19.7</f>
        <v>88.578680203045693</v>
      </c>
      <c r="O26" s="1359"/>
      <c r="P26" s="1359">
        <f>P24/19.8</f>
        <v>69.595959595959599</v>
      </c>
      <c r="Q26" s="1359"/>
      <c r="R26" s="1359">
        <f>R24/19.7</f>
        <v>33.502538071065992</v>
      </c>
      <c r="S26" s="1359"/>
      <c r="T26" s="1359">
        <f>T24/19.7</f>
        <v>0</v>
      </c>
      <c r="U26" s="1359"/>
      <c r="V26" s="1359">
        <f>ROUND(V24/19.8,0)</f>
        <v>0</v>
      </c>
      <c r="W26" s="1359"/>
      <c r="X26" s="1359">
        <f>ROUND(X24/19.5,0)</f>
        <v>0</v>
      </c>
    </row>
    <row r="27" spans="1:24">
      <c r="B27" s="1342"/>
      <c r="D27" s="1297"/>
      <c r="E27" s="1297" t="s">
        <v>5</v>
      </c>
      <c r="F27" s="1365"/>
      <c r="H27" s="1365"/>
      <c r="J27" s="1365"/>
      <c r="K27" s="1332"/>
      <c r="L27" s="1365"/>
      <c r="M27" s="1332"/>
      <c r="N27" s="1365"/>
      <c r="O27" s="1332"/>
    </row>
    <row r="28" spans="1:24">
      <c r="A28" s="1297" t="s">
        <v>2057</v>
      </c>
      <c r="D28" s="1297"/>
      <c r="E28" s="1297" t="s">
        <v>5</v>
      </c>
      <c r="K28" s="1332"/>
      <c r="M28" s="1332"/>
      <c r="O28" s="1332"/>
    </row>
    <row r="29" spans="1:24">
      <c r="C29" s="1342" t="s">
        <v>2050</v>
      </c>
      <c r="D29" s="1297"/>
      <c r="E29" s="1297" t="s">
        <v>5</v>
      </c>
      <c r="F29" s="1359">
        <v>396</v>
      </c>
      <c r="G29" s="1359"/>
      <c r="H29" s="1359">
        <v>368</v>
      </c>
      <c r="I29" s="1359"/>
      <c r="J29" s="1359">
        <v>294</v>
      </c>
      <c r="K29" s="1359"/>
      <c r="L29" s="1359">
        <v>281</v>
      </c>
      <c r="M29" s="1359"/>
      <c r="N29" s="1359">
        <v>263</v>
      </c>
      <c r="O29" s="1359"/>
      <c r="P29" s="1359">
        <v>234</v>
      </c>
      <c r="Q29" s="1359"/>
      <c r="R29" s="1359">
        <v>203</v>
      </c>
      <c r="S29" s="1359"/>
      <c r="T29" s="1359">
        <v>172</v>
      </c>
      <c r="U29" s="1359"/>
      <c r="V29" s="1359">
        <v>139</v>
      </c>
      <c r="W29" s="1359"/>
      <c r="X29" s="1359">
        <v>104</v>
      </c>
    </row>
    <row r="30" spans="1:24">
      <c r="C30" s="1342" t="s">
        <v>2056</v>
      </c>
      <c r="D30" s="1297"/>
      <c r="E30" s="1297" t="s">
        <v>5</v>
      </c>
      <c r="F30" s="1361">
        <v>-5.4899999999999997E-2</v>
      </c>
      <c r="G30" s="1363"/>
      <c r="H30" s="1361">
        <f>(+H29-F29)/F29</f>
        <v>-7.0707070707070704E-2</v>
      </c>
      <c r="I30" s="1362"/>
      <c r="J30" s="1361">
        <f>(+J29-H29)/H29</f>
        <v>-0.20108695652173914</v>
      </c>
      <c r="K30" s="1362"/>
      <c r="L30" s="1361">
        <f>(+L29-J29)/J29</f>
        <v>-4.4217687074829932E-2</v>
      </c>
      <c r="M30" s="1362"/>
      <c r="N30" s="1361">
        <f>(+N29-L29)/L29</f>
        <v>-6.4056939501779361E-2</v>
      </c>
      <c r="O30" s="1362"/>
      <c r="P30" s="1361">
        <f>(+P29-N29)/N29</f>
        <v>-0.11026615969581749</v>
      </c>
      <c r="Q30" s="1362"/>
      <c r="R30" s="1361">
        <f>(+R29-P29)/P29</f>
        <v>-0.13247863247863248</v>
      </c>
      <c r="S30" s="1362"/>
      <c r="T30" s="1361">
        <f>(+T29-R29)/R29</f>
        <v>-0.15270935960591134</v>
      </c>
      <c r="U30" s="1362"/>
      <c r="V30" s="1361">
        <f>(+V29-T29)/T29</f>
        <v>-0.19186046511627908</v>
      </c>
      <c r="W30" s="1362"/>
      <c r="X30" s="1361">
        <f>(+X29-V29)/V29</f>
        <v>-0.25179856115107913</v>
      </c>
    </row>
    <row r="31" spans="1:24">
      <c r="C31" s="1342" t="s">
        <v>2055</v>
      </c>
      <c r="D31" s="1297"/>
      <c r="E31" s="1297" t="s">
        <v>5</v>
      </c>
      <c r="F31" s="1359">
        <f>F29/19.4</f>
        <v>20.412371134020621</v>
      </c>
      <c r="G31" s="1359"/>
      <c r="H31" s="1359">
        <f>H29/19.5</f>
        <v>18.871794871794872</v>
      </c>
      <c r="I31" s="1359"/>
      <c r="J31" s="1359">
        <f>J29/19.6</f>
        <v>14.999999999999998</v>
      </c>
      <c r="K31" s="1359"/>
      <c r="L31" s="1359">
        <f>L29/19.7</f>
        <v>14.263959390862945</v>
      </c>
      <c r="M31" s="1359"/>
      <c r="N31" s="1359">
        <f>N29/19.7</f>
        <v>13.350253807106599</v>
      </c>
      <c r="O31" s="1359"/>
      <c r="P31" s="1359">
        <f>P29/19.8</f>
        <v>11.818181818181818</v>
      </c>
      <c r="Q31" s="1359"/>
      <c r="R31" s="1359">
        <f>R29/19.7</f>
        <v>10.304568527918782</v>
      </c>
      <c r="S31" s="1359"/>
      <c r="T31" s="1896">
        <f>T29/19.8</f>
        <v>8.6868686868686869</v>
      </c>
      <c r="U31" s="1359"/>
      <c r="V31" s="1359">
        <f>ROUND(V29/19.5,0)</f>
        <v>7</v>
      </c>
      <c r="W31" s="1359"/>
      <c r="X31" s="1359">
        <f>ROUND(X29/19.5,0)</f>
        <v>5</v>
      </c>
    </row>
    <row r="32" spans="1:24" s="1337" customFormat="1">
      <c r="E32" s="1297" t="s">
        <v>5</v>
      </c>
    </row>
    <row r="33" spans="1:24">
      <c r="A33" s="1297" t="s">
        <v>2054</v>
      </c>
      <c r="D33" s="1297"/>
      <c r="E33" s="1297"/>
      <c r="F33" s="1305"/>
      <c r="G33" s="1305"/>
      <c r="H33" s="1305"/>
      <c r="I33" s="1305"/>
      <c r="J33" s="1305"/>
      <c r="K33" s="1305"/>
      <c r="L33" s="1305"/>
      <c r="M33" s="1305"/>
      <c r="N33" s="1305"/>
      <c r="O33" s="1305"/>
      <c r="P33" s="1305"/>
      <c r="Q33" s="1305"/>
      <c r="R33" s="1305"/>
      <c r="S33" s="1305"/>
      <c r="T33" s="1305"/>
      <c r="U33" s="1305"/>
      <c r="V33" s="1305"/>
      <c r="W33" s="1305"/>
      <c r="X33" s="1305"/>
    </row>
    <row r="34" spans="1:24">
      <c r="C34" s="1342" t="s">
        <v>2050</v>
      </c>
      <c r="D34" s="1297"/>
      <c r="E34" s="1297" t="s">
        <v>5</v>
      </c>
      <c r="F34" s="1359">
        <v>2246</v>
      </c>
      <c r="G34" s="1359"/>
      <c r="H34" s="1359">
        <v>2188</v>
      </c>
      <c r="I34" s="1359"/>
      <c r="J34" s="1359">
        <v>2127</v>
      </c>
      <c r="K34" s="1359"/>
      <c r="L34" s="1359">
        <v>2063</v>
      </c>
      <c r="M34" s="1359"/>
      <c r="N34" s="1359">
        <v>1996</v>
      </c>
      <c r="O34" s="1359"/>
      <c r="P34" s="1359">
        <v>1961</v>
      </c>
      <c r="Q34" s="1359"/>
      <c r="R34" s="1359">
        <v>1884</v>
      </c>
      <c r="S34" s="1359"/>
      <c r="T34" s="1359">
        <v>1805</v>
      </c>
      <c r="U34" s="1359"/>
      <c r="V34" s="1359">
        <v>1721</v>
      </c>
      <c r="W34" s="1359"/>
      <c r="X34" s="1359">
        <v>1634</v>
      </c>
    </row>
    <row r="35" spans="1:24">
      <c r="C35" s="1342" t="s">
        <v>2053</v>
      </c>
      <c r="D35" s="1297"/>
      <c r="E35" s="1297" t="s">
        <v>5</v>
      </c>
      <c r="F35" s="1361">
        <v>-2.4299999999999999E-2</v>
      </c>
      <c r="G35" s="1363"/>
      <c r="H35" s="1361">
        <f>(+H34-F34)/F34</f>
        <v>-2.5823686553873553E-2</v>
      </c>
      <c r="I35" s="1362"/>
      <c r="J35" s="1361">
        <f>(+J34-H34)/H34</f>
        <v>-2.7879341864716637E-2</v>
      </c>
      <c r="K35" s="1362"/>
      <c r="L35" s="1361">
        <f>(+L34-J34)/J34</f>
        <v>-3.0089327691584389E-2</v>
      </c>
      <c r="M35" s="1362"/>
      <c r="N35" s="1361">
        <f>(+N34-L34)/L34</f>
        <v>-3.2476975278720309E-2</v>
      </c>
      <c r="O35" s="1362"/>
      <c r="P35" s="1361">
        <f>(+P34-N34)/N34</f>
        <v>-1.7535070140280561E-2</v>
      </c>
      <c r="Q35" s="1362"/>
      <c r="R35" s="1361">
        <f>(+R34-P34)/P34</f>
        <v>-3.926568077511474E-2</v>
      </c>
      <c r="S35" s="1362"/>
      <c r="T35" s="1361">
        <f>(+T34-R34)/R34</f>
        <v>-4.1932059447983012E-2</v>
      </c>
      <c r="U35" s="1362"/>
      <c r="V35" s="1361">
        <f>(+V34-T34)/T34</f>
        <v>-4.6537396121883658E-2</v>
      </c>
      <c r="W35" s="1362"/>
      <c r="X35" s="1361">
        <f>(+X34-V34)/V34</f>
        <v>-5.05520046484602E-2</v>
      </c>
    </row>
    <row r="36" spans="1:24">
      <c r="C36" s="1342" t="s">
        <v>2052</v>
      </c>
      <c r="D36" s="1297"/>
      <c r="E36" s="1297" t="s">
        <v>5</v>
      </c>
      <c r="F36" s="1359">
        <f>F34/19.4</f>
        <v>115.77319587628867</v>
      </c>
      <c r="G36" s="1359"/>
      <c r="H36" s="1359">
        <f>H34/19.5</f>
        <v>112.2051282051282</v>
      </c>
      <c r="I36" s="1359"/>
      <c r="J36" s="1359">
        <f>J34/19.6</f>
        <v>108.5204081632653</v>
      </c>
      <c r="K36" s="1359"/>
      <c r="L36" s="1359">
        <f>L34/19.7</f>
        <v>104.72081218274113</v>
      </c>
      <c r="M36" s="1359"/>
      <c r="N36" s="1359">
        <f>N34/19.7</f>
        <v>101.31979695431473</v>
      </c>
      <c r="O36" s="1359"/>
      <c r="P36" s="1359">
        <f>P34/19.8</f>
        <v>99.040404040404042</v>
      </c>
      <c r="Q36" s="1359"/>
      <c r="R36" s="1359">
        <f>R34/19.7</f>
        <v>95.634517766497467</v>
      </c>
      <c r="S36" s="1359"/>
      <c r="T36" s="1359">
        <f>T34/19.8</f>
        <v>91.161616161616152</v>
      </c>
      <c r="U36" s="1359"/>
      <c r="V36" s="1359">
        <f>ROUND(V34/19.5,0)</f>
        <v>88</v>
      </c>
      <c r="W36" s="1359"/>
      <c r="X36" s="1359">
        <f>ROUND(X34/19.5,0)</f>
        <v>84</v>
      </c>
    </row>
    <row r="37" spans="1:24" s="1337" customFormat="1">
      <c r="E37" s="1297" t="s">
        <v>5</v>
      </c>
    </row>
    <row r="38" spans="1:24" s="1337" customFormat="1">
      <c r="A38" s="1297" t="s">
        <v>2092</v>
      </c>
      <c r="B38" s="1303"/>
      <c r="C38" s="1303"/>
      <c r="D38" s="1297"/>
      <c r="E38" s="1297"/>
      <c r="F38" s="1305"/>
      <c r="G38" s="1305"/>
      <c r="H38" s="1305"/>
      <c r="I38" s="1305"/>
      <c r="J38" s="1305"/>
      <c r="K38" s="1305"/>
      <c r="L38" s="1305"/>
      <c r="M38" s="1305"/>
      <c r="N38" s="1305"/>
      <c r="O38" s="1305"/>
      <c r="P38" s="1305"/>
      <c r="Q38" s="1305"/>
      <c r="R38" s="1305"/>
      <c r="S38" s="1305"/>
      <c r="T38" s="1305"/>
      <c r="U38" s="1305"/>
      <c r="V38" s="1305"/>
      <c r="W38" s="1305"/>
      <c r="X38" s="1305"/>
    </row>
    <row r="39" spans="1:24" s="1337" customFormat="1">
      <c r="A39" s="1303"/>
      <c r="B39" s="1303"/>
      <c r="C39" s="1342" t="s">
        <v>2050</v>
      </c>
      <c r="D39" s="1297"/>
      <c r="E39" s="1297" t="s">
        <v>5</v>
      </c>
      <c r="F39" s="1359">
        <v>0</v>
      </c>
      <c r="G39" s="1359">
        <v>0</v>
      </c>
      <c r="H39" s="1359">
        <v>0</v>
      </c>
      <c r="I39" s="1359">
        <v>0</v>
      </c>
      <c r="J39" s="1359">
        <v>0</v>
      </c>
      <c r="K39" s="1359">
        <v>0</v>
      </c>
      <c r="L39" s="1359">
        <v>226</v>
      </c>
      <c r="M39" s="1359"/>
      <c r="N39" s="1359">
        <v>204</v>
      </c>
      <c r="O39" s="1359"/>
      <c r="P39" s="1359">
        <v>181</v>
      </c>
      <c r="Q39" s="1359"/>
      <c r="R39" s="1359">
        <v>157</v>
      </c>
      <c r="S39" s="1359"/>
      <c r="T39" s="1359">
        <v>142</v>
      </c>
      <c r="U39" s="1359"/>
      <c r="V39" s="1359">
        <v>153</v>
      </c>
      <c r="W39" s="1359"/>
      <c r="X39" s="1359">
        <v>127</v>
      </c>
    </row>
    <row r="40" spans="1:24" s="1337" customFormat="1">
      <c r="A40" s="1303"/>
      <c r="B40" s="1303"/>
      <c r="C40" s="1342" t="s">
        <v>2053</v>
      </c>
      <c r="D40" s="1297"/>
      <c r="E40" s="1297" t="s">
        <v>5</v>
      </c>
      <c r="F40" s="1820">
        <v>0</v>
      </c>
      <c r="G40" s="1820"/>
      <c r="H40" s="1820">
        <v>0</v>
      </c>
      <c r="I40" s="1820"/>
      <c r="J40" s="1820">
        <v>0</v>
      </c>
      <c r="K40" s="1820"/>
      <c r="L40" s="1820">
        <v>1</v>
      </c>
      <c r="M40" s="1820"/>
      <c r="N40" s="1820">
        <f>(+N39-L39)/L39</f>
        <v>-9.7345132743362831E-2</v>
      </c>
      <c r="O40" s="1820"/>
      <c r="P40" s="1361">
        <f>(+P39-N39)/N39</f>
        <v>-0.11274509803921569</v>
      </c>
      <c r="Q40" s="1820"/>
      <c r="R40" s="1361">
        <f>(+R39-P39)/P39</f>
        <v>-0.13259668508287292</v>
      </c>
      <c r="S40" s="1362"/>
      <c r="T40" s="1361">
        <f>(+T39-R39)/R39</f>
        <v>-9.5541401273885357E-2</v>
      </c>
      <c r="U40" s="1362"/>
      <c r="V40" s="1361">
        <f>(+V39-T39)/T39</f>
        <v>7.746478873239436E-2</v>
      </c>
      <c r="W40" s="1362"/>
      <c r="X40" s="1361">
        <f>(+X39-V39)/V39</f>
        <v>-0.16993464052287582</v>
      </c>
    </row>
    <row r="41" spans="1:24" s="1337" customFormat="1">
      <c r="A41" s="1303"/>
      <c r="B41" s="1303"/>
      <c r="C41" s="1342" t="s">
        <v>2052</v>
      </c>
      <c r="D41" s="1297"/>
      <c r="E41" s="1297" t="s">
        <v>5</v>
      </c>
      <c r="F41" s="1359">
        <v>0</v>
      </c>
      <c r="G41" s="1359">
        <v>0</v>
      </c>
      <c r="H41" s="1359">
        <v>0</v>
      </c>
      <c r="I41" s="1359">
        <v>0</v>
      </c>
      <c r="J41" s="1359">
        <v>0</v>
      </c>
      <c r="K41" s="1359">
        <v>0</v>
      </c>
      <c r="L41" s="1359">
        <f>L39/19.7</f>
        <v>11.472081218274113</v>
      </c>
      <c r="M41" s="1359">
        <v>0</v>
      </c>
      <c r="N41" s="1359">
        <f>N39/19.7</f>
        <v>10.355329949238579</v>
      </c>
      <c r="O41" s="1359">
        <v>0</v>
      </c>
      <c r="P41" s="1359">
        <f>P39/19.8</f>
        <v>9.1414141414141419</v>
      </c>
      <c r="Q41" s="1359"/>
      <c r="R41" s="1359">
        <f>R39/19.7</f>
        <v>7.969543147208122</v>
      </c>
      <c r="S41" s="1359"/>
      <c r="T41" s="1359">
        <f>T39/19.8</f>
        <v>7.1717171717171713</v>
      </c>
      <c r="U41" s="1359"/>
      <c r="V41" s="1359">
        <f>ROUND(V39/19.5,0)</f>
        <v>8</v>
      </c>
      <c r="W41" s="1359"/>
      <c r="X41" s="1359">
        <f>ROUND(X39/19.5,0)-1</f>
        <v>6</v>
      </c>
    </row>
    <row r="42" spans="1:24" s="1337" customFormat="1">
      <c r="A42" s="1303"/>
      <c r="B42" s="1303"/>
      <c r="C42" s="1342"/>
      <c r="D42" s="1297"/>
      <c r="E42" s="1297"/>
      <c r="F42" s="1359"/>
      <c r="G42" s="1359"/>
      <c r="H42" s="1359"/>
      <c r="I42" s="1359"/>
      <c r="J42" s="1359"/>
      <c r="K42" s="1359"/>
      <c r="L42" s="1359"/>
      <c r="M42" s="1359"/>
      <c r="N42" s="1359"/>
      <c r="O42" s="1359"/>
      <c r="P42" s="1359"/>
      <c r="Q42" s="1359"/>
      <c r="R42" s="1359"/>
      <c r="S42" s="1359"/>
      <c r="T42" s="1359"/>
      <c r="U42" s="1359"/>
      <c r="V42" s="1359"/>
      <c r="W42" s="1359"/>
      <c r="X42" s="1359"/>
    </row>
    <row r="43" spans="1:24">
      <c r="A43" s="1297" t="s">
        <v>2051</v>
      </c>
      <c r="B43" s="1297"/>
      <c r="C43" s="1342"/>
      <c r="D43" s="1297"/>
      <c r="E43" s="1297"/>
      <c r="F43" s="1305"/>
      <c r="G43" s="1305"/>
      <c r="H43" s="1305"/>
      <c r="I43" s="1305"/>
      <c r="J43" s="1305"/>
      <c r="K43" s="1305"/>
      <c r="L43" s="1305"/>
      <c r="M43" s="1305"/>
      <c r="N43" s="1305"/>
      <c r="O43" s="1305"/>
      <c r="P43" s="1305"/>
      <c r="Q43" s="1305"/>
      <c r="R43" s="1305"/>
      <c r="S43" s="1305"/>
      <c r="T43" s="1305"/>
      <c r="U43" s="1305"/>
      <c r="V43" s="1305"/>
      <c r="W43" s="1305"/>
      <c r="X43" s="1305"/>
    </row>
    <row r="44" spans="1:24">
      <c r="C44" s="1342" t="s">
        <v>2050</v>
      </c>
      <c r="D44" s="1297"/>
      <c r="E44" s="1297" t="s">
        <v>5</v>
      </c>
      <c r="F44" s="1359">
        <v>0</v>
      </c>
      <c r="G44" s="1359"/>
      <c r="H44" s="1359">
        <v>0</v>
      </c>
      <c r="I44" s="1359"/>
      <c r="J44" s="1359">
        <v>0</v>
      </c>
      <c r="K44" s="1359"/>
      <c r="L44" s="1359">
        <v>440</v>
      </c>
      <c r="M44" s="1359"/>
      <c r="N44" s="1359">
        <v>437</v>
      </c>
      <c r="O44" s="1359"/>
      <c r="P44" s="1359">
        <v>985</v>
      </c>
      <c r="Q44" s="1359"/>
      <c r="R44" s="1359">
        <v>956</v>
      </c>
      <c r="S44" s="1359"/>
      <c r="T44" s="1359">
        <v>1263</v>
      </c>
      <c r="U44" s="1359"/>
      <c r="V44" s="1359">
        <v>1350</v>
      </c>
      <c r="W44" s="1359"/>
      <c r="X44" s="1359">
        <v>1787</v>
      </c>
    </row>
    <row r="45" spans="1:24">
      <c r="C45" s="1342" t="s">
        <v>2049</v>
      </c>
      <c r="D45" s="1297"/>
      <c r="E45" s="1297" t="s">
        <v>5</v>
      </c>
      <c r="F45" s="1820">
        <v>0</v>
      </c>
      <c r="G45" s="1362"/>
      <c r="H45" s="1820">
        <v>0</v>
      </c>
      <c r="I45" s="1362"/>
      <c r="J45" s="1820">
        <v>0</v>
      </c>
      <c r="K45" s="1362"/>
      <c r="L45" s="1820">
        <v>1</v>
      </c>
      <c r="M45" s="1362"/>
      <c r="N45" s="1820">
        <f>(+N44-L44)/L44</f>
        <v>-6.8181818181818179E-3</v>
      </c>
      <c r="O45" s="1362"/>
      <c r="P45" s="1361">
        <f>(+P44-N44)/N44</f>
        <v>1.2540045766590389</v>
      </c>
      <c r="Q45" s="1362"/>
      <c r="R45" s="1361">
        <f>(+R44-P44)/P44</f>
        <v>-2.9441624365482234E-2</v>
      </c>
      <c r="S45" s="1362"/>
      <c r="T45" s="1361">
        <f>(+T44-R44)/R44</f>
        <v>0.32112970711297073</v>
      </c>
      <c r="U45" s="1362"/>
      <c r="V45" s="1361">
        <f>(+V44-T44)/T44</f>
        <v>6.8883610451306407E-2</v>
      </c>
      <c r="W45" s="1362"/>
      <c r="X45" s="1361">
        <f>(+X44-V44)/V44</f>
        <v>0.32370370370370372</v>
      </c>
    </row>
    <row r="46" spans="1:24">
      <c r="C46" s="1342" t="s">
        <v>2048</v>
      </c>
      <c r="D46" s="1297"/>
      <c r="E46" s="1297" t="s">
        <v>5</v>
      </c>
      <c r="F46" s="1359">
        <v>0</v>
      </c>
      <c r="G46" s="1359"/>
      <c r="H46" s="1359">
        <v>0</v>
      </c>
      <c r="I46" s="1359"/>
      <c r="J46" s="1359">
        <v>0</v>
      </c>
      <c r="K46" s="1359"/>
      <c r="L46" s="1359">
        <f>L44/19.7</f>
        <v>22.335025380710661</v>
      </c>
      <c r="M46" s="1359"/>
      <c r="N46" s="1359">
        <f>N44/19.7</f>
        <v>22.18274111675127</v>
      </c>
      <c r="O46" s="1359"/>
      <c r="P46" s="1359">
        <f>P44/19.8</f>
        <v>49.747474747474747</v>
      </c>
      <c r="Q46" s="1359"/>
      <c r="R46" s="1359">
        <f>R44/19.7</f>
        <v>48.527918781725887</v>
      </c>
      <c r="S46" s="1359"/>
      <c r="T46" s="1359">
        <f>T44/19.8</f>
        <v>63.787878787878789</v>
      </c>
      <c r="U46" s="1359"/>
      <c r="V46" s="1359">
        <f>ROUND(V44/19.5,0)</f>
        <v>69</v>
      </c>
      <c r="W46" s="1359"/>
      <c r="X46" s="1359">
        <f>ROUND(X44/19.5,0)</f>
        <v>92</v>
      </c>
    </row>
    <row r="47" spans="1:24" s="1337" customFormat="1">
      <c r="E47" s="1297"/>
    </row>
    <row r="48" spans="1:24">
      <c r="A48" s="1297" t="s">
        <v>2244</v>
      </c>
      <c r="D48" s="1297"/>
      <c r="E48" s="1297" t="s">
        <v>5</v>
      </c>
      <c r="K48" s="1332"/>
      <c r="M48" s="1332"/>
      <c r="O48" s="1332"/>
    </row>
    <row r="49" spans="2:25">
      <c r="C49" s="1342" t="s">
        <v>2050</v>
      </c>
      <c r="D49" s="1297"/>
      <c r="E49" s="1297" t="s">
        <v>5</v>
      </c>
      <c r="F49" s="1359">
        <v>4430</v>
      </c>
      <c r="G49" s="1359"/>
      <c r="H49" s="1359">
        <v>5309</v>
      </c>
      <c r="I49" s="1359"/>
      <c r="J49" s="1359">
        <v>6149</v>
      </c>
      <c r="K49" s="1359"/>
      <c r="L49" s="1359">
        <v>6052</v>
      </c>
      <c r="M49" s="1359"/>
      <c r="N49" s="1359">
        <v>6676</v>
      </c>
      <c r="O49" s="1359"/>
      <c r="P49" s="1359">
        <v>8044</v>
      </c>
      <c r="Q49" s="1359"/>
      <c r="R49" s="1359">
        <v>7882</v>
      </c>
      <c r="S49" s="1359"/>
      <c r="T49" s="1359">
        <v>7944</v>
      </c>
      <c r="U49" s="1359"/>
      <c r="V49" s="1359">
        <v>8111</v>
      </c>
      <c r="W49" s="1359"/>
      <c r="X49" s="1359">
        <v>8300</v>
      </c>
    </row>
    <row r="50" spans="2:25">
      <c r="C50" s="1342" t="s">
        <v>2049</v>
      </c>
      <c r="D50" s="1297"/>
      <c r="E50" s="1297" t="s">
        <v>5</v>
      </c>
      <c r="F50" s="1361">
        <v>4.9500000000000002E-2</v>
      </c>
      <c r="G50" s="1362"/>
      <c r="H50" s="1361">
        <f>(+H49-F49)/F49</f>
        <v>0.19841986455981941</v>
      </c>
      <c r="I50" s="1362"/>
      <c r="J50" s="1361">
        <f>(+J49-H49)/H49</f>
        <v>0.15822188736108495</v>
      </c>
      <c r="K50" s="1362"/>
      <c r="L50" s="1361">
        <f>(+L49-J49)/J49</f>
        <v>-1.5774922751666937E-2</v>
      </c>
      <c r="M50" s="1362"/>
      <c r="N50" s="1361">
        <f>(+N49-L49)/L49</f>
        <v>0.10310641110376735</v>
      </c>
      <c r="O50" s="1362"/>
      <c r="P50" s="1361">
        <f>(+P49-N49)/N49</f>
        <v>0.20491312162971839</v>
      </c>
      <c r="Q50" s="1362"/>
      <c r="R50" s="1361">
        <f>(+R49-P49)/P49</f>
        <v>-2.013923421183491E-2</v>
      </c>
      <c r="S50" s="1362"/>
      <c r="T50" s="1361">
        <f>(+T49-R49)/R49</f>
        <v>7.8660238518142595E-3</v>
      </c>
      <c r="U50" s="1362"/>
      <c r="V50" s="1361">
        <f>(+V49-T49)/T49</f>
        <v>2.1022155085599195E-2</v>
      </c>
      <c r="W50" s="1362"/>
      <c r="X50" s="1361">
        <f>(+X49-V49)/V49</f>
        <v>2.3301689064233758E-2</v>
      </c>
    </row>
    <row r="51" spans="2:25">
      <c r="C51" s="1342" t="s">
        <v>2048</v>
      </c>
      <c r="D51" s="1297"/>
      <c r="E51" s="1297" t="s">
        <v>5</v>
      </c>
      <c r="F51" s="1359">
        <f>F49/19.4</f>
        <v>228.35051546391753</v>
      </c>
      <c r="G51" s="1359"/>
      <c r="H51" s="1359">
        <f>H49/19.5</f>
        <v>272.25641025641028</v>
      </c>
      <c r="I51" s="1359"/>
      <c r="J51" s="1359">
        <f>J49/19.6</f>
        <v>313.72448979591832</v>
      </c>
      <c r="K51" s="1359"/>
      <c r="L51" s="1359">
        <f>L49/19.7</f>
        <v>307.20812182741116</v>
      </c>
      <c r="M51" s="1359"/>
      <c r="N51" s="1359">
        <f>N49/19.7</f>
        <v>338.88324873096445</v>
      </c>
      <c r="O51" s="1359"/>
      <c r="P51" s="1359">
        <f>P49/19.8</f>
        <v>406.26262626262627</v>
      </c>
      <c r="Q51" s="1359"/>
      <c r="R51" s="1359">
        <f>R49/19.7</f>
        <v>400.10152284263961</v>
      </c>
      <c r="S51" s="1359"/>
      <c r="T51" s="1359">
        <f>T49/19.8</f>
        <v>401.21212121212119</v>
      </c>
      <c r="U51" s="1359"/>
      <c r="V51" s="1359">
        <f>ROUND(V49/19.5,0)</f>
        <v>416</v>
      </c>
      <c r="W51" s="1359"/>
      <c r="X51" s="1359">
        <f>ROUND(X49/19.5,0)</f>
        <v>426</v>
      </c>
    </row>
    <row r="52" spans="2:25">
      <c r="C52" s="1342"/>
      <c r="D52" s="1297"/>
      <c r="E52" s="1297"/>
      <c r="F52" s="1305"/>
      <c r="G52" s="1305"/>
      <c r="H52" s="1305"/>
      <c r="I52" s="1305"/>
      <c r="J52" s="1305"/>
      <c r="K52" s="1305"/>
      <c r="L52" s="1305"/>
      <c r="M52" s="1305"/>
      <c r="N52" s="1305"/>
      <c r="O52" s="1305"/>
      <c r="P52" s="1305"/>
      <c r="Q52" s="1305"/>
      <c r="R52" s="1305"/>
      <c r="S52" s="1305"/>
      <c r="T52" s="1305"/>
      <c r="U52" s="1305"/>
      <c r="V52" s="1305"/>
      <c r="W52" s="1305"/>
      <c r="X52" s="1305"/>
    </row>
    <row r="53" spans="2:25">
      <c r="B53" s="1357"/>
      <c r="C53" s="1357"/>
      <c r="D53" s="1357"/>
      <c r="E53" s="1358"/>
      <c r="F53" s="1357"/>
      <c r="G53" s="1357"/>
      <c r="H53" s="1357"/>
      <c r="I53" s="1357"/>
      <c r="J53" s="1357"/>
      <c r="K53" s="1357"/>
      <c r="L53" s="1357"/>
      <c r="M53" s="1357"/>
      <c r="N53" s="1357"/>
      <c r="O53" s="1357"/>
      <c r="P53" s="1357"/>
      <c r="Q53" s="1357"/>
      <c r="R53" s="1357"/>
      <c r="S53" s="1357"/>
      <c r="T53" s="1357"/>
      <c r="U53" s="1357"/>
      <c r="V53" s="1357"/>
      <c r="W53" s="1357"/>
      <c r="X53" s="1357"/>
    </row>
    <row r="54" spans="2:25">
      <c r="E54" s="1297"/>
      <c r="F54" s="1337"/>
      <c r="G54" s="1338"/>
      <c r="H54" s="1338"/>
      <c r="I54" s="1338"/>
      <c r="J54" s="1338"/>
      <c r="K54" s="1338"/>
      <c r="L54" s="1338"/>
      <c r="M54" s="1338"/>
      <c r="N54" s="1338"/>
      <c r="O54" s="1338"/>
      <c r="P54" s="1338"/>
      <c r="Q54" s="1338"/>
      <c r="R54" s="1338"/>
      <c r="S54" s="1338"/>
      <c r="T54" s="1338"/>
      <c r="X54" s="1305"/>
    </row>
    <row r="55" spans="2:25">
      <c r="B55" s="1354" t="s">
        <v>2288</v>
      </c>
      <c r="E55" s="1297"/>
      <c r="F55" s="1305"/>
      <c r="G55" s="1305"/>
      <c r="H55" s="1305"/>
      <c r="I55" s="1305"/>
      <c r="J55" s="1305"/>
      <c r="K55" s="1305"/>
      <c r="L55" s="1305"/>
      <c r="M55" s="1305"/>
      <c r="N55" s="1305"/>
      <c r="O55" s="1305"/>
      <c r="P55" s="1305"/>
      <c r="Q55" s="1338"/>
      <c r="R55" s="1305"/>
      <c r="S55" s="1305"/>
      <c r="T55" s="1305"/>
      <c r="U55" s="1305"/>
      <c r="V55" s="1305"/>
      <c r="W55" s="1305"/>
      <c r="X55" s="1305"/>
    </row>
    <row r="56" spans="2:25">
      <c r="C56" s="1348" t="s">
        <v>2047</v>
      </c>
      <c r="D56" s="1297"/>
      <c r="E56" s="1297" t="s">
        <v>5</v>
      </c>
      <c r="F56" s="1299">
        <f>ROUND(SUM(+F19+F24+F29+F34+F49+F44),0)</f>
        <v>61700</v>
      </c>
      <c r="G56" s="1299" t="s">
        <v>5</v>
      </c>
      <c r="H56" s="1299">
        <f>ROUND(SUM(+H19+H24+H29+H34+H49+H44),0)</f>
        <v>63328</v>
      </c>
      <c r="I56" s="1299" t="s">
        <v>5</v>
      </c>
      <c r="J56" s="1299">
        <f>ROUND(SUM(+J19+J24+J29+J34+J49+J44),0)</f>
        <v>63516</v>
      </c>
      <c r="K56" s="1299" t="s">
        <v>5</v>
      </c>
      <c r="L56" s="1299">
        <f>ROUND(SUM(+L19+L24+L29+L34+L39+L49+L44),0)</f>
        <v>63575</v>
      </c>
      <c r="M56" s="1299" t="s">
        <v>5</v>
      </c>
      <c r="N56" s="1299">
        <f>ROUND(SUM(+N19+N24+N29+N34+N49+N44+N39),0)</f>
        <v>63188</v>
      </c>
      <c r="O56" s="1299" t="s">
        <v>5</v>
      </c>
      <c r="P56" s="1299">
        <f>ROUND(SUM(+P19+P24+P29+P34+P39+P49+P44),0)</f>
        <v>63012</v>
      </c>
      <c r="Q56" s="1299" t="s">
        <v>5</v>
      </c>
      <c r="R56" s="1299">
        <f>ROUND(SUM(+R19+R24+R29+R34+R49+R44+R39),0)</f>
        <v>61364</v>
      </c>
      <c r="S56" s="1299" t="s">
        <v>5</v>
      </c>
      <c r="T56" s="1299">
        <f>ROUND(SUM(+T19+T24+T29+T34+T49+T44+T39),0)</f>
        <v>62591</v>
      </c>
      <c r="U56" s="1299" t="s">
        <v>5</v>
      </c>
      <c r="V56" s="1299">
        <f>ROUND(SUM(+V19+V24+V29+V34+V49+V44+V39),0)</f>
        <v>64699</v>
      </c>
      <c r="W56" s="1299" t="s">
        <v>5</v>
      </c>
      <c r="X56" s="1299">
        <f>ROUND(SUM(+X19+X24+X29+X34+X49+X44+X39),0)</f>
        <v>66159</v>
      </c>
    </row>
    <row r="57" spans="2:25">
      <c r="C57" s="1348" t="s">
        <v>2046</v>
      </c>
      <c r="D57" s="1297"/>
      <c r="E57" s="1297" t="s">
        <v>5</v>
      </c>
      <c r="F57" s="1373">
        <v>1.95E-2</v>
      </c>
      <c r="G57" s="1339"/>
      <c r="H57" s="1372">
        <f>ROUND(SUM((H56-F56)/F56),4)</f>
        <v>2.64E-2</v>
      </c>
      <c r="I57" s="1372" t="s">
        <v>5</v>
      </c>
      <c r="J57" s="1372">
        <f>ROUND(SUM((J56-H56)/H56),4)</f>
        <v>3.0000000000000001E-3</v>
      </c>
      <c r="K57" s="1372" t="s">
        <v>5</v>
      </c>
      <c r="L57" s="1372">
        <f>ROUND(SUM((L56-J56)/J56),4)</f>
        <v>8.9999999999999998E-4</v>
      </c>
      <c r="M57" s="1372" t="s">
        <v>5</v>
      </c>
      <c r="N57" s="1372">
        <f>ROUND(SUM((N56-L56)/L56),4)</f>
        <v>-6.1000000000000004E-3</v>
      </c>
      <c r="O57" s="1372" t="s">
        <v>5</v>
      </c>
      <c r="P57" s="1372">
        <f>ROUND(SUM((P56-N56)/N56),4)</f>
        <v>-2.8E-3</v>
      </c>
      <c r="Q57" s="1372" t="s">
        <v>5</v>
      </c>
      <c r="R57" s="1372">
        <f>ROUND(SUM((R56-P56)/P56),4)</f>
        <v>-2.6200000000000001E-2</v>
      </c>
      <c r="S57" s="1372" t="s">
        <v>5</v>
      </c>
      <c r="T57" s="1372">
        <f>ROUND(SUM((T56-R56)/R56),4)</f>
        <v>0.02</v>
      </c>
      <c r="U57" s="1372" t="s">
        <v>5</v>
      </c>
      <c r="V57" s="1372">
        <f>ROUND(SUM((V56-T56)/T56),4)</f>
        <v>3.3700000000000001E-2</v>
      </c>
      <c r="W57" s="1372" t="s">
        <v>5</v>
      </c>
      <c r="X57" s="1372">
        <f>ROUND(SUM((X56-V56)/V56),4)</f>
        <v>2.2599999999999999E-2</v>
      </c>
    </row>
    <row r="58" spans="2:25">
      <c r="C58" s="1348" t="s">
        <v>2045</v>
      </c>
      <c r="D58" s="1352"/>
      <c r="E58" s="1297" t="s">
        <v>5</v>
      </c>
      <c r="F58" s="1346">
        <f>F56/19.4</f>
        <v>3180.4123711340208</v>
      </c>
      <c r="G58" s="1347"/>
      <c r="H58" s="1346">
        <f>H56/19.5-1</f>
        <v>3246.5897435897436</v>
      </c>
      <c r="I58" s="1347"/>
      <c r="J58" s="1346">
        <f>J56/19.6+1</f>
        <v>3241.612244897959</v>
      </c>
      <c r="K58" s="1346"/>
      <c r="L58" s="1346">
        <f>L56/19.7</f>
        <v>3227.1573604060914</v>
      </c>
      <c r="M58" s="1346"/>
      <c r="N58" s="1346">
        <f>N56/19.7</f>
        <v>3207.5126903553301</v>
      </c>
      <c r="O58" s="1346"/>
      <c r="P58" s="1346">
        <f>P56/19.8</f>
        <v>3182.4242424242425</v>
      </c>
      <c r="Q58" s="1346"/>
      <c r="R58" s="1346">
        <f>R56/19.7+1</f>
        <v>3115.9238578680206</v>
      </c>
      <c r="S58" s="1346"/>
      <c r="T58" s="1346">
        <f>T56/19.8</f>
        <v>3161.1616161616162</v>
      </c>
      <c r="U58" s="1346"/>
      <c r="V58" s="1346">
        <f>ROUND(+V51+V46+V41+V36+V31+V26+V21,0)</f>
        <v>3317</v>
      </c>
      <c r="W58" s="1346"/>
      <c r="X58" s="1346">
        <f>ROUND(+X51+X46+X41+X36+X31+X26+X21,0)</f>
        <v>3393</v>
      </c>
      <c r="Y58" s="1299">
        <f>ROUND(SUM(Y56/19.3),0)</f>
        <v>0</v>
      </c>
    </row>
    <row r="59" spans="2:25" ht="15.75" customHeight="1" thickBot="1">
      <c r="B59" s="1343"/>
      <c r="C59" s="1345"/>
      <c r="D59" s="1343"/>
      <c r="E59" s="1344"/>
      <c r="F59" s="1343"/>
      <c r="G59" s="1343"/>
      <c r="H59" s="1343"/>
      <c r="I59" s="1343"/>
      <c r="J59" s="1343"/>
      <c r="K59" s="1343"/>
      <c r="L59" s="1343"/>
      <c r="M59" s="1343"/>
      <c r="N59" s="1343"/>
      <c r="O59" s="1343"/>
      <c r="P59" s="1343"/>
      <c r="Q59" s="1343"/>
      <c r="R59" s="1343"/>
      <c r="S59" s="1343"/>
      <c r="T59" s="1343"/>
      <c r="U59" s="1343"/>
      <c r="V59" s="1343"/>
      <c r="W59" s="1343"/>
      <c r="X59" s="1343"/>
    </row>
    <row r="60" spans="2:25" ht="16" thickTop="1"/>
    <row r="61" spans="2:25" s="1337" customFormat="1">
      <c r="B61" s="1889" t="s">
        <v>2293</v>
      </c>
      <c r="E61" s="1339"/>
      <c r="F61" s="1339"/>
      <c r="G61" s="1339"/>
      <c r="H61" s="1339"/>
      <c r="I61" s="1339"/>
      <c r="J61" s="1339"/>
      <c r="K61" s="1339"/>
      <c r="L61" s="1339"/>
      <c r="M61" s="1339"/>
      <c r="N61" s="1339"/>
      <c r="O61" s="1338"/>
      <c r="P61" s="1339"/>
      <c r="Q61" s="1339"/>
      <c r="R61" s="1339"/>
      <c r="S61" s="1338"/>
      <c r="T61" s="1338"/>
      <c r="U61" s="1338"/>
      <c r="V61" s="1338"/>
      <c r="W61" s="1338"/>
      <c r="X61" s="1338"/>
    </row>
    <row r="62" spans="2:25">
      <c r="B62" s="1396"/>
    </row>
    <row r="67" spans="4:21">
      <c r="D67" s="2316"/>
      <c r="E67" s="2316"/>
      <c r="F67" s="2316"/>
      <c r="G67" s="2316"/>
      <c r="H67" s="2316"/>
      <c r="I67" s="2316"/>
      <c r="J67" s="2316"/>
      <c r="K67" s="2316"/>
      <c r="L67" s="2316"/>
      <c r="M67" s="2316"/>
      <c r="N67" s="2316"/>
      <c r="O67" s="2316"/>
      <c r="P67" s="2316"/>
      <c r="Q67" s="2316"/>
      <c r="R67" s="2316"/>
      <c r="S67" s="2316"/>
      <c r="T67" s="2316"/>
      <c r="U67" s="2316"/>
    </row>
    <row r="68" spans="4:21">
      <c r="D68" s="2316"/>
      <c r="E68" s="2316"/>
      <c r="F68" s="2316"/>
      <c r="G68" s="2316"/>
      <c r="H68" s="2316"/>
      <c r="I68" s="2316"/>
      <c r="J68" s="2316"/>
      <c r="K68" s="2316"/>
      <c r="L68" s="2316"/>
      <c r="M68" s="2316"/>
      <c r="N68" s="2316"/>
      <c r="O68" s="2316"/>
      <c r="P68" s="2316"/>
      <c r="Q68" s="2316"/>
      <c r="R68" s="2316"/>
      <c r="S68" s="2316"/>
      <c r="T68" s="2316"/>
      <c r="U68" s="2316"/>
    </row>
    <row r="69" spans="4:21">
      <c r="D69" s="2316"/>
      <c r="E69" s="2316"/>
      <c r="F69" s="2316"/>
      <c r="G69" s="2316"/>
      <c r="H69" s="2316"/>
      <c r="I69" s="2316"/>
      <c r="J69" s="2316"/>
      <c r="K69" s="2316"/>
      <c r="L69" s="2316"/>
      <c r="M69" s="2316"/>
      <c r="N69" s="2316"/>
      <c r="O69" s="2316"/>
      <c r="P69" s="2316"/>
      <c r="Q69" s="2316"/>
      <c r="R69" s="2316"/>
      <c r="S69" s="2316"/>
      <c r="T69" s="2316"/>
      <c r="U69" s="2316"/>
    </row>
    <row r="70" spans="4:21">
      <c r="D70" s="2316"/>
      <c r="E70" s="2316"/>
      <c r="F70" s="2316"/>
      <c r="G70" s="2316"/>
      <c r="H70" s="2316"/>
      <c r="I70" s="2316"/>
      <c r="J70" s="2316"/>
      <c r="K70" s="2316"/>
      <c r="L70" s="2316"/>
      <c r="M70" s="2316"/>
      <c r="N70" s="2316"/>
      <c r="O70" s="2316"/>
      <c r="P70" s="2316"/>
      <c r="Q70" s="2316"/>
      <c r="R70" s="2316"/>
      <c r="S70" s="2316"/>
      <c r="T70" s="2316"/>
      <c r="U70" s="2316"/>
    </row>
    <row r="71" spans="4:21">
      <c r="D71" s="2316"/>
      <c r="E71" s="2316"/>
      <c r="F71" s="2316"/>
      <c r="G71" s="2316"/>
      <c r="H71" s="2316"/>
      <c r="I71" s="2316"/>
      <c r="J71" s="2316"/>
      <c r="K71" s="2316"/>
      <c r="L71" s="2316"/>
      <c r="M71" s="2316"/>
      <c r="N71" s="2316"/>
      <c r="O71" s="2316"/>
      <c r="P71" s="2316"/>
      <c r="Q71" s="2316"/>
      <c r="R71" s="2316"/>
      <c r="S71" s="2316"/>
      <c r="T71" s="2316"/>
      <c r="U71" s="2316"/>
    </row>
    <row r="72" spans="4:21">
      <c r="D72" s="2316"/>
      <c r="E72" s="2316"/>
      <c r="F72" s="2316"/>
      <c r="G72" s="2316"/>
      <c r="H72" s="2316"/>
      <c r="I72" s="2316"/>
      <c r="J72" s="2316"/>
      <c r="K72" s="2316"/>
      <c r="L72" s="2316"/>
      <c r="M72" s="2316"/>
      <c r="N72" s="2316"/>
      <c r="O72" s="2316"/>
      <c r="P72" s="2316"/>
      <c r="Q72" s="2316"/>
      <c r="R72" s="2316"/>
      <c r="S72" s="2316"/>
      <c r="T72" s="2316"/>
      <c r="U72" s="2316"/>
    </row>
    <row r="73" spans="4:21">
      <c r="D73" s="2316"/>
      <c r="E73" s="2316"/>
      <c r="F73" s="2316"/>
      <c r="G73" s="2316"/>
      <c r="H73" s="2316"/>
      <c r="I73" s="2316"/>
      <c r="J73" s="2316"/>
      <c r="K73" s="2316"/>
      <c r="L73" s="2316"/>
      <c r="M73" s="2316"/>
      <c r="N73" s="2316"/>
      <c r="O73" s="2316"/>
      <c r="P73" s="2316"/>
      <c r="Q73" s="2316"/>
      <c r="R73" s="2316"/>
      <c r="S73" s="2316"/>
      <c r="T73" s="2316"/>
      <c r="U73" s="2316"/>
    </row>
    <row r="74" spans="4:21">
      <c r="D74" s="2316"/>
      <c r="E74" s="2316"/>
      <c r="F74" s="2316"/>
      <c r="G74" s="2316"/>
      <c r="H74" s="2316"/>
      <c r="I74" s="2316"/>
      <c r="J74" s="2316"/>
      <c r="K74" s="2316"/>
      <c r="L74" s="2316"/>
      <c r="M74" s="2316"/>
      <c r="N74" s="2316"/>
      <c r="O74" s="2316"/>
      <c r="P74" s="2316"/>
      <c r="Q74" s="2316"/>
      <c r="R74" s="2316"/>
      <c r="S74" s="2316"/>
      <c r="T74" s="2316"/>
      <c r="U74" s="2316"/>
    </row>
  </sheetData>
  <customSheetViews>
    <customSheetView guid="{47D1D06F-CD63-4FEA-BA98-58AF0C63F775}" scale="80" showPageBreaks="1" showGridLines="0" fitToPage="1" printArea="1" topLeftCell="A24">
      <selection activeCell="F50" sqref="F50"/>
      <pageMargins left="0.75" right="0.5" top="1" bottom="0.25" header="0.5" footer="0.25"/>
      <printOptions horizontalCentered="1" verticalCentered="1"/>
      <pageSetup scale="57" orientation="landscape" r:id="rId1"/>
      <headerFooter scaleWithDoc="0">
        <oddFooter>&amp;R&amp;8 106</oddFooter>
      </headerFooter>
    </customSheetView>
    <customSheetView guid="{018F3E41-3C34-447D-8E2C-07962AB41A6D}" scale="80" showGridLines="0" fitToPage="1" topLeftCell="A24">
      <selection activeCell="F50" sqref="F50"/>
      <pageMargins left="0.75" right="0.5" top="1" bottom="0.25" header="0.5" footer="0.25"/>
      <printOptions horizontalCentered="1" verticalCentered="1"/>
      <pageSetup scale="57" orientation="landscape" r:id="rId2"/>
      <headerFooter scaleWithDoc="0">
        <oddFooter>&amp;R&amp;8 106</oddFooter>
      </headerFooter>
    </customSheetView>
  </customSheetViews>
  <mergeCells count="4">
    <mergeCell ref="V4:X4"/>
    <mergeCell ref="V5:X5"/>
    <mergeCell ref="C8:W14"/>
    <mergeCell ref="D67:U74"/>
  </mergeCells>
  <printOptions horizontalCentered="1" verticalCentered="1"/>
  <pageMargins left="0.75" right="0.5" top="1" bottom="0.25" header="0.5" footer="0.25"/>
  <pageSetup scale="57" orientation="landscape" r:id="rId3"/>
  <headerFooter scaleWithDoc="0">
    <oddFooter>&amp;R&amp;8 107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showGridLines="0" zoomScale="80" zoomScaleNormal="80" zoomScaleSheetLayoutView="75" workbookViewId="0"/>
  </sheetViews>
  <sheetFormatPr defaultColWidth="9.61328125" defaultRowHeight="15.5"/>
  <cols>
    <col min="1" max="1" width="4.15234375" style="1303" customWidth="1"/>
    <col min="2" max="2" width="18.15234375" style="1303" customWidth="1"/>
    <col min="3" max="3" width="7.53515625" style="1303" customWidth="1"/>
    <col min="4" max="4" width="1" style="1303" customWidth="1"/>
    <col min="5" max="5" width="0.61328125" style="1303" customWidth="1"/>
    <col min="6" max="6" width="9.53515625" style="1303" bestFit="1" customWidth="1"/>
    <col min="7" max="7" width="1.61328125" style="1303" customWidth="1"/>
    <col min="8" max="8" width="9.53515625" style="1303" bestFit="1" customWidth="1"/>
    <col min="9" max="9" width="1.61328125" style="1303" customWidth="1"/>
    <col min="10" max="10" width="9.53515625" style="1303" bestFit="1" customWidth="1"/>
    <col min="11" max="11" width="1.61328125" style="1303" customWidth="1"/>
    <col min="12" max="12" width="9.53515625" style="1303" bestFit="1" customWidth="1"/>
    <col min="13" max="13" width="1.61328125" style="1303" customWidth="1"/>
    <col min="14" max="14" width="11" style="1303" customWidth="1"/>
    <col min="15" max="15" width="1.61328125" style="1303" customWidth="1"/>
    <col min="16" max="16" width="9.53515625" style="1303" bestFit="1" customWidth="1"/>
    <col min="17" max="17" width="1.61328125" style="1303" customWidth="1"/>
    <col min="18" max="18" width="9.53515625" style="1303" customWidth="1"/>
    <col min="19" max="19" width="1.61328125" style="1303" customWidth="1"/>
    <col min="20" max="20" width="10.07421875" style="1303" customWidth="1"/>
    <col min="21" max="21" width="1.61328125" style="1303" customWidth="1"/>
    <col min="22" max="22" width="9.53515625" style="1303" customWidth="1"/>
    <col min="23" max="23" width="1.61328125" style="1303" customWidth="1"/>
    <col min="24" max="24" width="10.4609375" style="1303" customWidth="1"/>
    <col min="25" max="16384" width="9.61328125" style="1303"/>
  </cols>
  <sheetData>
    <row r="1" spans="1:24">
      <c r="A1" s="1050" t="s">
        <v>1193</v>
      </c>
    </row>
    <row r="3" spans="1:24" ht="18">
      <c r="A3" s="1302" t="s">
        <v>634</v>
      </c>
      <c r="B3" s="1296"/>
      <c r="C3" s="1302"/>
      <c r="D3" s="1302"/>
      <c r="E3" s="1302"/>
      <c r="F3" s="1302"/>
      <c r="G3" s="1302"/>
      <c r="H3" s="1302"/>
      <c r="I3" s="1302"/>
      <c r="J3" s="1302"/>
      <c r="K3" s="1302"/>
      <c r="L3" s="1302"/>
      <c r="M3" s="1297"/>
      <c r="N3" s="1297"/>
      <c r="O3" s="1297"/>
      <c r="P3" s="1297"/>
      <c r="Q3" s="1297"/>
      <c r="R3" s="1297"/>
      <c r="S3" s="1332"/>
      <c r="T3" s="1332"/>
      <c r="U3" s="1332"/>
      <c r="V3" s="1332"/>
      <c r="W3" s="1332"/>
    </row>
    <row r="4" spans="1:24" ht="18">
      <c r="A4" s="1301" t="s">
        <v>2080</v>
      </c>
      <c r="B4" s="1296"/>
      <c r="C4" s="1302"/>
      <c r="D4" s="1302"/>
      <c r="E4" s="1302"/>
      <c r="F4" s="1302"/>
      <c r="G4" s="1302"/>
      <c r="H4" s="1302"/>
      <c r="I4" s="1302"/>
      <c r="J4" s="1302"/>
      <c r="K4" s="1302"/>
      <c r="L4" s="1302"/>
      <c r="M4" s="1297"/>
      <c r="N4" s="1297"/>
      <c r="O4" s="1297"/>
      <c r="Q4" s="1297"/>
      <c r="R4" s="1334"/>
      <c r="S4" s="1335"/>
      <c r="T4" s="1335"/>
      <c r="U4" s="1334"/>
      <c r="V4" s="2294" t="s">
        <v>2215</v>
      </c>
      <c r="W4" s="2295"/>
      <c r="X4" s="2295"/>
    </row>
    <row r="5" spans="1:24" ht="18">
      <c r="A5" s="1331" t="s">
        <v>2477</v>
      </c>
      <c r="B5" s="1296"/>
      <c r="C5" s="1302"/>
      <c r="D5" s="1302"/>
      <c r="E5" s="1302"/>
      <c r="F5" s="1302"/>
      <c r="G5" s="1302"/>
      <c r="H5" s="1302"/>
      <c r="I5" s="1302"/>
      <c r="J5" s="1302"/>
      <c r="K5" s="1302"/>
      <c r="L5" s="1302"/>
      <c r="M5" s="1297"/>
      <c r="N5" s="1297"/>
      <c r="O5" s="1297"/>
      <c r="P5" s="1297"/>
      <c r="Q5" s="1297"/>
      <c r="R5" s="1297"/>
      <c r="V5" s="2296"/>
      <c r="W5" s="2297"/>
      <c r="X5" s="2297"/>
    </row>
    <row r="6" spans="1:24">
      <c r="A6" s="1333"/>
      <c r="C6" s="1297"/>
      <c r="D6" s="1297"/>
      <c r="E6" s="1297"/>
      <c r="F6" s="1297"/>
      <c r="G6" s="1297"/>
      <c r="H6" s="1297"/>
      <c r="I6" s="1297"/>
      <c r="J6" s="1297"/>
      <c r="K6" s="1297"/>
      <c r="L6" s="1297"/>
      <c r="M6" s="1297"/>
      <c r="N6" s="1297"/>
      <c r="O6" s="1297"/>
      <c r="P6" s="1297"/>
      <c r="Q6" s="1297"/>
      <c r="R6" s="1297"/>
      <c r="W6" s="1332"/>
    </row>
    <row r="7" spans="1:24" ht="16" thickBot="1">
      <c r="A7" s="1348"/>
      <c r="C7" s="1297"/>
      <c r="D7" s="1297"/>
      <c r="E7" s="1297"/>
      <c r="F7" s="1297"/>
      <c r="G7" s="1297"/>
      <c r="H7" s="1297"/>
      <c r="I7" s="1297"/>
      <c r="J7" s="1297"/>
      <c r="K7" s="1297"/>
      <c r="L7" s="1297"/>
      <c r="M7" s="1297"/>
      <c r="N7" s="1297"/>
      <c r="O7" s="1297"/>
      <c r="P7" s="1297"/>
      <c r="Q7" s="1297"/>
      <c r="R7" s="1297"/>
      <c r="W7" s="1332"/>
    </row>
    <row r="8" spans="1:24" ht="15" customHeight="1">
      <c r="C8" s="2307" t="s">
        <v>2310</v>
      </c>
      <c r="D8" s="2317"/>
      <c r="E8" s="2317"/>
      <c r="F8" s="2317"/>
      <c r="G8" s="2317"/>
      <c r="H8" s="2317"/>
      <c r="I8" s="2317"/>
      <c r="J8" s="2317"/>
      <c r="K8" s="2317"/>
      <c r="L8" s="2317"/>
      <c r="M8" s="2317"/>
      <c r="N8" s="2317"/>
      <c r="O8" s="2317"/>
      <c r="P8" s="2317"/>
      <c r="Q8" s="2317"/>
      <c r="R8" s="2317"/>
      <c r="S8" s="2317"/>
      <c r="T8" s="2318"/>
    </row>
    <row r="9" spans="1:24">
      <c r="C9" s="2319"/>
      <c r="D9" s="2320"/>
      <c r="E9" s="2320"/>
      <c r="F9" s="2320"/>
      <c r="G9" s="2320"/>
      <c r="H9" s="2320"/>
      <c r="I9" s="2320"/>
      <c r="J9" s="2320"/>
      <c r="K9" s="2320"/>
      <c r="L9" s="2320"/>
      <c r="M9" s="2320"/>
      <c r="N9" s="2320"/>
      <c r="O9" s="2320"/>
      <c r="P9" s="2320"/>
      <c r="Q9" s="2320"/>
      <c r="R9" s="2320"/>
      <c r="S9" s="2320"/>
      <c r="T9" s="2321"/>
    </row>
    <row r="10" spans="1:24">
      <c r="C10" s="2319"/>
      <c r="D10" s="2320"/>
      <c r="E10" s="2320"/>
      <c r="F10" s="2320"/>
      <c r="G10" s="2320"/>
      <c r="H10" s="2320"/>
      <c r="I10" s="2320"/>
      <c r="J10" s="2320"/>
      <c r="K10" s="2320"/>
      <c r="L10" s="2320"/>
      <c r="M10" s="2320"/>
      <c r="N10" s="2320"/>
      <c r="O10" s="2320"/>
      <c r="P10" s="2320"/>
      <c r="Q10" s="2320"/>
      <c r="R10" s="2320"/>
      <c r="S10" s="2320"/>
      <c r="T10" s="2321"/>
    </row>
    <row r="11" spans="1:24">
      <c r="C11" s="2319"/>
      <c r="D11" s="2320"/>
      <c r="E11" s="2320"/>
      <c r="F11" s="2320"/>
      <c r="G11" s="2320"/>
      <c r="H11" s="2320"/>
      <c r="I11" s="2320"/>
      <c r="J11" s="2320"/>
      <c r="K11" s="2320"/>
      <c r="L11" s="2320"/>
      <c r="M11" s="2320"/>
      <c r="N11" s="2320"/>
      <c r="O11" s="2320"/>
      <c r="P11" s="2320"/>
      <c r="Q11" s="2320"/>
      <c r="R11" s="2320"/>
      <c r="S11" s="2320"/>
      <c r="T11" s="2321"/>
    </row>
    <row r="12" spans="1:24">
      <c r="C12" s="2322"/>
      <c r="D12" s="2323"/>
      <c r="E12" s="2323"/>
      <c r="F12" s="2323"/>
      <c r="G12" s="2323"/>
      <c r="H12" s="2323"/>
      <c r="I12" s="2323"/>
      <c r="J12" s="2323"/>
      <c r="K12" s="2323"/>
      <c r="L12" s="2323"/>
      <c r="M12" s="2323"/>
      <c r="N12" s="2323"/>
      <c r="O12" s="2323"/>
      <c r="P12" s="2323"/>
      <c r="Q12" s="2323"/>
      <c r="R12" s="2323"/>
      <c r="S12" s="2323"/>
      <c r="T12" s="2324"/>
    </row>
    <row r="13" spans="1:24" ht="16" thickBot="1">
      <c r="C13" s="2325"/>
      <c r="D13" s="2326"/>
      <c r="E13" s="2326"/>
      <c r="F13" s="2326"/>
      <c r="G13" s="2326"/>
      <c r="H13" s="2326"/>
      <c r="I13" s="2326"/>
      <c r="J13" s="2326"/>
      <c r="K13" s="2326"/>
      <c r="L13" s="2326"/>
      <c r="M13" s="2326"/>
      <c r="N13" s="2326"/>
      <c r="O13" s="2326"/>
      <c r="P13" s="2326"/>
      <c r="Q13" s="2326"/>
      <c r="R13" s="2326"/>
      <c r="S13" s="2326"/>
      <c r="T13" s="2327"/>
    </row>
    <row r="14" spans="1:24">
      <c r="A14" s="1348"/>
      <c r="C14" s="1297"/>
      <c r="D14" s="1297"/>
      <c r="E14" s="1297"/>
      <c r="F14" s="1297"/>
      <c r="G14" s="1297"/>
      <c r="H14" s="1297"/>
      <c r="I14" s="1297"/>
      <c r="J14" s="1297"/>
      <c r="K14" s="1297"/>
      <c r="L14" s="1297"/>
      <c r="M14" s="1297"/>
      <c r="N14" s="1297"/>
      <c r="O14" s="1297"/>
      <c r="P14" s="1297"/>
      <c r="Q14" s="1297"/>
      <c r="R14" s="1297"/>
      <c r="W14" s="1332"/>
    </row>
    <row r="15" spans="1:24">
      <c r="B15" s="1297"/>
      <c r="C15" s="1297"/>
      <c r="D15" s="1297"/>
      <c r="E15" s="1297"/>
      <c r="F15" s="1297"/>
      <c r="G15" s="1297"/>
      <c r="H15" s="1297"/>
      <c r="I15" s="1297"/>
      <c r="J15" s="1297"/>
      <c r="K15" s="1297"/>
      <c r="L15" s="1297"/>
      <c r="M15" s="1297"/>
      <c r="N15" s="1297"/>
      <c r="O15" s="1297"/>
      <c r="P15" s="1297"/>
      <c r="Q15" s="1297"/>
      <c r="R15" s="1297"/>
      <c r="W15" s="1332"/>
    </row>
    <row r="16" spans="1:24">
      <c r="E16" s="1297"/>
      <c r="F16" s="2034" t="s">
        <v>81</v>
      </c>
      <c r="G16" s="1351"/>
      <c r="H16" s="2034" t="s">
        <v>82</v>
      </c>
      <c r="I16" s="1351"/>
      <c r="J16" s="2034" t="s">
        <v>9</v>
      </c>
      <c r="K16" s="1350"/>
      <c r="L16" s="2034" t="s">
        <v>8</v>
      </c>
      <c r="M16" s="1350"/>
      <c r="N16" s="2034" t="s">
        <v>1644</v>
      </c>
      <c r="O16" s="1350"/>
      <c r="P16" s="2034" t="s">
        <v>2129</v>
      </c>
      <c r="Q16" s="1350"/>
      <c r="R16" s="2034" t="s">
        <v>2203</v>
      </c>
      <c r="S16" s="1350"/>
      <c r="T16" s="2034" t="s">
        <v>2250</v>
      </c>
      <c r="U16" s="1350"/>
      <c r="V16" s="2034" t="s">
        <v>2296</v>
      </c>
      <c r="W16" s="1350"/>
      <c r="X16" s="2034" t="s">
        <v>2471</v>
      </c>
    </row>
    <row r="17" spans="1:24" s="1337" customFormat="1">
      <c r="E17" s="1339"/>
      <c r="F17" s="1368"/>
      <c r="H17" s="1368"/>
      <c r="J17" s="1368"/>
      <c r="L17" s="1368"/>
      <c r="N17" s="1368"/>
      <c r="P17" s="1369"/>
      <c r="Q17" s="1338"/>
      <c r="R17" s="1369"/>
      <c r="S17" s="1338"/>
      <c r="T17" s="1368"/>
      <c r="U17" s="1338"/>
      <c r="V17" s="1368"/>
    </row>
    <row r="18" spans="1:24" s="1337" customFormat="1">
      <c r="A18" s="1378" t="s">
        <v>2288</v>
      </c>
      <c r="B18" s="1378"/>
      <c r="E18" s="1339"/>
      <c r="J18" s="1338"/>
      <c r="L18" s="1338"/>
      <c r="N18" s="1338"/>
      <c r="P18" s="1338"/>
      <c r="Q18" s="1338"/>
      <c r="R18" s="1338"/>
      <c r="S18" s="1338"/>
      <c r="T18" s="1338"/>
      <c r="U18" s="1338"/>
      <c r="V18" s="1338"/>
    </row>
    <row r="19" spans="1:24">
      <c r="B19" s="1303" t="s">
        <v>2079</v>
      </c>
      <c r="C19" s="1297"/>
      <c r="D19" s="1297" t="s">
        <v>5</v>
      </c>
      <c r="E19" s="1380"/>
      <c r="F19" s="1391">
        <f>'SCH 20b'!F56</f>
        <v>61700</v>
      </c>
      <c r="G19" s="1392" t="s">
        <v>5</v>
      </c>
      <c r="H19" s="1391">
        <f>'SCH 20b'!H56</f>
        <v>63328</v>
      </c>
      <c r="I19" s="1392" t="s">
        <v>5</v>
      </c>
      <c r="J19" s="1391">
        <f>'SCH 20b'!J56</f>
        <v>63516</v>
      </c>
      <c r="K19" s="1392" t="s">
        <v>5</v>
      </c>
      <c r="L19" s="1391">
        <f>'SCH 20b'!L56</f>
        <v>63575</v>
      </c>
      <c r="M19" s="1392" t="s">
        <v>5</v>
      </c>
      <c r="N19" s="1391">
        <f>'SCH 20b'!N56</f>
        <v>63188</v>
      </c>
      <c r="O19" s="1392" t="s">
        <v>5</v>
      </c>
      <c r="P19" s="1391">
        <f>'SCH 20b'!P56</f>
        <v>63012</v>
      </c>
      <c r="Q19" s="1392" t="s">
        <v>5</v>
      </c>
      <c r="R19" s="1391">
        <f>'SCH 20b'!R56</f>
        <v>61364</v>
      </c>
      <c r="S19" s="1392" t="s">
        <v>5</v>
      </c>
      <c r="T19" s="1391">
        <f>'SCH 20b'!T56</f>
        <v>62591</v>
      </c>
      <c r="U19" s="1392" t="s">
        <v>5</v>
      </c>
      <c r="V19" s="1391">
        <f>'SCH 20b'!V56</f>
        <v>64699</v>
      </c>
      <c r="W19" s="1392" t="s">
        <v>5</v>
      </c>
      <c r="X19" s="1391">
        <f>'SCH 20b'!X56</f>
        <v>66159</v>
      </c>
    </row>
    <row r="20" spans="1:24">
      <c r="B20" s="1303" t="s">
        <v>2078</v>
      </c>
      <c r="C20" s="1297"/>
      <c r="D20" s="1297" t="s">
        <v>5</v>
      </c>
      <c r="E20" s="1380"/>
      <c r="F20" s="1375">
        <f>'SCH 20b'!F57</f>
        <v>1.95E-2</v>
      </c>
      <c r="G20" s="1376" t="s">
        <v>5</v>
      </c>
      <c r="H20" s="1375">
        <f>'SCH 20b'!H57</f>
        <v>2.64E-2</v>
      </c>
      <c r="I20" s="1376" t="s">
        <v>5</v>
      </c>
      <c r="J20" s="1375">
        <f>'SCH 20b'!J57</f>
        <v>3.0000000000000001E-3</v>
      </c>
      <c r="K20" s="1376" t="s">
        <v>5</v>
      </c>
      <c r="L20" s="1375">
        <f>'SCH 20b'!L57</f>
        <v>8.9999999999999998E-4</v>
      </c>
      <c r="M20" s="1376" t="s">
        <v>5</v>
      </c>
      <c r="N20" s="1375">
        <f>'SCH 20b'!N57</f>
        <v>-6.1000000000000004E-3</v>
      </c>
      <c r="O20" s="1376" t="s">
        <v>5</v>
      </c>
      <c r="P20" s="1375">
        <f>'SCH 20b'!P57</f>
        <v>-2.8E-3</v>
      </c>
      <c r="Q20" s="1376" t="s">
        <v>5</v>
      </c>
      <c r="R20" s="1375">
        <f>'SCH 20b'!R57</f>
        <v>-2.6200000000000001E-2</v>
      </c>
      <c r="S20" s="1376" t="s">
        <v>5</v>
      </c>
      <c r="T20" s="1375">
        <f>'SCH 20b'!T57</f>
        <v>0.02</v>
      </c>
      <c r="U20" s="1376" t="s">
        <v>5</v>
      </c>
      <c r="V20" s="1375">
        <f>'SCH 20b'!V57</f>
        <v>3.3700000000000001E-2</v>
      </c>
      <c r="W20" s="1376" t="s">
        <v>5</v>
      </c>
      <c r="X20" s="1375">
        <f>'SCH 20b'!X57</f>
        <v>2.2599999999999999E-2</v>
      </c>
    </row>
    <row r="21" spans="1:24">
      <c r="B21" s="1303" t="s">
        <v>2077</v>
      </c>
      <c r="C21" s="1352"/>
      <c r="D21" s="1352" t="s">
        <v>5</v>
      </c>
      <c r="E21" s="1380"/>
      <c r="F21" s="1305">
        <f>'SCH 20b'!F58</f>
        <v>3180.4123711340208</v>
      </c>
      <c r="G21" s="1374" t="s">
        <v>5</v>
      </c>
      <c r="H21" s="1305">
        <f>'SCH 20b'!H58</f>
        <v>3246.5897435897436</v>
      </c>
      <c r="I21" s="1374" t="s">
        <v>5</v>
      </c>
      <c r="J21" s="1305">
        <f>'SCH 20b'!J58</f>
        <v>3241.612244897959</v>
      </c>
      <c r="K21" s="1374" t="s">
        <v>5</v>
      </c>
      <c r="L21" s="1305">
        <f>'SCH 20b'!L58</f>
        <v>3227.1573604060914</v>
      </c>
      <c r="M21" s="1374" t="s">
        <v>5</v>
      </c>
      <c r="N21" s="1305">
        <f>'SCH 20b'!N58</f>
        <v>3207.5126903553301</v>
      </c>
      <c r="O21" s="1374" t="s">
        <v>5</v>
      </c>
      <c r="P21" s="1305">
        <f>'SCH 20b'!P58</f>
        <v>3182.4242424242425</v>
      </c>
      <c r="Q21" s="1374" t="s">
        <v>5</v>
      </c>
      <c r="R21" s="1305">
        <f>'SCH 20b'!R58</f>
        <v>3115.9238578680206</v>
      </c>
      <c r="S21" s="1374" t="s">
        <v>5</v>
      </c>
      <c r="T21" s="1305">
        <f>'SCH 20b'!T58</f>
        <v>3161.1616161616162</v>
      </c>
      <c r="U21" s="1374" t="s">
        <v>5</v>
      </c>
      <c r="V21" s="1305">
        <f>'SCH 20b'!V58</f>
        <v>3317</v>
      </c>
      <c r="W21" s="1374" t="s">
        <v>5</v>
      </c>
      <c r="X21" s="1305">
        <f>'SCH 20b'!X58</f>
        <v>3393</v>
      </c>
    </row>
    <row r="22" spans="1:24">
      <c r="E22" s="1380"/>
      <c r="F22" s="1368"/>
      <c r="H22" s="1368"/>
      <c r="J22" s="1368"/>
      <c r="L22" s="1368"/>
      <c r="N22" s="1368"/>
      <c r="P22" s="1369"/>
      <c r="Q22" s="1332"/>
      <c r="R22" s="1369"/>
      <c r="S22" s="1332"/>
      <c r="T22" s="1368"/>
      <c r="U22" s="1332"/>
      <c r="V22" s="1368"/>
      <c r="X22" s="1368"/>
    </row>
    <row r="23" spans="1:24" s="1384" customFormat="1">
      <c r="A23" s="1322" t="s">
        <v>2076</v>
      </c>
      <c r="E23" s="1380"/>
      <c r="F23" s="1303"/>
      <c r="G23" s="1303"/>
      <c r="H23" s="1303"/>
      <c r="I23" s="1303"/>
      <c r="J23" s="1303"/>
      <c r="K23" s="1303"/>
      <c r="L23" s="1303"/>
      <c r="M23" s="1303"/>
      <c r="N23" s="1303"/>
      <c r="O23" s="1303"/>
      <c r="P23" s="1303"/>
      <c r="Q23" s="1332"/>
      <c r="R23" s="1303"/>
      <c r="S23" s="1332"/>
      <c r="T23" s="1303"/>
      <c r="U23" s="1332"/>
      <c r="V23" s="1390"/>
      <c r="W23" s="1303"/>
      <c r="X23" s="1303"/>
    </row>
    <row r="24" spans="1:24" s="1384" customFormat="1">
      <c r="B24" s="1303" t="s">
        <v>2075</v>
      </c>
      <c r="D24" s="1384" t="s">
        <v>5</v>
      </c>
      <c r="E24" s="1380"/>
      <c r="F24" s="1359">
        <v>26</v>
      </c>
      <c r="G24" s="1359"/>
      <c r="H24" s="1359">
        <v>20</v>
      </c>
      <c r="I24" s="1359"/>
      <c r="J24" s="1359">
        <v>12</v>
      </c>
      <c r="K24" s="1359"/>
      <c r="L24" s="1359">
        <v>7</v>
      </c>
      <c r="M24" s="1359"/>
      <c r="N24" s="1359">
        <v>2</v>
      </c>
      <c r="O24" s="1359"/>
      <c r="P24" s="1359">
        <v>2</v>
      </c>
      <c r="Q24" s="1359"/>
      <c r="R24" s="1359">
        <v>1</v>
      </c>
      <c r="S24" s="1359"/>
      <c r="T24" s="1359">
        <v>1</v>
      </c>
      <c r="U24" s="1359"/>
      <c r="V24" s="1359">
        <v>0</v>
      </c>
      <c r="W24" s="1359"/>
      <c r="X24" s="1359">
        <v>0</v>
      </c>
    </row>
    <row r="25" spans="1:24">
      <c r="B25" s="1303" t="s">
        <v>2074</v>
      </c>
      <c r="D25" s="1303" t="s">
        <v>5</v>
      </c>
      <c r="E25" s="1593"/>
      <c r="F25" s="1361">
        <v>-0.1333</v>
      </c>
      <c r="G25" s="1363"/>
      <c r="H25" s="1361">
        <f>(+H24-F24)/F24</f>
        <v>-0.23076923076923078</v>
      </c>
      <c r="I25" s="1821"/>
      <c r="J25" s="1361">
        <f>(+J24-H24)/H24</f>
        <v>-0.4</v>
      </c>
      <c r="K25" s="1821"/>
      <c r="L25" s="1361">
        <f>(+L24-J24)/J24</f>
        <v>-0.41666666666666669</v>
      </c>
      <c r="M25" s="1821"/>
      <c r="N25" s="1361">
        <f>(+N24-L24)/L24</f>
        <v>-0.7142857142857143</v>
      </c>
      <c r="O25" s="1821"/>
      <c r="P25" s="1361">
        <f>(+P24-N24)/N24</f>
        <v>0</v>
      </c>
      <c r="Q25" s="1821"/>
      <c r="R25" s="1361">
        <f>(+R24-P24)/P24</f>
        <v>-0.5</v>
      </c>
      <c r="S25" s="1821"/>
      <c r="T25" s="1361">
        <f>(+T24-R24)/R24</f>
        <v>0</v>
      </c>
      <c r="U25" s="1821"/>
      <c r="V25" s="1361">
        <f>(+V24-T24)/T24</f>
        <v>-1</v>
      </c>
      <c r="W25" s="1821"/>
      <c r="X25" s="1361">
        <v>0</v>
      </c>
    </row>
    <row r="26" spans="1:24" s="1384" customFormat="1">
      <c r="B26" s="1303" t="s">
        <v>2073</v>
      </c>
      <c r="D26" s="1384" t="s">
        <v>5</v>
      </c>
      <c r="E26" s="1380"/>
      <c r="F26" s="1359">
        <f>F24/19.4</f>
        <v>1.3402061855670104</v>
      </c>
      <c r="G26" s="1359"/>
      <c r="H26" s="1359">
        <f>H24/19.5</f>
        <v>1.0256410256410255</v>
      </c>
      <c r="I26" s="1359"/>
      <c r="J26" s="1359">
        <f>J24/19.6</f>
        <v>0.61224489795918358</v>
      </c>
      <c r="K26" s="1359"/>
      <c r="L26" s="1359">
        <f>ROUND(L24/19.7,0)</f>
        <v>0</v>
      </c>
      <c r="M26" s="1359"/>
      <c r="N26" s="1359">
        <f>ROUND(N24/19.7,0)</f>
        <v>0</v>
      </c>
      <c r="O26" s="1359"/>
      <c r="P26" s="1359">
        <f>ROUND(P24/19.8,0)</f>
        <v>0</v>
      </c>
      <c r="Q26" s="1359"/>
      <c r="R26" s="1359">
        <f>ROUND(R24/19.7,0)</f>
        <v>0</v>
      </c>
      <c r="S26" s="1359"/>
      <c r="T26" s="1359">
        <f>ROUND(T24/19.8,0)</f>
        <v>0</v>
      </c>
      <c r="U26" s="1359"/>
      <c r="V26" s="1359">
        <f>ROUND(V24/19.5,0)</f>
        <v>0</v>
      </c>
      <c r="W26" s="1359"/>
      <c r="X26" s="1359">
        <f>ROUND(X24/19.5,0)</f>
        <v>0</v>
      </c>
    </row>
    <row r="27" spans="1:24">
      <c r="E27" s="1593"/>
      <c r="M27" s="1332"/>
      <c r="O27" s="1332"/>
      <c r="Q27" s="1332"/>
      <c r="S27" s="1384"/>
      <c r="U27" s="1384"/>
      <c r="W27" s="1384"/>
    </row>
    <row r="28" spans="1:24">
      <c r="A28" s="1297" t="s">
        <v>2172</v>
      </c>
      <c r="E28" s="1593"/>
      <c r="M28" s="1332"/>
      <c r="O28" s="1332"/>
      <c r="Q28" s="1332"/>
      <c r="S28" s="1384"/>
      <c r="U28" s="1384"/>
      <c r="W28" s="1384"/>
    </row>
    <row r="29" spans="1:24" s="1384" customFormat="1">
      <c r="B29" s="1303" t="s">
        <v>2072</v>
      </c>
      <c r="D29" s="1384" t="s">
        <v>5</v>
      </c>
      <c r="E29" s="1380"/>
      <c r="F29" s="1359">
        <v>586</v>
      </c>
      <c r="G29" s="1359"/>
      <c r="H29" s="1359">
        <v>503</v>
      </c>
      <c r="I29" s="1359"/>
      <c r="J29" s="1359">
        <v>422</v>
      </c>
      <c r="K29" s="1359"/>
      <c r="L29" s="1359">
        <v>126</v>
      </c>
      <c r="M29" s="1359"/>
      <c r="N29" s="1359">
        <v>100</v>
      </c>
      <c r="O29" s="1359"/>
      <c r="P29" s="1359">
        <v>76</v>
      </c>
      <c r="Q29" s="1359"/>
      <c r="R29" s="1359">
        <v>63</v>
      </c>
      <c r="S29" s="1359"/>
      <c r="T29" s="1359">
        <v>51</v>
      </c>
      <c r="U29" s="1359"/>
      <c r="V29" s="1359">
        <v>12</v>
      </c>
      <c r="W29" s="1359"/>
      <c r="X29" s="1359">
        <v>8</v>
      </c>
    </row>
    <row r="30" spans="1:24">
      <c r="B30" s="1303" t="s">
        <v>2071</v>
      </c>
      <c r="D30" s="1303" t="s">
        <v>5</v>
      </c>
      <c r="E30" s="1593"/>
      <c r="F30" s="1361">
        <v>-8.0100000000000005E-2</v>
      </c>
      <c r="G30" s="1363"/>
      <c r="H30" s="1361">
        <f>(+H29-F29)/F29</f>
        <v>-0.14163822525597269</v>
      </c>
      <c r="I30" s="1362"/>
      <c r="J30" s="1361">
        <f>(+J29-H29)/H29</f>
        <v>-0.1610337972166998</v>
      </c>
      <c r="K30" s="1362"/>
      <c r="L30" s="1361">
        <f>(+L29-J29)/J29</f>
        <v>-0.70142180094786732</v>
      </c>
      <c r="M30" s="1362"/>
      <c r="N30" s="1361">
        <f>(+N29-L29)/L29</f>
        <v>-0.20634920634920634</v>
      </c>
      <c r="O30" s="1362"/>
      <c r="P30" s="1361">
        <f>(+P29-N29)/N29</f>
        <v>-0.24</v>
      </c>
      <c r="Q30" s="1362"/>
      <c r="R30" s="1361">
        <f>(+R29-P29)/P29</f>
        <v>-0.17105263157894737</v>
      </c>
      <c r="S30" s="1362"/>
      <c r="T30" s="1361">
        <f>(+T29-R29)/R29</f>
        <v>-0.19047619047619047</v>
      </c>
      <c r="U30" s="1362"/>
      <c r="V30" s="1361">
        <f>(+V29-T29)/T29</f>
        <v>-0.76470588235294112</v>
      </c>
      <c r="W30" s="1362"/>
      <c r="X30" s="1361">
        <f>(+X29-V29)/V29</f>
        <v>-0.33333333333333331</v>
      </c>
    </row>
    <row r="31" spans="1:24" s="1384" customFormat="1">
      <c r="B31" s="1303" t="s">
        <v>2070</v>
      </c>
      <c r="D31" s="1384" t="s">
        <v>5</v>
      </c>
      <c r="E31" s="1380"/>
      <c r="F31" s="1359">
        <f>F29/19.5</f>
        <v>30.051282051282051</v>
      </c>
      <c r="G31" s="1359"/>
      <c r="H31" s="1359">
        <f>H29/19.6</f>
        <v>25.663265306122447</v>
      </c>
      <c r="I31" s="1359"/>
      <c r="J31" s="1359">
        <f>J29/19.6</f>
        <v>21.530612244897959</v>
      </c>
      <c r="K31" s="1359"/>
      <c r="L31" s="1359">
        <f>L29/19.7</f>
        <v>6.3959390862944163</v>
      </c>
      <c r="M31" s="1359"/>
      <c r="N31" s="1359">
        <f>N29/19.8</f>
        <v>5.0505050505050502</v>
      </c>
      <c r="O31" s="1359"/>
      <c r="P31" s="1359">
        <f>P29/19.8</f>
        <v>3.8383838383838382</v>
      </c>
      <c r="Q31" s="1359"/>
      <c r="R31" s="1359">
        <f>R29/19.7</f>
        <v>3.1979695431472082</v>
      </c>
      <c r="S31" s="1359"/>
      <c r="T31" s="1359">
        <f>T29/19.8</f>
        <v>2.5757575757575757</v>
      </c>
      <c r="U31" s="1359"/>
      <c r="V31" s="1359">
        <f>ROUND(V29/19.5,0)</f>
        <v>1</v>
      </c>
      <c r="W31" s="1359"/>
      <c r="X31" s="1359">
        <f>ROUND(X29/19.5,0)</f>
        <v>0</v>
      </c>
    </row>
    <row r="32" spans="1:24">
      <c r="B32" s="1342"/>
      <c r="E32" s="1593"/>
      <c r="F32" s="1365"/>
      <c r="H32" s="1365"/>
      <c r="J32" s="1365"/>
      <c r="L32" s="1365"/>
      <c r="M32" s="1332"/>
      <c r="N32" s="1365"/>
      <c r="O32" s="1332"/>
      <c r="P32" s="1365"/>
      <c r="Q32" s="1332"/>
      <c r="R32" s="1365"/>
      <c r="S32" s="1384"/>
      <c r="T32" s="1365"/>
      <c r="U32" s="1384"/>
      <c r="V32" s="1365"/>
      <c r="W32" s="1384"/>
      <c r="X32" s="1365"/>
    </row>
    <row r="33" spans="1:24">
      <c r="A33" s="1297" t="s">
        <v>2069</v>
      </c>
      <c r="E33" s="1593"/>
      <c r="M33" s="1332"/>
      <c r="O33" s="1332"/>
      <c r="Q33" s="1332"/>
      <c r="S33" s="1384"/>
      <c r="U33" s="1384"/>
      <c r="W33" s="1384"/>
    </row>
    <row r="34" spans="1:24" s="1384" customFormat="1">
      <c r="B34" s="1303" t="s">
        <v>2068</v>
      </c>
      <c r="D34" s="1384" t="s">
        <v>5</v>
      </c>
      <c r="E34" s="1380"/>
      <c r="F34" s="1359">
        <v>23</v>
      </c>
      <c r="G34" s="1359"/>
      <c r="H34" s="1359">
        <v>19</v>
      </c>
      <c r="I34" s="1359"/>
      <c r="J34" s="1359">
        <v>15</v>
      </c>
      <c r="K34" s="1359"/>
      <c r="L34" s="1359">
        <v>12</v>
      </c>
      <c r="M34" s="1359"/>
      <c r="N34" s="1359">
        <v>9</v>
      </c>
      <c r="O34" s="1359"/>
      <c r="P34" s="1359">
        <v>6</v>
      </c>
      <c r="Q34" s="1359"/>
      <c r="R34" s="1359">
        <v>3</v>
      </c>
      <c r="S34" s="1359"/>
      <c r="T34" s="1359">
        <v>0</v>
      </c>
      <c r="U34" s="1359"/>
      <c r="V34" s="1359">
        <v>0</v>
      </c>
      <c r="W34" s="1359"/>
      <c r="X34" s="1359">
        <v>0</v>
      </c>
    </row>
    <row r="35" spans="1:24">
      <c r="B35" s="1303" t="s">
        <v>2067</v>
      </c>
      <c r="D35" s="1303" t="s">
        <v>5</v>
      </c>
      <c r="E35" s="1593"/>
      <c r="F35" s="1361">
        <v>-0.17860000000000001</v>
      </c>
      <c r="G35" s="1363"/>
      <c r="H35" s="1361">
        <f>(+H34-F34)/F34</f>
        <v>-0.17391304347826086</v>
      </c>
      <c r="I35" s="1821"/>
      <c r="J35" s="1361">
        <f>(+J34-H34)/H34</f>
        <v>-0.21052631578947367</v>
      </c>
      <c r="K35" s="1821"/>
      <c r="L35" s="1361">
        <f>(+L34-J34)/J34</f>
        <v>-0.2</v>
      </c>
      <c r="M35" s="1821"/>
      <c r="N35" s="1361">
        <f>(+N34-L34)/L34</f>
        <v>-0.25</v>
      </c>
      <c r="O35" s="1821"/>
      <c r="P35" s="1361">
        <f>(+P34-N34)/N34</f>
        <v>-0.33333333333333331</v>
      </c>
      <c r="Q35" s="1821"/>
      <c r="R35" s="1361">
        <f>(+R34-P34)/P34</f>
        <v>-0.5</v>
      </c>
      <c r="S35" s="1821"/>
      <c r="T35" s="1361">
        <f>(+T34-R34)/R34</f>
        <v>-1</v>
      </c>
      <c r="U35" s="1821"/>
      <c r="V35" s="1361">
        <v>0</v>
      </c>
      <c r="W35" s="1821"/>
      <c r="X35" s="1361">
        <v>0</v>
      </c>
    </row>
    <row r="36" spans="1:24" s="1384" customFormat="1">
      <c r="B36" s="1303" t="s">
        <v>2066</v>
      </c>
      <c r="D36" s="1384" t="s">
        <v>5</v>
      </c>
      <c r="E36" s="1380"/>
      <c r="F36" s="1359">
        <f>F34/19.4</f>
        <v>1.1855670103092784</v>
      </c>
      <c r="G36" s="1359"/>
      <c r="H36" s="1359">
        <f>H34/19.5</f>
        <v>0.97435897435897434</v>
      </c>
      <c r="I36" s="1359"/>
      <c r="J36" s="1359">
        <f>J34/19.6</f>
        <v>0.76530612244897955</v>
      </c>
      <c r="K36" s="1359"/>
      <c r="L36" s="1359">
        <f>L34/19.7</f>
        <v>0.6091370558375635</v>
      </c>
      <c r="M36" s="1359"/>
      <c r="N36" s="1359">
        <f>ROUND(N34/19.7,0)</f>
        <v>0</v>
      </c>
      <c r="O36" s="1359"/>
      <c r="P36" s="1359">
        <f>ROUND(P34/19.8,0)</f>
        <v>0</v>
      </c>
      <c r="Q36" s="1359"/>
      <c r="R36" s="1359">
        <f>ROUND(R34/19.7,0)</f>
        <v>0</v>
      </c>
      <c r="S36" s="1359"/>
      <c r="T36" s="1359">
        <f>ROUND(T34/19.8,0)</f>
        <v>0</v>
      </c>
      <c r="U36" s="1359"/>
      <c r="V36" s="1359">
        <f>ROUND(V34/19.5,0)</f>
        <v>0</v>
      </c>
      <c r="W36" s="1359"/>
      <c r="X36" s="1359">
        <f>ROUND(X34/19.5,0)</f>
        <v>0</v>
      </c>
    </row>
    <row r="37" spans="1:24" s="1384" customFormat="1">
      <c r="A37" s="1386"/>
      <c r="B37" s="1389"/>
      <c r="C37" s="1386"/>
      <c r="D37" s="1388"/>
      <c r="E37" s="1380"/>
      <c r="F37" s="1385"/>
      <c r="G37" s="1385"/>
      <c r="H37" s="1385"/>
      <c r="I37" s="1357"/>
      <c r="J37" s="1385"/>
      <c r="K37" s="1357"/>
      <c r="L37" s="1385"/>
      <c r="M37" s="1357"/>
      <c r="N37" s="1385"/>
      <c r="O37" s="1357"/>
      <c r="P37" s="1385"/>
      <c r="Q37" s="1387"/>
      <c r="R37" s="1385"/>
      <c r="S37" s="1387"/>
      <c r="T37" s="1385"/>
      <c r="U37" s="1387"/>
      <c r="V37" s="1385"/>
      <c r="W37" s="1357"/>
      <c r="X37" s="1385"/>
    </row>
    <row r="38" spans="1:24">
      <c r="D38" s="1383"/>
      <c r="E38" s="1383"/>
      <c r="F38" s="1337"/>
      <c r="G38" s="1337"/>
      <c r="H38" s="1337"/>
      <c r="I38" s="1338"/>
      <c r="J38" s="1338"/>
      <c r="K38" s="1338"/>
      <c r="L38" s="1338"/>
      <c r="M38" s="1338"/>
      <c r="N38" s="1338"/>
      <c r="O38" s="1338"/>
      <c r="P38" s="1338"/>
      <c r="Q38" s="1338"/>
      <c r="R38" s="1338"/>
      <c r="S38" s="1338"/>
      <c r="T38" s="1338"/>
      <c r="U38" s="1338"/>
      <c r="V38" s="1338"/>
      <c r="X38" s="1338"/>
    </row>
    <row r="39" spans="1:24">
      <c r="A39" s="1354" t="s">
        <v>2289</v>
      </c>
      <c r="E39" s="1297"/>
      <c r="F39" s="1337"/>
      <c r="G39" s="1337"/>
      <c r="H39" s="1337"/>
      <c r="I39" s="1337"/>
      <c r="J39" s="1338"/>
      <c r="K39" s="1337"/>
      <c r="L39" s="1338"/>
      <c r="M39" s="1337"/>
      <c r="N39" s="1338"/>
      <c r="O39" s="1337"/>
      <c r="P39" s="1338"/>
      <c r="Q39" s="1338"/>
      <c r="R39" s="1338"/>
      <c r="S39" s="1338"/>
      <c r="T39" s="1338"/>
      <c r="U39" s="1338"/>
      <c r="V39" s="1338"/>
      <c r="X39" s="1338"/>
    </row>
    <row r="40" spans="1:24">
      <c r="B40" s="1297" t="s">
        <v>2065</v>
      </c>
      <c r="C40" s="1297"/>
      <c r="D40" s="1297" t="s">
        <v>5</v>
      </c>
      <c r="E40" s="1380"/>
      <c r="F40" s="1346">
        <f>SUM(F24+F29+F34+F19)</f>
        <v>62335</v>
      </c>
      <c r="G40" s="1353"/>
      <c r="H40" s="1346">
        <f>SUM(H24+H29+H34+H19)</f>
        <v>63870</v>
      </c>
      <c r="I40" s="1353"/>
      <c r="J40" s="1346">
        <f>SUM(J24+J29+J34+J19)</f>
        <v>63965</v>
      </c>
      <c r="K40" s="1353"/>
      <c r="L40" s="1346">
        <f>SUM(L24+L29+L34+L19)</f>
        <v>63720</v>
      </c>
      <c r="M40" s="1353"/>
      <c r="N40" s="1346">
        <f>SUM(N24+N29+N34+N19)</f>
        <v>63299</v>
      </c>
      <c r="O40" s="1353"/>
      <c r="P40" s="1346">
        <f>SUM(P24+P29+P34+P19)</f>
        <v>63096</v>
      </c>
      <c r="Q40" s="1353"/>
      <c r="R40" s="1346">
        <f>SUM(R24+R29+R34+R19)</f>
        <v>61431</v>
      </c>
      <c r="S40" s="1353"/>
      <c r="T40" s="1346">
        <f>SUM(T24+T29+T34+T19)</f>
        <v>62643</v>
      </c>
      <c r="U40" s="1353"/>
      <c r="V40" s="1346">
        <f>SUM(V24+V29+V34+V19)</f>
        <v>64711</v>
      </c>
      <c r="W40" s="1353"/>
      <c r="X40" s="1346">
        <f>SUM(X24+X29+X34+X19)</f>
        <v>66167</v>
      </c>
    </row>
    <row r="41" spans="1:24">
      <c r="B41" s="1297" t="s">
        <v>2064</v>
      </c>
      <c r="C41" s="1297"/>
      <c r="D41" s="1297" t="s">
        <v>5</v>
      </c>
      <c r="E41" s="1380"/>
      <c r="F41" s="1373">
        <v>1.83E-2</v>
      </c>
      <c r="G41" s="1382"/>
      <c r="H41" s="1373">
        <f>SUM(H40-F40)/F40</f>
        <v>2.4625010026469881E-2</v>
      </c>
      <c r="I41" s="1382"/>
      <c r="J41" s="1373">
        <f>SUM(J40-H40)/H40</f>
        <v>1.4873962736809143E-3</v>
      </c>
      <c r="K41" s="1382"/>
      <c r="L41" s="1373">
        <f>SUM(L40-J40)/J40</f>
        <v>-3.8302196513718438E-3</v>
      </c>
      <c r="M41" s="1382"/>
      <c r="N41" s="1373">
        <f>SUM(N40-L40)/L40</f>
        <v>-6.6070307595731325E-3</v>
      </c>
      <c r="O41" s="1381"/>
      <c r="P41" s="1373">
        <f>SUM(P40-N40)/N40</f>
        <v>-3.2070016903900534E-3</v>
      </c>
      <c r="Q41" s="1381"/>
      <c r="R41" s="1373">
        <f>SUM(R40-P40)/P40</f>
        <v>-2.6388360593381514E-2</v>
      </c>
      <c r="S41" s="1381"/>
      <c r="T41" s="1373">
        <f>SUM(T40-R40)/R40</f>
        <v>1.9729452556526837E-2</v>
      </c>
      <c r="U41" s="1350"/>
      <c r="V41" s="1373">
        <f>SUM(V40-T40)/T40</f>
        <v>3.3012467474418529E-2</v>
      </c>
      <c r="W41" s="1350"/>
      <c r="X41" s="1373">
        <f>SUM(X40-V40)/V40</f>
        <v>2.2500038633308093E-2</v>
      </c>
    </row>
    <row r="42" spans="1:24">
      <c r="B42" s="1297" t="s">
        <v>2063</v>
      </c>
      <c r="C42" s="1352"/>
      <c r="D42" s="1352" t="s">
        <v>5</v>
      </c>
      <c r="E42" s="1380"/>
      <c r="F42" s="1346">
        <f>F40/19.4-1</f>
        <v>3212.1443298969075</v>
      </c>
      <c r="G42" s="1346"/>
      <c r="H42" s="1346">
        <f>H40/19.5</f>
        <v>3275.3846153846152</v>
      </c>
      <c r="I42" s="1347"/>
      <c r="J42" s="1346">
        <f>J40/19.6+2</f>
        <v>3265.5204081632651</v>
      </c>
      <c r="K42" s="1347"/>
      <c r="L42" s="1346">
        <f>L40/19.7</f>
        <v>3234.5177664974622</v>
      </c>
      <c r="M42" s="1347"/>
      <c r="N42" s="1346">
        <f>N40/19.7</f>
        <v>3213.1472081218276</v>
      </c>
      <c r="O42" s="1346"/>
      <c r="P42" s="1346">
        <f>P40/19.8</f>
        <v>3186.6666666666665</v>
      </c>
      <c r="Q42" s="1346"/>
      <c r="R42" s="1346">
        <f>R40/19.7+1</f>
        <v>3119.3248730964469</v>
      </c>
      <c r="S42" s="1346"/>
      <c r="T42" s="1346">
        <f>T40/19.8</f>
        <v>3163.7878787878785</v>
      </c>
      <c r="U42" s="1346"/>
      <c r="V42" s="1346">
        <f>ROUND(+V21+V31,0)</f>
        <v>3318</v>
      </c>
      <c r="W42" s="1346"/>
      <c r="X42" s="1346">
        <f>ROUND(+X21+X31,0)</f>
        <v>3393</v>
      </c>
    </row>
    <row r="43" spans="1:24" ht="15.75" customHeight="1" thickBot="1">
      <c r="A43" s="1343"/>
      <c r="B43" s="1345"/>
      <c r="C43" s="1343"/>
      <c r="D43" s="1343"/>
      <c r="E43" s="1344"/>
    </row>
    <row r="44" spans="1:24" ht="15.75" customHeight="1" thickTop="1">
      <c r="B44" s="1342"/>
      <c r="E44" s="1297"/>
      <c r="F44" s="1341"/>
      <c r="G44" s="1341"/>
      <c r="H44" s="1341"/>
      <c r="I44" s="1341"/>
      <c r="J44" s="1341"/>
      <c r="K44" s="1341"/>
      <c r="L44" s="1341"/>
      <c r="M44" s="1341"/>
      <c r="N44" s="1341"/>
      <c r="O44" s="1340"/>
      <c r="P44" s="1341"/>
      <c r="Q44" s="1341"/>
      <c r="R44" s="1341"/>
      <c r="S44" s="1340"/>
      <c r="T44" s="1340"/>
      <c r="U44" s="1340"/>
      <c r="V44" s="1340"/>
      <c r="W44" s="1340"/>
      <c r="X44" s="1340"/>
    </row>
    <row r="45" spans="1:24" s="1337" customFormat="1">
      <c r="A45" s="1889" t="s">
        <v>2293</v>
      </c>
      <c r="D45" s="1339"/>
      <c r="E45" s="1339"/>
      <c r="F45" s="1339"/>
      <c r="G45" s="1339"/>
      <c r="H45" s="1339"/>
      <c r="I45" s="1339"/>
      <c r="J45" s="1339"/>
      <c r="K45" s="1339"/>
      <c r="L45" s="1339"/>
      <c r="M45" s="1339"/>
      <c r="N45" s="1338"/>
      <c r="O45" s="1339"/>
      <c r="P45" s="1339"/>
      <c r="Q45" s="1339"/>
      <c r="R45" s="1338"/>
      <c r="S45" s="1338"/>
      <c r="T45" s="1338"/>
      <c r="U45" s="1338"/>
      <c r="V45" s="1338"/>
      <c r="W45" s="1338"/>
    </row>
    <row r="46" spans="1:24">
      <c r="A46" s="1396"/>
    </row>
    <row r="47" spans="1:24">
      <c r="A47" s="1396"/>
    </row>
    <row r="48" spans="1:24">
      <c r="A48" s="1397"/>
    </row>
    <row r="49" spans="1:1">
      <c r="A49" s="1397"/>
    </row>
  </sheetData>
  <customSheetViews>
    <customSheetView guid="{47D1D06F-CD63-4FEA-BA98-58AF0C63F775}" scale="80" showPageBreaks="1" showGridLines="0" printArea="1" topLeftCell="A10">
      <selection activeCell="F16" sqref="F16:X16"/>
      <pageMargins left="0.75" right="0.5" top="1" bottom="0.25" header="0.5" footer="0.25"/>
      <printOptions horizontalCentered="1" verticalCentered="1"/>
      <pageSetup scale="68" orientation="landscape" r:id="rId1"/>
      <headerFooter scaleWithDoc="0">
        <oddFooter>&amp;R&amp;8 107</oddFooter>
      </headerFooter>
    </customSheetView>
    <customSheetView guid="{018F3E41-3C34-447D-8E2C-07962AB41A6D}" scale="80" showGridLines="0" topLeftCell="A10">
      <selection activeCell="F16" sqref="F16:X16"/>
      <pageMargins left="0.75" right="0.5" top="1" bottom="0.25" header="0.5" footer="0.25"/>
      <printOptions horizontalCentered="1" verticalCentered="1"/>
      <pageSetup scale="68" orientation="landscape" r:id="rId2"/>
      <headerFooter scaleWithDoc="0">
        <oddFooter>&amp;R&amp;8 107</oddFooter>
      </headerFooter>
    </customSheetView>
  </customSheetViews>
  <mergeCells count="3">
    <mergeCell ref="V4:X4"/>
    <mergeCell ref="V5:X5"/>
    <mergeCell ref="C8:T13"/>
  </mergeCells>
  <printOptions horizontalCentered="1" verticalCentered="1"/>
  <pageMargins left="0.75" right="0.5" top="1" bottom="0.25" header="0.5" footer="0.25"/>
  <pageSetup scale="68" orientation="landscape" r:id="rId3"/>
  <headerFooter scaleWithDoc="0">
    <oddFooter>&amp;R&amp;8 108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showGridLines="0" showOutlineSymbols="0" zoomScaleNormal="100" workbookViewId="0"/>
  </sheetViews>
  <sheetFormatPr defaultColWidth="9.921875" defaultRowHeight="15.5" outlineLevelRow="1"/>
  <cols>
    <col min="1" max="1" width="37.07421875" style="672" customWidth="1"/>
    <col min="2" max="2" width="1.53515625" style="672" customWidth="1"/>
    <col min="3" max="3" width="9.921875" style="672" bestFit="1" customWidth="1"/>
    <col min="4" max="4" width="1.53515625" style="672" customWidth="1"/>
    <col min="5" max="5" width="9.921875" style="672" bestFit="1" customWidth="1"/>
    <col min="6" max="6" width="1.53515625" style="672" customWidth="1"/>
    <col min="7" max="7" width="8.53515625" style="672" bestFit="1" customWidth="1"/>
    <col min="8" max="8" width="1.53515625" style="672" customWidth="1"/>
    <col min="9" max="9" width="9.15234375" style="672" bestFit="1" customWidth="1"/>
    <col min="10" max="10" width="1.53515625" style="672" customWidth="1"/>
    <col min="11" max="11" width="8.921875" style="672" bestFit="1" customWidth="1"/>
    <col min="12" max="12" width="1.53515625" style="672" customWidth="1"/>
    <col min="13" max="13" width="7.53515625" style="672" bestFit="1" customWidth="1"/>
    <col min="14" max="14" width="1.53515625" style="672" customWidth="1"/>
    <col min="15" max="15" width="10.15234375" style="672" bestFit="1" customWidth="1"/>
    <col min="16" max="16" width="1.53515625" style="672" customWidth="1"/>
    <col min="17" max="17" width="12.07421875" style="672" customWidth="1"/>
    <col min="18" max="18" width="1.53515625" style="672" customWidth="1"/>
    <col min="19" max="19" width="10" style="672" bestFit="1" customWidth="1"/>
    <col min="20" max="20" width="1.53515625" style="672" customWidth="1"/>
    <col min="21" max="21" width="9.07421875" style="672" customWidth="1"/>
    <col min="22" max="22" width="1.53515625" style="672" customWidth="1"/>
    <col min="23" max="23" width="8.53515625" style="698" bestFit="1" customWidth="1"/>
    <col min="24" max="24" width="1.53515625" style="672" customWidth="1"/>
    <col min="25" max="25" width="9.15234375" style="698" bestFit="1" customWidth="1"/>
    <col min="26" max="26" width="1.53515625" style="672" customWidth="1"/>
    <col min="27" max="27" width="8.53515625" style="672" bestFit="1" customWidth="1"/>
    <col min="28" max="28" width="1.53515625" style="672" customWidth="1"/>
    <col min="29" max="29" width="9.53515625" style="672" customWidth="1"/>
    <col min="30" max="30" width="1.53515625" style="672" customWidth="1"/>
    <col min="31" max="31" width="8.15234375" style="672" bestFit="1" customWidth="1"/>
    <col min="32" max="32" width="5" style="669" bestFit="1" customWidth="1"/>
    <col min="33" max="33" width="4.4609375" style="669" bestFit="1" customWidth="1"/>
    <col min="34" max="34" width="3.15234375" style="669" bestFit="1" customWidth="1"/>
    <col min="35" max="35" width="2.53515625" style="669" bestFit="1" customWidth="1"/>
    <col min="36" max="36" width="6.4609375" style="669" customWidth="1"/>
    <col min="37" max="16384" width="9.921875" style="672"/>
  </cols>
  <sheetData>
    <row r="1" spans="1:36">
      <c r="A1" s="1050" t="s">
        <v>1193</v>
      </c>
    </row>
    <row r="3" spans="1:36" ht="14.25" customHeight="1">
      <c r="A3" s="465" t="s">
        <v>0</v>
      </c>
      <c r="B3" s="670"/>
      <c r="C3" s="670"/>
      <c r="D3" s="670"/>
      <c r="E3" s="670"/>
      <c r="F3" s="670"/>
      <c r="G3" s="670"/>
      <c r="H3" s="670"/>
      <c r="I3" s="670"/>
      <c r="J3" s="670"/>
      <c r="K3" s="670"/>
      <c r="L3" s="202"/>
      <c r="M3" s="202"/>
      <c r="N3" s="202"/>
      <c r="O3" s="202"/>
      <c r="P3" s="202"/>
      <c r="Q3" s="202"/>
      <c r="R3" s="202"/>
      <c r="S3" s="202"/>
      <c r="T3" s="202"/>
      <c r="U3" s="202"/>
      <c r="V3" s="202"/>
      <c r="W3" s="671"/>
      <c r="X3" s="202"/>
      <c r="Y3" s="671"/>
      <c r="Z3" s="202"/>
      <c r="AA3" s="202"/>
      <c r="AB3" s="202"/>
      <c r="AC3" s="202"/>
      <c r="AD3" s="202"/>
      <c r="AE3" s="670"/>
    </row>
    <row r="4" spans="1:36" ht="16.5" customHeight="1">
      <c r="A4" s="465" t="s">
        <v>480</v>
      </c>
      <c r="B4" s="670"/>
      <c r="C4" s="670"/>
      <c r="D4" s="670"/>
      <c r="E4" s="670"/>
      <c r="F4" s="670"/>
      <c r="G4" s="670"/>
      <c r="H4" s="670"/>
      <c r="I4" s="670"/>
      <c r="J4" s="670"/>
      <c r="K4" s="670"/>
      <c r="L4" s="202"/>
      <c r="M4" s="202"/>
      <c r="N4" s="202"/>
      <c r="O4" s="202"/>
      <c r="P4" s="202"/>
      <c r="Q4" s="202"/>
      <c r="R4" s="202"/>
      <c r="S4" s="202"/>
      <c r="T4" s="202"/>
      <c r="U4" s="202"/>
      <c r="V4" s="202"/>
      <c r="W4" s="671"/>
      <c r="X4" s="202"/>
      <c r="Y4" s="671"/>
      <c r="Z4" s="202"/>
      <c r="AA4" s="202"/>
      <c r="AB4" s="202"/>
      <c r="AC4" s="413" t="s">
        <v>5</v>
      </c>
      <c r="AD4" s="413"/>
      <c r="AE4" s="413"/>
    </row>
    <row r="5" spans="1:36" ht="15.75" customHeight="1">
      <c r="A5" s="465" t="s">
        <v>635</v>
      </c>
      <c r="B5" s="670"/>
      <c r="C5" s="670"/>
      <c r="D5" s="670"/>
      <c r="E5" s="670"/>
      <c r="F5" s="670"/>
      <c r="G5" s="670"/>
      <c r="H5" s="670"/>
      <c r="I5" s="670"/>
      <c r="J5" s="670"/>
      <c r="K5" s="670"/>
      <c r="L5" s="202"/>
      <c r="M5" s="202"/>
      <c r="N5" s="202"/>
      <c r="O5" s="202"/>
      <c r="P5" s="202"/>
      <c r="Q5" s="202"/>
      <c r="R5" s="202"/>
      <c r="S5" s="202"/>
      <c r="T5" s="202"/>
      <c r="U5" s="202"/>
      <c r="V5" s="202"/>
      <c r="W5" s="671"/>
      <c r="X5" s="202"/>
      <c r="Y5" s="671"/>
      <c r="Z5" s="202"/>
      <c r="AA5" s="202"/>
      <c r="AB5" s="202"/>
      <c r="AC5" s="2330" t="s">
        <v>633</v>
      </c>
      <c r="AD5" s="2331"/>
      <c r="AE5" s="2332"/>
    </row>
    <row r="6" spans="1:36" ht="16.5" customHeight="1">
      <c r="A6" s="488" t="s">
        <v>2470</v>
      </c>
      <c r="B6" s="670"/>
      <c r="C6" s="670"/>
      <c r="D6" s="670"/>
      <c r="E6" s="670"/>
      <c r="F6" s="670"/>
      <c r="G6" s="670"/>
      <c r="H6" s="670"/>
      <c r="I6" s="670"/>
      <c r="J6" s="670"/>
      <c r="K6" s="670"/>
      <c r="L6" s="202"/>
      <c r="M6" s="202"/>
      <c r="N6" s="202"/>
      <c r="O6" s="202"/>
      <c r="P6" s="202"/>
      <c r="Q6" s="202"/>
      <c r="R6" s="202"/>
      <c r="S6" s="202"/>
      <c r="T6" s="202"/>
      <c r="U6" s="202"/>
      <c r="V6" s="202"/>
      <c r="W6" s="671"/>
      <c r="X6" s="202"/>
      <c r="Y6" s="671"/>
      <c r="Z6" s="202"/>
      <c r="AA6" s="202"/>
      <c r="AB6" s="202"/>
      <c r="AC6" s="202"/>
      <c r="AD6" s="202"/>
      <c r="AE6" s="202"/>
    </row>
    <row r="7" spans="1:36" ht="15.75" customHeight="1">
      <c r="A7" s="465" t="s">
        <v>2311</v>
      </c>
      <c r="B7" s="670"/>
      <c r="C7" s="670"/>
      <c r="D7" s="670"/>
      <c r="E7" s="670"/>
      <c r="F7" s="670"/>
      <c r="G7" s="670"/>
      <c r="H7" s="670"/>
      <c r="I7" s="670"/>
      <c r="J7" s="670"/>
      <c r="K7" s="670"/>
      <c r="L7" s="202"/>
      <c r="M7" s="202"/>
      <c r="N7" s="202"/>
      <c r="O7" s="202"/>
      <c r="P7" s="202"/>
      <c r="Q7" s="202"/>
      <c r="R7" s="202"/>
      <c r="S7" s="202"/>
      <c r="T7" s="202"/>
      <c r="U7" s="202"/>
      <c r="V7" s="202"/>
      <c r="W7" s="671"/>
      <c r="X7" s="202"/>
      <c r="Y7" s="671"/>
      <c r="Z7" s="202"/>
      <c r="AA7" s="202"/>
      <c r="AB7" s="202"/>
      <c r="AC7" s="202"/>
      <c r="AD7" s="202"/>
      <c r="AE7" s="202"/>
    </row>
    <row r="8" spans="1:36" ht="4.5" customHeight="1">
      <c r="A8" s="202" t="s">
        <v>5</v>
      </c>
      <c r="B8" s="202"/>
      <c r="C8" s="202"/>
      <c r="D8" s="202"/>
      <c r="E8" s="202"/>
      <c r="F8" s="202"/>
      <c r="G8" s="202"/>
      <c r="H8" s="202"/>
      <c r="I8" s="202"/>
      <c r="J8" s="202"/>
      <c r="K8" s="202"/>
      <c r="L8" s="202"/>
      <c r="M8" s="202"/>
      <c r="N8" s="202"/>
      <c r="O8" s="202"/>
      <c r="P8" s="202"/>
      <c r="Q8" s="202"/>
      <c r="R8" s="202"/>
      <c r="S8" s="202"/>
      <c r="T8" s="202"/>
      <c r="U8" s="202"/>
      <c r="V8" s="202"/>
      <c r="W8" s="671"/>
      <c r="X8" s="202"/>
      <c r="Y8" s="671"/>
      <c r="Z8" s="202"/>
      <c r="AA8" s="202"/>
      <c r="AB8" s="202"/>
      <c r="AC8" s="202"/>
      <c r="AD8" s="202"/>
      <c r="AE8" s="202"/>
    </row>
    <row r="9" spans="1:36" ht="15.75" customHeight="1" outlineLevel="1">
      <c r="A9" s="673"/>
      <c r="B9" s="673"/>
      <c r="C9" s="674" t="s">
        <v>637</v>
      </c>
      <c r="D9" s="674"/>
      <c r="E9" s="674"/>
      <c r="F9" s="674"/>
      <c r="G9" s="674"/>
      <c r="H9" s="674"/>
      <c r="I9" s="674"/>
      <c r="J9" s="674"/>
      <c r="K9" s="675"/>
      <c r="L9" s="674"/>
      <c r="M9" s="674"/>
      <c r="N9" s="674"/>
      <c r="O9" s="674"/>
      <c r="P9" s="674"/>
      <c r="Q9" s="674"/>
      <c r="R9" s="674"/>
      <c r="S9" s="676"/>
      <c r="T9" s="674"/>
      <c r="U9" s="674"/>
      <c r="V9" s="673"/>
      <c r="W9" s="2328" t="s">
        <v>638</v>
      </c>
      <c r="X9" s="2329"/>
      <c r="Y9" s="2329"/>
      <c r="Z9" s="677"/>
      <c r="AA9" s="465"/>
      <c r="AB9" s="673"/>
      <c r="AC9" s="676" t="s">
        <v>243</v>
      </c>
      <c r="AD9" s="676"/>
      <c r="AE9" s="676"/>
    </row>
    <row r="10" spans="1:36" ht="13.5" customHeight="1">
      <c r="A10" s="670"/>
      <c r="B10" s="670"/>
      <c r="C10" s="678" t="s">
        <v>5</v>
      </c>
      <c r="D10" s="678" t="s">
        <v>5</v>
      </c>
      <c r="E10" s="678" t="s">
        <v>5</v>
      </c>
      <c r="F10" s="678" t="s">
        <v>5</v>
      </c>
      <c r="G10" s="678"/>
      <c r="H10" s="678"/>
      <c r="I10" s="678" t="s">
        <v>5</v>
      </c>
      <c r="J10" s="678" t="s">
        <v>5</v>
      </c>
      <c r="K10" s="678" t="s">
        <v>5</v>
      </c>
      <c r="L10" s="678" t="s">
        <v>5</v>
      </c>
      <c r="M10" s="678" t="s">
        <v>5</v>
      </c>
      <c r="N10" s="678" t="s">
        <v>5</v>
      </c>
      <c r="O10" s="678" t="s">
        <v>5</v>
      </c>
      <c r="P10" s="678" t="s">
        <v>5</v>
      </c>
      <c r="Q10" s="678" t="s">
        <v>5</v>
      </c>
      <c r="R10" s="678" t="s">
        <v>5</v>
      </c>
      <c r="S10" s="679" t="s">
        <v>5</v>
      </c>
      <c r="T10" s="678"/>
      <c r="U10" s="678" t="s">
        <v>5</v>
      </c>
      <c r="V10" s="670"/>
      <c r="W10" s="680" t="s">
        <v>5</v>
      </c>
      <c r="X10" s="678" t="s">
        <v>5</v>
      </c>
      <c r="Y10" s="680" t="s">
        <v>5</v>
      </c>
      <c r="Z10" s="681" t="s">
        <v>5</v>
      </c>
      <c r="AA10" s="670" t="s">
        <v>5</v>
      </c>
      <c r="AB10" s="670"/>
      <c r="AC10" s="670"/>
      <c r="AD10" s="670"/>
      <c r="AE10" s="670"/>
    </row>
    <row r="11" spans="1:36" ht="14.15" customHeight="1">
      <c r="A11" s="673"/>
      <c r="B11" s="673"/>
      <c r="C11" s="465"/>
      <c r="D11" s="673"/>
      <c r="E11" s="679" t="s">
        <v>639</v>
      </c>
      <c r="F11" s="673"/>
      <c r="G11" s="673"/>
      <c r="H11" s="673"/>
      <c r="I11" s="673"/>
      <c r="J11" s="673"/>
      <c r="K11" s="673"/>
      <c r="L11" s="673"/>
      <c r="M11" s="673"/>
      <c r="N11" s="673"/>
      <c r="O11" s="673" t="s">
        <v>5</v>
      </c>
      <c r="P11" s="673"/>
      <c r="Q11" s="673"/>
      <c r="R11" s="673"/>
      <c r="S11" s="679" t="s">
        <v>5</v>
      </c>
      <c r="T11" s="673"/>
      <c r="U11" s="673"/>
      <c r="V11" s="673"/>
      <c r="W11" s="682"/>
      <c r="X11" s="673"/>
      <c r="Y11" s="682"/>
      <c r="Z11" s="673"/>
      <c r="AA11" s="679" t="s">
        <v>640</v>
      </c>
      <c r="AB11" s="673"/>
      <c r="AC11" s="683"/>
      <c r="AD11" s="683"/>
      <c r="AE11" s="683"/>
    </row>
    <row r="12" spans="1:36" ht="14.15" customHeight="1">
      <c r="A12" s="673"/>
      <c r="B12" s="673"/>
      <c r="C12" s="679" t="s">
        <v>5</v>
      </c>
      <c r="D12" s="673"/>
      <c r="E12" s="679" t="s">
        <v>641</v>
      </c>
      <c r="F12" s="673"/>
      <c r="G12" s="679" t="s">
        <v>642</v>
      </c>
      <c r="H12" s="673"/>
      <c r="I12" s="679" t="s">
        <v>5</v>
      </c>
      <c r="J12" s="673"/>
      <c r="K12" s="679" t="s">
        <v>643</v>
      </c>
      <c r="L12" s="673"/>
      <c r="M12" s="679" t="s">
        <v>644</v>
      </c>
      <c r="N12" s="673"/>
      <c r="O12" s="679" t="s">
        <v>644</v>
      </c>
      <c r="P12" s="673"/>
      <c r="Q12" s="679" t="s">
        <v>645</v>
      </c>
      <c r="R12" s="673"/>
      <c r="S12" s="679" t="s">
        <v>5</v>
      </c>
      <c r="T12" s="673"/>
      <c r="U12" s="679" t="s">
        <v>646</v>
      </c>
      <c r="V12" s="673"/>
      <c r="W12" s="679" t="s">
        <v>647</v>
      </c>
      <c r="X12" s="673"/>
      <c r="Y12" s="679" t="s">
        <v>648</v>
      </c>
      <c r="Z12" s="673"/>
      <c r="AA12" s="679" t="s">
        <v>649</v>
      </c>
      <c r="AB12" s="673"/>
      <c r="AC12" s="677" t="s">
        <v>5</v>
      </c>
      <c r="AD12" s="677"/>
      <c r="AE12" s="677" t="s">
        <v>5</v>
      </c>
      <c r="AF12" s="2333"/>
      <c r="AG12" s="2333"/>
      <c r="AH12" s="2333"/>
      <c r="AI12" s="2333"/>
    </row>
    <row r="13" spans="1:36" ht="14.15" customHeight="1">
      <c r="A13" s="679" t="s">
        <v>650</v>
      </c>
      <c r="B13" s="673"/>
      <c r="C13" s="679" t="s">
        <v>465</v>
      </c>
      <c r="D13" s="673"/>
      <c r="E13" s="679" t="s">
        <v>651</v>
      </c>
      <c r="F13" s="673"/>
      <c r="G13" s="684" t="s">
        <v>2169</v>
      </c>
      <c r="H13" s="673"/>
      <c r="I13" s="679" t="s">
        <v>652</v>
      </c>
      <c r="J13" s="673"/>
      <c r="K13" s="673" t="s">
        <v>653</v>
      </c>
      <c r="L13" s="673"/>
      <c r="M13" s="679" t="s">
        <v>2168</v>
      </c>
      <c r="N13" s="673"/>
      <c r="O13" s="679" t="s">
        <v>654</v>
      </c>
      <c r="P13" s="673"/>
      <c r="Q13" s="679" t="s">
        <v>655</v>
      </c>
      <c r="R13" s="673"/>
      <c r="S13" s="684" t="s">
        <v>466</v>
      </c>
      <c r="T13" s="673"/>
      <c r="U13" s="679" t="s">
        <v>656</v>
      </c>
      <c r="V13" s="673"/>
      <c r="W13" s="679" t="s">
        <v>657</v>
      </c>
      <c r="X13" s="673"/>
      <c r="Y13" s="679" t="s">
        <v>657</v>
      </c>
      <c r="Z13" s="673"/>
      <c r="AA13" s="679" t="s">
        <v>658</v>
      </c>
      <c r="AB13" s="673"/>
      <c r="AC13" s="685" t="s">
        <v>2482</v>
      </c>
      <c r="AD13" s="686"/>
      <c r="AE13" s="685" t="s">
        <v>2299</v>
      </c>
    </row>
    <row r="14" spans="1:36" ht="3.9" customHeight="1">
      <c r="A14" s="687"/>
      <c r="B14" s="202"/>
      <c r="C14" s="687"/>
      <c r="D14" s="202"/>
      <c r="E14" s="687"/>
      <c r="F14" s="202"/>
      <c r="G14" s="202"/>
      <c r="H14" s="202"/>
      <c r="I14" s="687"/>
      <c r="J14" s="202"/>
      <c r="K14" s="687"/>
      <c r="L14" s="202"/>
      <c r="M14" s="687"/>
      <c r="N14" s="202"/>
      <c r="O14" s="687"/>
      <c r="P14" s="202"/>
      <c r="Q14" s="687"/>
      <c r="R14" s="202"/>
      <c r="S14" s="202"/>
      <c r="T14" s="202"/>
      <c r="U14" s="687"/>
      <c r="V14" s="202"/>
      <c r="W14" s="688"/>
      <c r="X14" s="202"/>
      <c r="Y14" s="688"/>
      <c r="Z14" s="202"/>
      <c r="AA14" s="687"/>
      <c r="AB14" s="202"/>
      <c r="AC14" s="687"/>
      <c r="AD14" s="206"/>
      <c r="AE14" s="687"/>
    </row>
    <row r="15" spans="1:36" s="694" customFormat="1" ht="15" customHeight="1">
      <c r="A15" s="690" t="s">
        <v>659</v>
      </c>
      <c r="B15" s="691" t="s">
        <v>5</v>
      </c>
      <c r="C15" s="1535">
        <v>0</v>
      </c>
      <c r="D15" s="692"/>
      <c r="E15" s="1535">
        <v>0</v>
      </c>
      <c r="F15" s="692"/>
      <c r="G15" s="1535">
        <v>0</v>
      </c>
      <c r="H15" s="692"/>
      <c r="I15" s="1535">
        <v>0</v>
      </c>
      <c r="J15" s="692"/>
      <c r="K15" s="1535">
        <v>0</v>
      </c>
      <c r="L15" s="692"/>
      <c r="M15" s="1535">
        <v>0</v>
      </c>
      <c r="N15" s="692"/>
      <c r="O15" s="1535">
        <v>0</v>
      </c>
      <c r="P15" s="692"/>
      <c r="Q15" s="1535">
        <v>0</v>
      </c>
      <c r="R15" s="692"/>
      <c r="S15" s="1535">
        <v>0</v>
      </c>
      <c r="T15" s="693" t="s">
        <v>5</v>
      </c>
      <c r="U15" s="693">
        <f>ROUND(SUM(C15:S15),1)</f>
        <v>0</v>
      </c>
      <c r="V15" s="693" t="s">
        <v>5</v>
      </c>
      <c r="W15" s="1535">
        <v>4069</v>
      </c>
      <c r="X15" s="693" t="s">
        <v>5</v>
      </c>
      <c r="Y15" s="1535">
        <v>375</v>
      </c>
      <c r="Z15" s="693"/>
      <c r="AA15" s="1535">
        <v>0</v>
      </c>
      <c r="AB15" s="693" t="s">
        <v>5</v>
      </c>
      <c r="AC15" s="693">
        <f>ROUND(SUM(U15:AB15),1)</f>
        <v>4444</v>
      </c>
      <c r="AD15" s="693" t="s">
        <v>5</v>
      </c>
      <c r="AE15" s="1535">
        <v>4297</v>
      </c>
      <c r="AF15" s="689"/>
      <c r="AG15" s="689"/>
      <c r="AH15" s="689"/>
      <c r="AI15" s="689"/>
      <c r="AJ15" s="689"/>
    </row>
    <row r="16" spans="1:36" ht="15" customHeight="1">
      <c r="A16" s="695" t="s">
        <v>660</v>
      </c>
      <c r="B16" s="695" t="s">
        <v>5</v>
      </c>
      <c r="C16" s="1534">
        <v>0</v>
      </c>
      <c r="D16" s="696"/>
      <c r="E16" s="1534">
        <v>0</v>
      </c>
      <c r="F16" s="696"/>
      <c r="G16" s="1534">
        <v>1352</v>
      </c>
      <c r="H16" s="696"/>
      <c r="I16" s="1534">
        <v>0</v>
      </c>
      <c r="J16" s="696"/>
      <c r="K16" s="1534">
        <v>0</v>
      </c>
      <c r="L16" s="696"/>
      <c r="M16" s="1534">
        <v>0</v>
      </c>
      <c r="N16" s="696"/>
      <c r="O16" s="1534">
        <v>0</v>
      </c>
      <c r="P16" s="696"/>
      <c r="Q16" s="1534">
        <v>0</v>
      </c>
      <c r="R16" s="696"/>
      <c r="S16" s="1534">
        <v>0</v>
      </c>
      <c r="T16" s="695"/>
      <c r="U16" s="697">
        <f t="shared" ref="U16:U60" si="0">ROUND(SUM(C16:S16),1)</f>
        <v>1352</v>
      </c>
      <c r="V16" s="695"/>
      <c r="W16" s="1534">
        <v>6039</v>
      </c>
      <c r="X16" s="697" t="s">
        <v>5</v>
      </c>
      <c r="Y16" s="1534">
        <v>2600</v>
      </c>
      <c r="Z16" s="697"/>
      <c r="AA16" s="1534">
        <v>0</v>
      </c>
      <c r="AB16" s="695"/>
      <c r="AC16" s="697">
        <f t="shared" ref="AC16:AC60" si="1">ROUND(SUM(U16:AA16),1)</f>
        <v>9991</v>
      </c>
      <c r="AD16" s="691" t="s">
        <v>5</v>
      </c>
      <c r="AE16" s="1534">
        <v>8349</v>
      </c>
    </row>
    <row r="17" spans="1:31" ht="15" customHeight="1">
      <c r="A17" s="695" t="s">
        <v>661</v>
      </c>
      <c r="B17" s="695" t="s">
        <v>5</v>
      </c>
      <c r="C17" s="1534">
        <v>936584</v>
      </c>
      <c r="D17" s="696"/>
      <c r="E17" s="1534">
        <v>0</v>
      </c>
      <c r="F17" s="696"/>
      <c r="G17" s="1534">
        <v>0</v>
      </c>
      <c r="H17" s="696"/>
      <c r="I17" s="1534">
        <v>0</v>
      </c>
      <c r="J17" s="696"/>
      <c r="K17" s="1534">
        <v>0</v>
      </c>
      <c r="L17" s="696"/>
      <c r="M17" s="1534">
        <v>0</v>
      </c>
      <c r="N17" s="696"/>
      <c r="O17" s="1534">
        <v>0</v>
      </c>
      <c r="P17" s="696"/>
      <c r="Q17" s="1534">
        <v>0</v>
      </c>
      <c r="R17" s="696"/>
      <c r="S17" s="1534">
        <v>0</v>
      </c>
      <c r="T17" s="695"/>
      <c r="U17" s="697">
        <f t="shared" si="0"/>
        <v>936584</v>
      </c>
      <c r="V17" s="695"/>
      <c r="W17" s="1534">
        <v>0</v>
      </c>
      <c r="X17" s="697" t="s">
        <v>5</v>
      </c>
      <c r="Y17" s="1534">
        <v>263</v>
      </c>
      <c r="Z17" s="697"/>
      <c r="AA17" s="1534">
        <v>0</v>
      </c>
      <c r="AB17" s="695"/>
      <c r="AC17" s="697">
        <f t="shared" si="1"/>
        <v>936847</v>
      </c>
      <c r="AD17" s="691"/>
      <c r="AE17" s="1534">
        <v>1521080</v>
      </c>
    </row>
    <row r="18" spans="1:31" ht="15" customHeight="1">
      <c r="A18" s="695" t="s">
        <v>2537</v>
      </c>
      <c r="B18" s="695" t="s">
        <v>5</v>
      </c>
      <c r="C18" s="1534">
        <v>0</v>
      </c>
      <c r="D18" s="696"/>
      <c r="E18" s="1534">
        <v>0</v>
      </c>
      <c r="F18" s="696"/>
      <c r="G18" s="1534">
        <v>0</v>
      </c>
      <c r="H18" s="696"/>
      <c r="I18" s="1534">
        <v>0</v>
      </c>
      <c r="J18" s="696"/>
      <c r="K18" s="1534">
        <v>0</v>
      </c>
      <c r="L18" s="696"/>
      <c r="M18" s="1534">
        <v>0</v>
      </c>
      <c r="N18" s="696"/>
      <c r="O18" s="1534">
        <v>0</v>
      </c>
      <c r="P18" s="696"/>
      <c r="Q18" s="1534">
        <v>0</v>
      </c>
      <c r="R18" s="696"/>
      <c r="S18" s="1534">
        <v>0</v>
      </c>
      <c r="T18" s="695"/>
      <c r="U18" s="697">
        <f t="shared" si="0"/>
        <v>0</v>
      </c>
      <c r="V18" s="695"/>
      <c r="W18" s="1534">
        <v>0</v>
      </c>
      <c r="X18" s="697" t="s">
        <v>5</v>
      </c>
      <c r="Y18" s="1534">
        <v>0</v>
      </c>
      <c r="Z18" s="697"/>
      <c r="AA18" s="1534">
        <v>0</v>
      </c>
      <c r="AB18" s="695"/>
      <c r="AC18" s="697">
        <f t="shared" si="1"/>
        <v>0</v>
      </c>
      <c r="AD18" s="691"/>
      <c r="AE18" s="1534">
        <v>0</v>
      </c>
    </row>
    <row r="19" spans="1:31" ht="15" customHeight="1">
      <c r="A19" s="695" t="s">
        <v>662</v>
      </c>
      <c r="B19" s="695" t="s">
        <v>5</v>
      </c>
      <c r="C19" s="1534">
        <v>44013</v>
      </c>
      <c r="D19" s="696"/>
      <c r="E19" s="1534">
        <v>0</v>
      </c>
      <c r="F19" s="696"/>
      <c r="G19" s="1534">
        <v>0</v>
      </c>
      <c r="H19" s="696"/>
      <c r="I19" s="1534">
        <v>0</v>
      </c>
      <c r="J19" s="696"/>
      <c r="K19" s="1534">
        <v>0</v>
      </c>
      <c r="L19" s="696"/>
      <c r="M19" s="1534">
        <v>0</v>
      </c>
      <c r="N19" s="696"/>
      <c r="O19" s="1534">
        <v>0</v>
      </c>
      <c r="P19" s="696"/>
      <c r="Q19" s="1534">
        <v>0</v>
      </c>
      <c r="R19" s="696"/>
      <c r="S19" s="1534">
        <v>0</v>
      </c>
      <c r="T19" s="695" t="s">
        <v>5</v>
      </c>
      <c r="U19" s="697">
        <f t="shared" si="0"/>
        <v>44013</v>
      </c>
      <c r="V19" s="695"/>
      <c r="W19" s="1534">
        <v>2681</v>
      </c>
      <c r="X19" s="697" t="s">
        <v>5</v>
      </c>
      <c r="Y19" s="1534">
        <v>1570</v>
      </c>
      <c r="Z19" s="697"/>
      <c r="AA19" s="1534">
        <v>0</v>
      </c>
      <c r="AB19" s="695"/>
      <c r="AC19" s="697">
        <f t="shared" si="1"/>
        <v>48264</v>
      </c>
      <c r="AD19" s="691"/>
      <c r="AE19" s="1534">
        <v>43516</v>
      </c>
    </row>
    <row r="20" spans="1:31" ht="15" customHeight="1">
      <c r="A20" s="695" t="s">
        <v>2186</v>
      </c>
      <c r="B20" s="672" t="s">
        <v>5</v>
      </c>
      <c r="C20" s="1534">
        <v>0</v>
      </c>
      <c r="D20" s="696"/>
      <c r="E20" s="1534">
        <v>0</v>
      </c>
      <c r="F20" s="696"/>
      <c r="G20" s="1534">
        <v>10</v>
      </c>
      <c r="H20" s="696"/>
      <c r="I20" s="1534">
        <v>0</v>
      </c>
      <c r="J20" s="696"/>
      <c r="K20" s="1534">
        <v>0</v>
      </c>
      <c r="L20" s="696"/>
      <c r="M20" s="1534">
        <v>0</v>
      </c>
      <c r="N20" s="696"/>
      <c r="O20" s="1534">
        <v>0</v>
      </c>
      <c r="P20" s="696"/>
      <c r="Q20" s="1534">
        <v>35037</v>
      </c>
      <c r="R20" s="696"/>
      <c r="S20" s="1534">
        <v>0</v>
      </c>
      <c r="U20" s="697">
        <f>ROUND(SUM(C20:S20),1)</f>
        <v>35047</v>
      </c>
      <c r="W20" s="1534">
        <v>28153</v>
      </c>
      <c r="X20" s="697" t="s">
        <v>5</v>
      </c>
      <c r="Y20" s="1534">
        <v>7549</v>
      </c>
      <c r="Z20" s="697"/>
      <c r="AA20" s="1534">
        <v>0</v>
      </c>
      <c r="AC20" s="697">
        <f>ROUND(SUM(U20:AA20),1)</f>
        <v>70749</v>
      </c>
      <c r="AD20" s="698"/>
      <c r="AE20" s="1534">
        <v>65379</v>
      </c>
    </row>
    <row r="21" spans="1:31" ht="15" customHeight="1">
      <c r="A21" s="695" t="s">
        <v>663</v>
      </c>
      <c r="B21" s="695" t="s">
        <v>5</v>
      </c>
      <c r="C21" s="1534">
        <v>0</v>
      </c>
      <c r="D21" s="696"/>
      <c r="E21" s="1534">
        <v>0</v>
      </c>
      <c r="F21" s="696"/>
      <c r="G21" s="1534">
        <v>77</v>
      </c>
      <c r="H21" s="696"/>
      <c r="I21" s="1534">
        <v>0</v>
      </c>
      <c r="J21" s="696"/>
      <c r="K21" s="1534">
        <v>0</v>
      </c>
      <c r="L21" s="696"/>
      <c r="M21" s="1534">
        <v>0</v>
      </c>
      <c r="N21" s="696"/>
      <c r="O21" s="1534">
        <v>0</v>
      </c>
      <c r="P21" s="696"/>
      <c r="Q21" s="1534">
        <v>0</v>
      </c>
      <c r="R21" s="696"/>
      <c r="S21" s="1534">
        <v>0</v>
      </c>
      <c r="T21" s="695"/>
      <c r="U21" s="697">
        <f t="shared" si="0"/>
        <v>77</v>
      </c>
      <c r="V21" s="695"/>
      <c r="W21" s="1534">
        <v>15103</v>
      </c>
      <c r="X21" s="697" t="s">
        <v>5</v>
      </c>
      <c r="Y21" s="1534">
        <v>1</v>
      </c>
      <c r="Z21" s="697"/>
      <c r="AA21" s="1534">
        <v>0</v>
      </c>
      <c r="AB21" s="695"/>
      <c r="AC21" s="697">
        <f t="shared" si="1"/>
        <v>15181</v>
      </c>
      <c r="AD21" s="691"/>
      <c r="AE21" s="1534">
        <v>15793</v>
      </c>
    </row>
    <row r="22" spans="1:31" ht="15" customHeight="1">
      <c r="A22" s="695" t="s">
        <v>664</v>
      </c>
      <c r="B22" s="695" t="s">
        <v>5</v>
      </c>
      <c r="C22" s="1534">
        <v>0</v>
      </c>
      <c r="D22" s="696"/>
      <c r="E22" s="1534">
        <v>0</v>
      </c>
      <c r="F22" s="696"/>
      <c r="G22" s="1534">
        <v>0</v>
      </c>
      <c r="H22" s="696"/>
      <c r="I22" s="1534">
        <v>0</v>
      </c>
      <c r="J22" s="696"/>
      <c r="K22" s="1534">
        <v>0</v>
      </c>
      <c r="L22" s="696"/>
      <c r="M22" s="1534">
        <v>6336</v>
      </c>
      <c r="N22" s="696"/>
      <c r="O22" s="1534">
        <v>0</v>
      </c>
      <c r="P22" s="696"/>
      <c r="Q22" s="1534">
        <v>0</v>
      </c>
      <c r="R22" s="696"/>
      <c r="S22" s="1534">
        <v>0</v>
      </c>
      <c r="T22" s="695"/>
      <c r="U22" s="697">
        <f t="shared" si="0"/>
        <v>6336</v>
      </c>
      <c r="V22" s="695"/>
      <c r="W22" s="1534">
        <v>2380498</v>
      </c>
      <c r="X22" s="697" t="s">
        <v>5</v>
      </c>
      <c r="Y22" s="1534">
        <v>490600</v>
      </c>
      <c r="Z22" s="697"/>
      <c r="AA22" s="1534">
        <v>797</v>
      </c>
      <c r="AB22" s="695"/>
      <c r="AC22" s="697">
        <f t="shared" si="1"/>
        <v>2878231</v>
      </c>
      <c r="AD22" s="691"/>
      <c r="AE22" s="1534">
        <v>2601778</v>
      </c>
    </row>
    <row r="23" spans="1:31" ht="15" customHeight="1">
      <c r="A23" s="695" t="s">
        <v>665</v>
      </c>
      <c r="B23" s="695" t="s">
        <v>5</v>
      </c>
      <c r="C23" s="1534">
        <v>0</v>
      </c>
      <c r="D23" s="696"/>
      <c r="E23" s="1534">
        <v>0</v>
      </c>
      <c r="F23" s="696"/>
      <c r="G23" s="1534">
        <v>232</v>
      </c>
      <c r="H23" s="696"/>
      <c r="I23" s="1534">
        <v>0</v>
      </c>
      <c r="J23" s="696"/>
      <c r="K23" s="1534">
        <v>2847</v>
      </c>
      <c r="L23" s="696"/>
      <c r="M23" s="1534">
        <v>0</v>
      </c>
      <c r="N23" s="696"/>
      <c r="O23" s="1534">
        <v>0</v>
      </c>
      <c r="P23" s="696"/>
      <c r="Q23" s="1534">
        <v>32940</v>
      </c>
      <c r="R23" s="696"/>
      <c r="S23" s="1534">
        <v>0</v>
      </c>
      <c r="T23" s="695"/>
      <c r="U23" s="697">
        <f t="shared" si="0"/>
        <v>36019</v>
      </c>
      <c r="V23" s="695"/>
      <c r="W23" s="1534">
        <v>11934</v>
      </c>
      <c r="X23" s="697" t="s">
        <v>5</v>
      </c>
      <c r="Y23" s="1534">
        <v>2924</v>
      </c>
      <c r="Z23" s="697"/>
      <c r="AA23" s="1534">
        <v>0</v>
      </c>
      <c r="AB23" s="695"/>
      <c r="AC23" s="697">
        <f t="shared" si="1"/>
        <v>50877</v>
      </c>
      <c r="AD23" s="691"/>
      <c r="AE23" s="1534">
        <v>70694</v>
      </c>
    </row>
    <row r="24" spans="1:31" ht="15" customHeight="1">
      <c r="A24" s="695" t="s">
        <v>666</v>
      </c>
      <c r="B24" s="695" t="s">
        <v>5</v>
      </c>
      <c r="C24" s="1534">
        <v>0</v>
      </c>
      <c r="D24" s="696"/>
      <c r="E24" s="1534">
        <v>2161</v>
      </c>
      <c r="F24" s="696"/>
      <c r="G24" s="1534">
        <v>41</v>
      </c>
      <c r="H24" s="696"/>
      <c r="I24" s="1534">
        <v>0</v>
      </c>
      <c r="J24" s="696"/>
      <c r="K24" s="1534">
        <v>0</v>
      </c>
      <c r="L24" s="696"/>
      <c r="M24" s="1534">
        <v>0</v>
      </c>
      <c r="N24" s="696"/>
      <c r="O24" s="1534">
        <v>0</v>
      </c>
      <c r="P24" s="696"/>
      <c r="Q24" s="1534">
        <v>0</v>
      </c>
      <c r="R24" s="696"/>
      <c r="S24" s="1534">
        <v>0</v>
      </c>
      <c r="T24" s="695"/>
      <c r="U24" s="697">
        <f t="shared" si="0"/>
        <v>2202</v>
      </c>
      <c r="V24" s="695"/>
      <c r="W24" s="1534">
        <v>94779</v>
      </c>
      <c r="X24" s="697" t="s">
        <v>5</v>
      </c>
      <c r="Y24" s="1534">
        <v>15510</v>
      </c>
      <c r="Z24" s="697"/>
      <c r="AA24" s="1534">
        <v>0</v>
      </c>
      <c r="AB24" s="695"/>
      <c r="AC24" s="697">
        <f t="shared" si="1"/>
        <v>112491</v>
      </c>
      <c r="AD24" s="691"/>
      <c r="AE24" s="1534">
        <v>105457</v>
      </c>
    </row>
    <row r="25" spans="1:31" ht="15" customHeight="1">
      <c r="A25" s="695" t="s">
        <v>667</v>
      </c>
      <c r="B25" s="413" t="s">
        <v>5</v>
      </c>
      <c r="C25" s="1534">
        <v>0</v>
      </c>
      <c r="D25" s="696"/>
      <c r="E25" s="1534">
        <v>0</v>
      </c>
      <c r="F25" s="696"/>
      <c r="G25" s="1534">
        <v>154</v>
      </c>
      <c r="H25" s="696"/>
      <c r="I25" s="1534">
        <v>15368327</v>
      </c>
      <c r="J25" s="696"/>
      <c r="K25" s="1534">
        <v>442023</v>
      </c>
      <c r="L25" s="696"/>
      <c r="M25" s="1534">
        <v>0</v>
      </c>
      <c r="N25" s="696"/>
      <c r="O25" s="1534">
        <v>0</v>
      </c>
      <c r="P25" s="696"/>
      <c r="Q25" s="1534">
        <v>0</v>
      </c>
      <c r="R25" s="696"/>
      <c r="S25" s="1534">
        <v>0</v>
      </c>
      <c r="T25" s="695"/>
      <c r="U25" s="697">
        <f t="shared" si="0"/>
        <v>15810504</v>
      </c>
      <c r="V25" s="695"/>
      <c r="W25" s="1534">
        <v>139314</v>
      </c>
      <c r="X25" s="697" t="s">
        <v>5</v>
      </c>
      <c r="Y25" s="1534">
        <v>778582</v>
      </c>
      <c r="Z25" s="697"/>
      <c r="AA25" s="1534">
        <v>0</v>
      </c>
      <c r="AB25" s="695"/>
      <c r="AC25" s="697">
        <f t="shared" si="1"/>
        <v>16728400</v>
      </c>
      <c r="AD25" s="691"/>
      <c r="AE25" s="1534">
        <v>14853997</v>
      </c>
    </row>
    <row r="26" spans="1:31" ht="15" customHeight="1">
      <c r="A26" s="695" t="s">
        <v>668</v>
      </c>
      <c r="B26" s="695" t="s">
        <v>5</v>
      </c>
      <c r="C26" s="1534">
        <v>0</v>
      </c>
      <c r="D26" s="696"/>
      <c r="E26" s="1534">
        <v>0</v>
      </c>
      <c r="F26" s="696"/>
      <c r="G26" s="1534">
        <v>12254</v>
      </c>
      <c r="H26" s="696"/>
      <c r="I26" s="1534">
        <v>0</v>
      </c>
      <c r="J26" s="696"/>
      <c r="K26" s="1534">
        <v>0</v>
      </c>
      <c r="L26" s="696"/>
      <c r="M26" s="1534">
        <v>0</v>
      </c>
      <c r="N26" s="696"/>
      <c r="O26" s="1534">
        <v>13226</v>
      </c>
      <c r="P26" s="696"/>
      <c r="Q26" s="1534">
        <v>0</v>
      </c>
      <c r="R26" s="696"/>
      <c r="S26" s="1534">
        <v>0</v>
      </c>
      <c r="T26" s="695"/>
      <c r="U26" s="697">
        <f t="shared" si="0"/>
        <v>25480</v>
      </c>
      <c r="V26" s="695"/>
      <c r="W26" s="1534">
        <v>86</v>
      </c>
      <c r="X26" s="697" t="s">
        <v>5</v>
      </c>
      <c r="Y26" s="1534">
        <v>192</v>
      </c>
      <c r="Z26" s="697"/>
      <c r="AA26" s="1534">
        <v>0</v>
      </c>
      <c r="AB26" s="695"/>
      <c r="AC26" s="697">
        <f t="shared" si="1"/>
        <v>25758</v>
      </c>
      <c r="AD26" s="691"/>
      <c r="AE26" s="1534">
        <v>15770</v>
      </c>
    </row>
    <row r="27" spans="1:31" ht="15" customHeight="1">
      <c r="A27" s="695" t="s">
        <v>669</v>
      </c>
      <c r="B27" s="695" t="s">
        <v>5</v>
      </c>
      <c r="C27" s="1534">
        <v>0</v>
      </c>
      <c r="D27" s="696"/>
      <c r="E27" s="1534">
        <v>0</v>
      </c>
      <c r="F27" s="696"/>
      <c r="G27" s="1534">
        <v>0</v>
      </c>
      <c r="H27" s="696"/>
      <c r="I27" s="1534">
        <v>0</v>
      </c>
      <c r="J27" s="696"/>
      <c r="K27" s="1534">
        <v>0</v>
      </c>
      <c r="L27" s="696"/>
      <c r="M27" s="1534">
        <v>0</v>
      </c>
      <c r="N27" s="696"/>
      <c r="O27" s="1534">
        <v>0</v>
      </c>
      <c r="P27" s="696"/>
      <c r="Q27" s="1534">
        <v>0</v>
      </c>
      <c r="R27" s="696"/>
      <c r="S27" s="1534">
        <v>0</v>
      </c>
      <c r="T27" s="695"/>
      <c r="U27" s="697">
        <f t="shared" si="0"/>
        <v>0</v>
      </c>
      <c r="V27" s="695"/>
      <c r="W27" s="1534">
        <v>101472</v>
      </c>
      <c r="X27" s="697" t="s">
        <v>5</v>
      </c>
      <c r="Y27" s="1534">
        <v>8601</v>
      </c>
      <c r="Z27" s="697"/>
      <c r="AA27" s="1534">
        <v>0</v>
      </c>
      <c r="AB27" s="695"/>
      <c r="AC27" s="697">
        <f t="shared" si="1"/>
        <v>110073</v>
      </c>
      <c r="AD27" s="691"/>
      <c r="AE27" s="1534">
        <v>107955</v>
      </c>
    </row>
    <row r="28" spans="1:31" ht="15" customHeight="1">
      <c r="A28" s="695" t="s">
        <v>2251</v>
      </c>
      <c r="B28" s="695" t="s">
        <v>5</v>
      </c>
      <c r="C28" s="1534">
        <v>0</v>
      </c>
      <c r="D28" s="696"/>
      <c r="E28" s="1534">
        <v>0</v>
      </c>
      <c r="F28" s="696"/>
      <c r="G28" s="1534">
        <v>0</v>
      </c>
      <c r="H28" s="696"/>
      <c r="I28" s="1534">
        <v>0</v>
      </c>
      <c r="J28" s="696"/>
      <c r="K28" s="1534">
        <v>0</v>
      </c>
      <c r="L28" s="696"/>
      <c r="M28" s="1534">
        <v>0</v>
      </c>
      <c r="N28" s="696"/>
      <c r="O28" s="1534">
        <v>0</v>
      </c>
      <c r="P28" s="696"/>
      <c r="Q28" s="1534">
        <v>0</v>
      </c>
      <c r="R28" s="696"/>
      <c r="S28" s="1534">
        <v>0</v>
      </c>
      <c r="T28" s="695"/>
      <c r="U28" s="697">
        <f t="shared" ref="U28" si="2">ROUND(SUM(C28:S28),1)</f>
        <v>0</v>
      </c>
      <c r="V28" s="695"/>
      <c r="W28" s="1534">
        <v>8478</v>
      </c>
      <c r="X28" s="697" t="s">
        <v>5</v>
      </c>
      <c r="Y28" s="1534">
        <v>2085</v>
      </c>
      <c r="Z28" s="697"/>
      <c r="AA28" s="1534">
        <v>0</v>
      </c>
      <c r="AB28" s="695"/>
      <c r="AC28" s="697">
        <f t="shared" ref="AC28" si="3">ROUND(SUM(U28:AA28),1)</f>
        <v>10563</v>
      </c>
      <c r="AD28" s="691"/>
      <c r="AE28" s="1534">
        <v>10677</v>
      </c>
    </row>
    <row r="29" spans="1:31" ht="15" customHeight="1">
      <c r="A29" s="695" t="s">
        <v>670</v>
      </c>
      <c r="B29" s="695" t="s">
        <v>5</v>
      </c>
      <c r="C29" s="1534">
        <v>0</v>
      </c>
      <c r="D29" s="696"/>
      <c r="E29" s="1534">
        <v>0</v>
      </c>
      <c r="F29" s="696"/>
      <c r="G29" s="1534">
        <v>10105</v>
      </c>
      <c r="H29" s="696"/>
      <c r="I29" s="1534">
        <v>0</v>
      </c>
      <c r="J29" s="696"/>
      <c r="K29" s="1534">
        <v>0</v>
      </c>
      <c r="L29" s="696"/>
      <c r="M29" s="1534">
        <v>4408</v>
      </c>
      <c r="N29" s="696"/>
      <c r="O29" s="1534">
        <v>276</v>
      </c>
      <c r="P29" s="696"/>
      <c r="Q29" s="1534">
        <v>0</v>
      </c>
      <c r="R29" s="696"/>
      <c r="S29" s="1534">
        <v>0</v>
      </c>
      <c r="T29" s="695"/>
      <c r="U29" s="697">
        <f t="shared" si="0"/>
        <v>14789</v>
      </c>
      <c r="V29" s="695"/>
      <c r="W29" s="1534">
        <v>10012</v>
      </c>
      <c r="X29" s="697" t="s">
        <v>5</v>
      </c>
      <c r="Y29" s="1534">
        <v>355</v>
      </c>
      <c r="Z29" s="697"/>
      <c r="AA29" s="1534">
        <v>0</v>
      </c>
      <c r="AB29" s="695"/>
      <c r="AC29" s="697">
        <f t="shared" si="1"/>
        <v>25156</v>
      </c>
      <c r="AD29" s="695"/>
      <c r="AE29" s="1534">
        <v>23022</v>
      </c>
    </row>
    <row r="30" spans="1:31" ht="15" customHeight="1">
      <c r="A30" s="695" t="s">
        <v>671</v>
      </c>
      <c r="B30" s="695" t="s">
        <v>5</v>
      </c>
      <c r="C30" s="1534">
        <v>0</v>
      </c>
      <c r="D30" s="696"/>
      <c r="E30" s="1534">
        <v>0</v>
      </c>
      <c r="F30" s="696"/>
      <c r="G30" s="1534">
        <v>885</v>
      </c>
      <c r="H30" s="696"/>
      <c r="I30" s="1534">
        <v>0</v>
      </c>
      <c r="J30" s="696"/>
      <c r="K30" s="1534">
        <v>0</v>
      </c>
      <c r="L30" s="696"/>
      <c r="M30" s="1534">
        <v>0</v>
      </c>
      <c r="N30" s="696"/>
      <c r="O30" s="1534">
        <v>0</v>
      </c>
      <c r="P30" s="696"/>
      <c r="Q30" s="1534">
        <v>0</v>
      </c>
      <c r="R30" s="696"/>
      <c r="S30" s="1534">
        <v>0</v>
      </c>
      <c r="T30" s="695"/>
      <c r="U30" s="697">
        <f t="shared" si="0"/>
        <v>885</v>
      </c>
      <c r="V30" s="695"/>
      <c r="W30" s="1534">
        <v>215885</v>
      </c>
      <c r="X30" s="697" t="s">
        <v>5</v>
      </c>
      <c r="Y30" s="1534">
        <v>40131</v>
      </c>
      <c r="Z30" s="697"/>
      <c r="AA30" s="1534">
        <v>0</v>
      </c>
      <c r="AB30" s="695"/>
      <c r="AC30" s="697">
        <f t="shared" si="1"/>
        <v>256901</v>
      </c>
      <c r="AD30" s="699"/>
      <c r="AE30" s="1534">
        <v>304540</v>
      </c>
    </row>
    <row r="31" spans="1:31" ht="15" customHeight="1">
      <c r="A31" s="695" t="s">
        <v>672</v>
      </c>
      <c r="B31" s="695" t="s">
        <v>5</v>
      </c>
      <c r="C31" s="1534">
        <v>0</v>
      </c>
      <c r="D31" s="696"/>
      <c r="E31" s="1534">
        <v>0</v>
      </c>
      <c r="F31" s="696"/>
      <c r="G31" s="1534">
        <v>0</v>
      </c>
      <c r="H31" s="696"/>
      <c r="I31" s="1534">
        <v>0</v>
      </c>
      <c r="J31" s="696"/>
      <c r="K31" s="1534">
        <v>0</v>
      </c>
      <c r="L31" s="696"/>
      <c r="M31" s="1534">
        <v>0</v>
      </c>
      <c r="N31" s="696"/>
      <c r="O31" s="1534">
        <v>0</v>
      </c>
      <c r="P31" s="696"/>
      <c r="Q31" s="1534">
        <v>120</v>
      </c>
      <c r="R31" s="696"/>
      <c r="S31" s="697">
        <v>110219</v>
      </c>
      <c r="T31" s="695"/>
      <c r="U31" s="697">
        <f t="shared" si="0"/>
        <v>110339</v>
      </c>
      <c r="V31" s="695"/>
      <c r="W31" s="1534">
        <v>156819</v>
      </c>
      <c r="X31" s="697" t="s">
        <v>5</v>
      </c>
      <c r="Y31" s="1534">
        <v>178257</v>
      </c>
      <c r="Z31" s="697"/>
      <c r="AA31" s="1534">
        <v>0</v>
      </c>
      <c r="AB31" s="695"/>
      <c r="AC31" s="697">
        <f t="shared" si="1"/>
        <v>445415</v>
      </c>
      <c r="AD31" s="691"/>
      <c r="AE31" s="1534">
        <v>595676</v>
      </c>
    </row>
    <row r="32" spans="1:31" ht="15" customHeight="1">
      <c r="A32" s="695" t="s">
        <v>2216</v>
      </c>
      <c r="B32" s="695" t="s">
        <v>5</v>
      </c>
      <c r="C32" s="1534">
        <v>0</v>
      </c>
      <c r="D32" s="696"/>
      <c r="E32" s="1534">
        <v>0</v>
      </c>
      <c r="F32" s="696"/>
      <c r="G32" s="1534">
        <v>0</v>
      </c>
      <c r="H32" s="696"/>
      <c r="I32" s="1534">
        <v>0</v>
      </c>
      <c r="J32" s="696"/>
      <c r="K32" s="1534">
        <v>0</v>
      </c>
      <c r="L32" s="696"/>
      <c r="M32" s="1534">
        <v>0</v>
      </c>
      <c r="N32" s="696"/>
      <c r="O32" s="1534">
        <v>0</v>
      </c>
      <c r="P32" s="696"/>
      <c r="Q32" s="1534">
        <v>0</v>
      </c>
      <c r="R32" s="696"/>
      <c r="S32" s="1534">
        <v>0</v>
      </c>
      <c r="T32" s="695"/>
      <c r="U32" s="697">
        <f t="shared" ref="U32" si="4">ROUND(SUM(C32:S32),1)</f>
        <v>0</v>
      </c>
      <c r="V32" s="695"/>
      <c r="W32" s="1534">
        <v>8088</v>
      </c>
      <c r="X32" s="697" t="s">
        <v>5</v>
      </c>
      <c r="Y32" s="1534">
        <v>2523</v>
      </c>
      <c r="Z32" s="697"/>
      <c r="AA32" s="1534">
        <v>0</v>
      </c>
      <c r="AB32" s="695"/>
      <c r="AC32" s="697">
        <f t="shared" ref="AC32" si="5">ROUND(SUM(U32:AA32),1)</f>
        <v>10611</v>
      </c>
      <c r="AD32" s="691"/>
      <c r="AE32" s="1534">
        <v>11547</v>
      </c>
    </row>
    <row r="33" spans="1:31" ht="15" customHeight="1">
      <c r="A33" s="695" t="s">
        <v>673</v>
      </c>
      <c r="B33" s="695" t="s">
        <v>5</v>
      </c>
      <c r="C33" s="1534">
        <v>0</v>
      </c>
      <c r="D33" s="696"/>
      <c r="E33" s="1534">
        <v>0</v>
      </c>
      <c r="F33" s="696"/>
      <c r="G33" s="1534">
        <v>0</v>
      </c>
      <c r="H33" s="696"/>
      <c r="I33" s="1534">
        <v>0</v>
      </c>
      <c r="J33" s="696"/>
      <c r="K33" s="1534">
        <v>0</v>
      </c>
      <c r="L33" s="696"/>
      <c r="M33" s="1534">
        <v>0</v>
      </c>
      <c r="N33" s="696"/>
      <c r="O33" s="1534">
        <v>0</v>
      </c>
      <c r="P33" s="696"/>
      <c r="Q33" s="1534">
        <v>0</v>
      </c>
      <c r="R33" s="696"/>
      <c r="S33" s="1534">
        <v>0</v>
      </c>
      <c r="T33" s="1897"/>
      <c r="U33" s="697">
        <f t="shared" si="0"/>
        <v>0</v>
      </c>
      <c r="V33" s="695"/>
      <c r="W33" s="1534">
        <v>22089</v>
      </c>
      <c r="X33" s="697" t="s">
        <v>5</v>
      </c>
      <c r="Y33" s="1534">
        <v>1838</v>
      </c>
      <c r="Z33" s="697"/>
      <c r="AA33" s="1534">
        <v>618</v>
      </c>
      <c r="AB33" s="695"/>
      <c r="AC33" s="697">
        <f t="shared" si="1"/>
        <v>24545</v>
      </c>
      <c r="AD33" s="691"/>
      <c r="AE33" s="1534">
        <v>22431</v>
      </c>
    </row>
    <row r="34" spans="1:31" ht="15" customHeight="1">
      <c r="A34" s="695" t="s">
        <v>674</v>
      </c>
      <c r="B34" s="695" t="s">
        <v>5</v>
      </c>
      <c r="C34" s="1534">
        <v>0</v>
      </c>
      <c r="D34" s="696"/>
      <c r="E34" s="1534">
        <v>0</v>
      </c>
      <c r="F34" s="696"/>
      <c r="G34" s="1534">
        <v>1756</v>
      </c>
      <c r="H34" s="696"/>
      <c r="I34" s="1534">
        <v>0</v>
      </c>
      <c r="J34" s="696"/>
      <c r="K34" s="1534">
        <v>31</v>
      </c>
      <c r="L34" s="696"/>
      <c r="M34" s="1534">
        <v>145072</v>
      </c>
      <c r="N34" s="696"/>
      <c r="O34" s="1534">
        <v>-4</v>
      </c>
      <c r="P34" s="696"/>
      <c r="Q34" s="1534">
        <v>0</v>
      </c>
      <c r="R34" s="696"/>
      <c r="S34" s="1534">
        <v>0</v>
      </c>
      <c r="T34" s="695"/>
      <c r="U34" s="697">
        <f t="shared" si="0"/>
        <v>146855</v>
      </c>
      <c r="V34" s="695"/>
      <c r="W34" s="1534">
        <v>27666</v>
      </c>
      <c r="X34" s="697" t="s">
        <v>5</v>
      </c>
      <c r="Y34" s="1534">
        <v>6237</v>
      </c>
      <c r="Z34" s="697"/>
      <c r="AA34" s="1534">
        <v>0</v>
      </c>
      <c r="AB34" s="695"/>
      <c r="AC34" s="697">
        <f t="shared" si="1"/>
        <v>180758</v>
      </c>
      <c r="AD34" s="699"/>
      <c r="AE34" s="1534">
        <v>194988</v>
      </c>
    </row>
    <row r="35" spans="1:31" ht="15" customHeight="1">
      <c r="A35" s="695" t="s">
        <v>675</v>
      </c>
      <c r="B35" s="413" t="s">
        <v>5</v>
      </c>
      <c r="C35" s="1534">
        <v>0</v>
      </c>
      <c r="D35" s="696"/>
      <c r="E35" s="1534">
        <v>0</v>
      </c>
      <c r="F35" s="696"/>
      <c r="G35" s="1534">
        <v>148</v>
      </c>
      <c r="H35" s="696"/>
      <c r="I35" s="1534">
        <v>0</v>
      </c>
      <c r="J35" s="696"/>
      <c r="K35" s="1534">
        <v>0</v>
      </c>
      <c r="L35" s="696"/>
      <c r="M35" s="1534">
        <v>5404</v>
      </c>
      <c r="N35" s="696"/>
      <c r="O35" s="1534">
        <v>0</v>
      </c>
      <c r="P35" s="696"/>
      <c r="Q35" s="1534">
        <v>0</v>
      </c>
      <c r="R35" s="696"/>
      <c r="S35" s="1534">
        <v>0</v>
      </c>
      <c r="T35" s="695"/>
      <c r="U35" s="697">
        <f t="shared" si="0"/>
        <v>5552</v>
      </c>
      <c r="V35" s="695"/>
      <c r="W35" s="1534">
        <v>1000</v>
      </c>
      <c r="X35" s="697" t="s">
        <v>5</v>
      </c>
      <c r="Y35" s="1534">
        <v>0</v>
      </c>
      <c r="Z35" s="697"/>
      <c r="AA35" s="1534">
        <v>0</v>
      </c>
      <c r="AB35" s="695"/>
      <c r="AC35" s="697">
        <f t="shared" si="1"/>
        <v>6552</v>
      </c>
      <c r="AD35" s="691"/>
      <c r="AE35" s="1534">
        <v>5189</v>
      </c>
    </row>
    <row r="36" spans="1:31" ht="15" customHeight="1">
      <c r="A36" s="695" t="s">
        <v>676</v>
      </c>
      <c r="B36" s="695" t="s">
        <v>5</v>
      </c>
      <c r="C36" s="1534">
        <v>0</v>
      </c>
      <c r="D36" s="696"/>
      <c r="E36" s="1534">
        <v>0</v>
      </c>
      <c r="F36" s="696"/>
      <c r="G36" s="1534">
        <v>80</v>
      </c>
      <c r="H36" s="696"/>
      <c r="I36" s="1534">
        <v>0</v>
      </c>
      <c r="J36" s="696"/>
      <c r="K36" s="1534">
        <v>0</v>
      </c>
      <c r="L36" s="696"/>
      <c r="M36" s="1534">
        <v>0</v>
      </c>
      <c r="N36" s="696"/>
      <c r="O36" s="1534">
        <v>29939</v>
      </c>
      <c r="P36" s="696"/>
      <c r="Q36" s="1534">
        <v>0</v>
      </c>
      <c r="R36" s="696"/>
      <c r="S36" s="1534">
        <v>0</v>
      </c>
      <c r="T36" s="695"/>
      <c r="U36" s="697">
        <f t="shared" si="0"/>
        <v>30019</v>
      </c>
      <c r="V36" s="695"/>
      <c r="W36" s="1534">
        <v>3229</v>
      </c>
      <c r="X36" s="697" t="s">
        <v>5</v>
      </c>
      <c r="Y36" s="1534">
        <v>4508</v>
      </c>
      <c r="Z36" s="697"/>
      <c r="AA36" s="1534">
        <v>0</v>
      </c>
      <c r="AB36" s="695"/>
      <c r="AC36" s="697">
        <f t="shared" si="1"/>
        <v>37756</v>
      </c>
      <c r="AD36" s="691"/>
      <c r="AE36" s="1534">
        <v>15721</v>
      </c>
    </row>
    <row r="37" spans="1:31" ht="15" customHeight="1">
      <c r="A37" s="695" t="s">
        <v>677</v>
      </c>
      <c r="B37" s="695" t="s">
        <v>5</v>
      </c>
      <c r="C37" s="1534">
        <v>0</v>
      </c>
      <c r="D37" s="696"/>
      <c r="E37" s="1534">
        <v>0</v>
      </c>
      <c r="F37" s="696"/>
      <c r="G37" s="1534">
        <v>0</v>
      </c>
      <c r="H37" s="696"/>
      <c r="I37" s="1534">
        <v>0</v>
      </c>
      <c r="J37" s="696"/>
      <c r="K37" s="1534">
        <v>0</v>
      </c>
      <c r="L37" s="696"/>
      <c r="M37" s="1534">
        <v>0</v>
      </c>
      <c r="N37" s="696"/>
      <c r="O37" s="1534">
        <v>0</v>
      </c>
      <c r="P37" s="696"/>
      <c r="Q37" s="1534">
        <v>0</v>
      </c>
      <c r="R37" s="696"/>
      <c r="S37" s="1534">
        <v>0</v>
      </c>
      <c r="T37" s="695"/>
      <c r="U37" s="697">
        <f t="shared" si="0"/>
        <v>0</v>
      </c>
      <c r="V37" s="695"/>
      <c r="W37" s="1534">
        <v>9543</v>
      </c>
      <c r="X37" s="697" t="s">
        <v>5</v>
      </c>
      <c r="Y37" s="1534">
        <v>1506</v>
      </c>
      <c r="Z37" s="697"/>
      <c r="AA37" s="1534">
        <v>0</v>
      </c>
      <c r="AB37" s="695"/>
      <c r="AC37" s="697">
        <f t="shared" si="1"/>
        <v>11049</v>
      </c>
      <c r="AD37" s="691"/>
      <c r="AE37" s="1534">
        <v>9994</v>
      </c>
    </row>
    <row r="38" spans="1:31" ht="15" customHeight="1">
      <c r="A38" s="695" t="s">
        <v>678</v>
      </c>
      <c r="B38" s="695" t="s">
        <v>5</v>
      </c>
      <c r="C38" s="1534">
        <v>0</v>
      </c>
      <c r="D38" s="696"/>
      <c r="E38" s="1534">
        <v>0</v>
      </c>
      <c r="F38" s="696"/>
      <c r="G38" s="1534">
        <v>0</v>
      </c>
      <c r="H38" s="696"/>
      <c r="I38" s="1534">
        <v>0</v>
      </c>
      <c r="J38" s="696"/>
      <c r="K38" s="1534">
        <v>0</v>
      </c>
      <c r="L38" s="696"/>
      <c r="M38" s="1534">
        <v>885</v>
      </c>
      <c r="N38" s="696"/>
      <c r="O38" s="1534">
        <v>0</v>
      </c>
      <c r="P38" s="696"/>
      <c r="Q38" s="1534">
        <v>0</v>
      </c>
      <c r="R38" s="696"/>
      <c r="S38" s="1534">
        <v>0</v>
      </c>
      <c r="T38" s="695"/>
      <c r="U38" s="697">
        <f t="shared" si="0"/>
        <v>885</v>
      </c>
      <c r="V38" s="695"/>
      <c r="W38" s="1534">
        <v>14158</v>
      </c>
      <c r="X38" s="697" t="s">
        <v>5</v>
      </c>
      <c r="Y38" s="1534">
        <v>5907</v>
      </c>
      <c r="Z38" s="697"/>
      <c r="AA38" s="1534">
        <v>0</v>
      </c>
      <c r="AB38" s="695"/>
      <c r="AC38" s="697">
        <f t="shared" si="1"/>
        <v>20950</v>
      </c>
      <c r="AD38" s="691"/>
      <c r="AE38" s="1534">
        <v>21330</v>
      </c>
    </row>
    <row r="39" spans="1:31" ht="14.25" customHeight="1">
      <c r="A39" s="695" t="s">
        <v>679</v>
      </c>
      <c r="B39" s="695" t="s">
        <v>5</v>
      </c>
      <c r="C39" s="1534">
        <v>0</v>
      </c>
      <c r="D39" s="696"/>
      <c r="E39" s="1534">
        <v>0</v>
      </c>
      <c r="F39" s="696"/>
      <c r="G39" s="1534">
        <v>0</v>
      </c>
      <c r="H39" s="696"/>
      <c r="I39" s="1534">
        <v>0</v>
      </c>
      <c r="J39" s="696"/>
      <c r="K39" s="1534">
        <v>0</v>
      </c>
      <c r="L39" s="696"/>
      <c r="M39" s="1534">
        <v>0</v>
      </c>
      <c r="N39" s="696"/>
      <c r="O39" s="1534">
        <v>0</v>
      </c>
      <c r="P39" s="696"/>
      <c r="Q39" s="1534">
        <v>0</v>
      </c>
      <c r="R39" s="696"/>
      <c r="S39" s="1534">
        <v>0</v>
      </c>
      <c r="T39" s="695"/>
      <c r="U39" s="697">
        <f t="shared" si="0"/>
        <v>0</v>
      </c>
      <c r="V39" s="695"/>
      <c r="W39" s="1534">
        <v>661291</v>
      </c>
      <c r="X39" s="697" t="s">
        <v>5</v>
      </c>
      <c r="Y39" s="1534">
        <v>34975</v>
      </c>
      <c r="Z39" s="697"/>
      <c r="AA39" s="1534">
        <v>5</v>
      </c>
      <c r="AB39" s="695"/>
      <c r="AC39" s="697">
        <f t="shared" si="1"/>
        <v>696271</v>
      </c>
      <c r="AD39" s="691"/>
      <c r="AE39" s="1534">
        <v>640203</v>
      </c>
    </row>
    <row r="40" spans="1:31" ht="15" customHeight="1">
      <c r="A40" s="695" t="s">
        <v>680</v>
      </c>
      <c r="B40" s="695" t="s">
        <v>5</v>
      </c>
      <c r="C40" s="1534">
        <v>0</v>
      </c>
      <c r="D40" s="696"/>
      <c r="E40" s="1534">
        <v>0</v>
      </c>
      <c r="F40" s="696"/>
      <c r="G40" s="1534">
        <v>0</v>
      </c>
      <c r="H40" s="696"/>
      <c r="I40" s="1534">
        <v>0</v>
      </c>
      <c r="J40" s="696"/>
      <c r="K40" s="1534">
        <v>0</v>
      </c>
      <c r="L40" s="696"/>
      <c r="M40" s="1534">
        <v>0</v>
      </c>
      <c r="N40" s="696"/>
      <c r="O40" s="1534">
        <v>0</v>
      </c>
      <c r="P40" s="696"/>
      <c r="Q40" s="1534">
        <v>0</v>
      </c>
      <c r="R40" s="696"/>
      <c r="S40" s="1534">
        <v>0</v>
      </c>
      <c r="T40" s="695"/>
      <c r="U40" s="697">
        <f t="shared" si="0"/>
        <v>0</v>
      </c>
      <c r="V40" s="695"/>
      <c r="W40" s="1534">
        <v>2640</v>
      </c>
      <c r="X40" s="697" t="s">
        <v>5</v>
      </c>
      <c r="Y40" s="1534">
        <v>230</v>
      </c>
      <c r="Z40" s="697"/>
      <c r="AA40" s="1534">
        <v>0</v>
      </c>
      <c r="AB40" s="695"/>
      <c r="AC40" s="697">
        <f t="shared" si="1"/>
        <v>2870</v>
      </c>
      <c r="AD40" s="695"/>
      <c r="AE40" s="1534">
        <v>2821</v>
      </c>
    </row>
    <row r="41" spans="1:31" ht="15" customHeight="1">
      <c r="A41" s="695" t="s">
        <v>2484</v>
      </c>
      <c r="B41" s="695" t="s">
        <v>5</v>
      </c>
      <c r="C41" s="1534">
        <v>0</v>
      </c>
      <c r="D41" s="696"/>
      <c r="E41" s="1534">
        <v>0</v>
      </c>
      <c r="F41" s="696"/>
      <c r="G41" s="1534">
        <v>101</v>
      </c>
      <c r="H41" s="696"/>
      <c r="I41" s="1534">
        <v>0</v>
      </c>
      <c r="J41" s="696"/>
      <c r="K41" s="1534">
        <v>0</v>
      </c>
      <c r="L41" s="696"/>
      <c r="M41" s="1534">
        <v>0</v>
      </c>
      <c r="N41" s="696"/>
      <c r="O41" s="1534">
        <v>8134</v>
      </c>
      <c r="P41" s="696"/>
      <c r="Q41" s="1534">
        <v>0</v>
      </c>
      <c r="R41" s="696"/>
      <c r="S41" s="1534">
        <v>0</v>
      </c>
      <c r="T41" s="695"/>
      <c r="U41" s="697">
        <f t="shared" si="0"/>
        <v>8235</v>
      </c>
      <c r="V41" s="695"/>
      <c r="W41" s="1534">
        <v>5546</v>
      </c>
      <c r="X41" s="697" t="s">
        <v>5</v>
      </c>
      <c r="Y41" s="1534">
        <v>660</v>
      </c>
      <c r="Z41" s="697"/>
      <c r="AA41" s="1534">
        <v>0</v>
      </c>
      <c r="AB41" s="695"/>
      <c r="AC41" s="697">
        <f t="shared" si="1"/>
        <v>14441</v>
      </c>
      <c r="AD41" s="691"/>
      <c r="AE41" s="1534">
        <v>16219</v>
      </c>
    </row>
    <row r="42" spans="1:31" ht="15" customHeight="1">
      <c r="A42" s="695" t="s">
        <v>681</v>
      </c>
      <c r="B42" s="672" t="s">
        <v>5</v>
      </c>
      <c r="C42" s="1534">
        <v>0</v>
      </c>
      <c r="D42" s="696"/>
      <c r="E42" s="1534">
        <v>0</v>
      </c>
      <c r="F42" s="696"/>
      <c r="G42" s="1534">
        <v>0</v>
      </c>
      <c r="H42" s="696"/>
      <c r="I42" s="1534">
        <v>0</v>
      </c>
      <c r="J42" s="696"/>
      <c r="K42" s="1534">
        <v>0</v>
      </c>
      <c r="L42" s="696"/>
      <c r="M42" s="1534">
        <v>0</v>
      </c>
      <c r="N42" s="696"/>
      <c r="O42" s="1534">
        <v>0</v>
      </c>
      <c r="P42" s="696"/>
      <c r="Q42" s="1534">
        <v>0</v>
      </c>
      <c r="R42" s="696"/>
      <c r="S42" s="1534">
        <v>0</v>
      </c>
      <c r="T42" s="695"/>
      <c r="U42" s="697">
        <f t="shared" si="0"/>
        <v>0</v>
      </c>
      <c r="V42" s="695"/>
      <c r="W42" s="1534">
        <v>10877</v>
      </c>
      <c r="X42" s="697" t="s">
        <v>5</v>
      </c>
      <c r="Y42" s="1534">
        <v>2372</v>
      </c>
      <c r="Z42" s="697"/>
      <c r="AA42" s="1534">
        <v>0</v>
      </c>
      <c r="AB42" s="695"/>
      <c r="AC42" s="697">
        <f t="shared" si="1"/>
        <v>13249</v>
      </c>
      <c r="AD42" s="695"/>
      <c r="AE42" s="1534">
        <v>12677</v>
      </c>
    </row>
    <row r="43" spans="1:31" ht="15" customHeight="1">
      <c r="A43" s="700" t="s">
        <v>682</v>
      </c>
      <c r="B43" s="695" t="s">
        <v>5</v>
      </c>
      <c r="C43" s="1534">
        <v>0</v>
      </c>
      <c r="D43" s="696"/>
      <c r="E43" s="1534">
        <v>0</v>
      </c>
      <c r="F43" s="696"/>
      <c r="G43" s="1534">
        <v>0</v>
      </c>
      <c r="H43" s="696"/>
      <c r="I43" s="1534">
        <v>0</v>
      </c>
      <c r="J43" s="696"/>
      <c r="K43" s="1534">
        <v>0</v>
      </c>
      <c r="L43" s="696"/>
      <c r="M43" s="1534">
        <v>0</v>
      </c>
      <c r="N43" s="696"/>
      <c r="O43" s="1534">
        <v>0</v>
      </c>
      <c r="P43" s="696"/>
      <c r="Q43" s="1534">
        <v>0</v>
      </c>
      <c r="R43" s="696"/>
      <c r="S43" s="1534">
        <v>0</v>
      </c>
      <c r="T43" s="695"/>
      <c r="U43" s="697">
        <f t="shared" ref="U43:U53" si="6">ROUND(SUM(C43:S43),1)</f>
        <v>0</v>
      </c>
      <c r="V43" s="695"/>
      <c r="W43" s="1534">
        <v>0</v>
      </c>
      <c r="X43" s="697" t="s">
        <v>5</v>
      </c>
      <c r="Y43" s="1534">
        <v>166</v>
      </c>
      <c r="Z43" s="697"/>
      <c r="AA43" s="1534">
        <v>0</v>
      </c>
      <c r="AB43" s="695"/>
      <c r="AC43" s="697">
        <f t="shared" ref="AC43:AC53" si="7">ROUND(SUM(U43:AA43),1)</f>
        <v>166</v>
      </c>
      <c r="AD43" s="691"/>
      <c r="AE43" s="1534">
        <v>166</v>
      </c>
    </row>
    <row r="44" spans="1:31" ht="15" customHeight="1">
      <c r="A44" s="695" t="s">
        <v>2540</v>
      </c>
      <c r="B44" s="413" t="s">
        <v>5</v>
      </c>
      <c r="C44" s="1534">
        <v>950867</v>
      </c>
      <c r="D44" s="696"/>
      <c r="E44" s="1534">
        <v>0</v>
      </c>
      <c r="F44" s="696"/>
      <c r="G44" s="1534">
        <v>0</v>
      </c>
      <c r="H44" s="696"/>
      <c r="I44" s="1534">
        <v>0</v>
      </c>
      <c r="J44" s="696"/>
      <c r="K44" s="1534">
        <v>0</v>
      </c>
      <c r="L44" s="696"/>
      <c r="M44" s="1534">
        <v>0</v>
      </c>
      <c r="N44" s="696"/>
      <c r="O44" s="1534">
        <v>0</v>
      </c>
      <c r="P44" s="696"/>
      <c r="Q44" s="1534">
        <v>0</v>
      </c>
      <c r="R44" s="696"/>
      <c r="S44" s="1534">
        <v>0</v>
      </c>
      <c r="T44" s="695"/>
      <c r="U44" s="697">
        <f t="shared" si="6"/>
        <v>950867</v>
      </c>
      <c r="V44" s="695"/>
      <c r="W44" s="1534">
        <v>0</v>
      </c>
      <c r="X44" s="697" t="s">
        <v>5</v>
      </c>
      <c r="Y44" s="1534">
        <v>0</v>
      </c>
      <c r="Z44" s="697"/>
      <c r="AA44" s="1534">
        <v>0</v>
      </c>
      <c r="AB44" s="695"/>
      <c r="AC44" s="697">
        <f t="shared" si="7"/>
        <v>950867</v>
      </c>
      <c r="AD44" s="691"/>
      <c r="AE44" s="1534">
        <v>984334</v>
      </c>
    </row>
    <row r="45" spans="1:31" ht="15" customHeight="1">
      <c r="A45" s="695" t="s">
        <v>683</v>
      </c>
      <c r="B45" s="695" t="s">
        <v>5</v>
      </c>
      <c r="C45" s="1534">
        <v>0</v>
      </c>
      <c r="D45" s="696"/>
      <c r="E45" s="1534">
        <v>137</v>
      </c>
      <c r="F45" s="696"/>
      <c r="G45" s="1534">
        <v>0</v>
      </c>
      <c r="H45" s="696"/>
      <c r="I45" s="1534">
        <v>0</v>
      </c>
      <c r="J45" s="696"/>
      <c r="K45" s="1534">
        <v>0</v>
      </c>
      <c r="L45" s="696"/>
      <c r="M45" s="1534">
        <v>0</v>
      </c>
      <c r="N45" s="696"/>
      <c r="O45" s="1534">
        <v>0</v>
      </c>
      <c r="P45" s="696"/>
      <c r="Q45" s="1534">
        <v>0</v>
      </c>
      <c r="R45" s="696"/>
      <c r="S45" s="1534">
        <v>0</v>
      </c>
      <c r="T45" s="695"/>
      <c r="U45" s="697">
        <f t="shared" si="6"/>
        <v>137</v>
      </c>
      <c r="V45" s="695"/>
      <c r="W45" s="1534">
        <v>73</v>
      </c>
      <c r="X45" s="697" t="s">
        <v>5</v>
      </c>
      <c r="Y45" s="1534">
        <v>30</v>
      </c>
      <c r="Z45" s="697"/>
      <c r="AA45" s="1534">
        <v>0</v>
      </c>
      <c r="AB45" s="695"/>
      <c r="AC45" s="697">
        <f t="shared" si="7"/>
        <v>240</v>
      </c>
      <c r="AD45" s="691"/>
      <c r="AE45" s="1534">
        <v>192</v>
      </c>
    </row>
    <row r="46" spans="1:31" ht="15" customHeight="1">
      <c r="A46" s="695" t="s">
        <v>2363</v>
      </c>
      <c r="B46" s="695" t="s">
        <v>5</v>
      </c>
      <c r="C46" s="1534">
        <v>0</v>
      </c>
      <c r="D46" s="696"/>
      <c r="E46" s="1534">
        <v>0</v>
      </c>
      <c r="F46" s="696"/>
      <c r="G46" s="1534">
        <v>0</v>
      </c>
      <c r="H46" s="696"/>
      <c r="I46" s="1534">
        <v>0</v>
      </c>
      <c r="J46" s="696"/>
      <c r="K46" s="1534">
        <v>0</v>
      </c>
      <c r="L46" s="696"/>
      <c r="M46" s="1534">
        <v>14349</v>
      </c>
      <c r="N46" s="696"/>
      <c r="O46" s="1534">
        <v>0</v>
      </c>
      <c r="P46" s="696"/>
      <c r="Q46" s="1534">
        <v>0</v>
      </c>
      <c r="R46" s="696"/>
      <c r="S46" s="1534">
        <v>0</v>
      </c>
      <c r="T46" s="695"/>
      <c r="U46" s="697">
        <f t="shared" si="6"/>
        <v>14349</v>
      </c>
      <c r="V46" s="695"/>
      <c r="W46" s="1534">
        <v>0</v>
      </c>
      <c r="X46" s="697" t="s">
        <v>5</v>
      </c>
      <c r="Y46" s="1534">
        <v>0</v>
      </c>
      <c r="Z46" s="697"/>
      <c r="AA46" s="1534">
        <v>0</v>
      </c>
      <c r="AB46" s="695"/>
      <c r="AC46" s="697">
        <f t="shared" si="7"/>
        <v>14349</v>
      </c>
      <c r="AD46" s="691"/>
      <c r="AE46" s="1534">
        <v>14229</v>
      </c>
    </row>
    <row r="47" spans="1:31" ht="15" customHeight="1">
      <c r="A47" s="695" t="s">
        <v>2364</v>
      </c>
      <c r="B47" s="695" t="s">
        <v>5</v>
      </c>
      <c r="C47" s="1534">
        <v>0</v>
      </c>
      <c r="D47" s="696"/>
      <c r="E47" s="1534">
        <v>0</v>
      </c>
      <c r="F47" s="696"/>
      <c r="G47" s="1534">
        <v>0</v>
      </c>
      <c r="H47" s="696"/>
      <c r="I47" s="1534">
        <v>0</v>
      </c>
      <c r="J47" s="696"/>
      <c r="K47" s="1534">
        <v>0</v>
      </c>
      <c r="L47" s="696"/>
      <c r="M47" s="1534">
        <v>0</v>
      </c>
      <c r="N47" s="696"/>
      <c r="O47" s="1534">
        <v>0</v>
      </c>
      <c r="P47" s="696"/>
      <c r="Q47" s="1534">
        <v>0</v>
      </c>
      <c r="R47" s="696"/>
      <c r="S47" s="1534">
        <v>0</v>
      </c>
      <c r="T47" s="695"/>
      <c r="U47" s="697">
        <f t="shared" si="6"/>
        <v>0</v>
      </c>
      <c r="V47" s="695"/>
      <c r="W47" s="1534">
        <v>4203</v>
      </c>
      <c r="X47" s="697" t="s">
        <v>5</v>
      </c>
      <c r="Y47" s="1534">
        <v>1545</v>
      </c>
      <c r="Z47" s="697"/>
      <c r="AA47" s="1534">
        <v>0</v>
      </c>
      <c r="AB47" s="695"/>
      <c r="AC47" s="697">
        <f t="shared" si="7"/>
        <v>5748</v>
      </c>
      <c r="AD47" s="695"/>
      <c r="AE47" s="1534">
        <v>5423</v>
      </c>
    </row>
    <row r="48" spans="1:31" ht="15" customHeight="1">
      <c r="A48" s="695" t="s">
        <v>1896</v>
      </c>
      <c r="B48" s="695" t="s">
        <v>5</v>
      </c>
      <c r="C48" s="1534">
        <v>0</v>
      </c>
      <c r="D48" s="696"/>
      <c r="E48" s="1534">
        <v>0</v>
      </c>
      <c r="F48" s="696"/>
      <c r="G48" s="1534">
        <v>0</v>
      </c>
      <c r="H48" s="696"/>
      <c r="I48" s="1534">
        <v>0</v>
      </c>
      <c r="J48" s="696"/>
      <c r="K48" s="1534">
        <v>0</v>
      </c>
      <c r="L48" s="696"/>
      <c r="M48" s="1534">
        <v>0</v>
      </c>
      <c r="N48" s="696"/>
      <c r="O48" s="1534">
        <v>0</v>
      </c>
      <c r="P48" s="696"/>
      <c r="Q48" s="1534">
        <v>0</v>
      </c>
      <c r="R48" s="696"/>
      <c r="S48" s="1534">
        <v>0</v>
      </c>
      <c r="T48" s="695"/>
      <c r="U48" s="697">
        <f t="shared" si="6"/>
        <v>0</v>
      </c>
      <c r="V48" s="695"/>
      <c r="W48" s="1534">
        <v>0</v>
      </c>
      <c r="X48" s="697" t="s">
        <v>5</v>
      </c>
      <c r="Y48" s="1534">
        <v>6</v>
      </c>
      <c r="Z48" s="697"/>
      <c r="AA48" s="1534">
        <v>0</v>
      </c>
      <c r="AB48" s="695"/>
      <c r="AC48" s="697">
        <f t="shared" si="7"/>
        <v>6</v>
      </c>
      <c r="AD48" s="695"/>
      <c r="AE48" s="1534">
        <v>7</v>
      </c>
    </row>
    <row r="49" spans="1:31" ht="15" customHeight="1">
      <c r="A49" s="695" t="s">
        <v>684</v>
      </c>
      <c r="B49" s="695" t="s">
        <v>5</v>
      </c>
      <c r="C49" s="1534">
        <v>0</v>
      </c>
      <c r="D49" s="696"/>
      <c r="E49" s="1534">
        <v>0</v>
      </c>
      <c r="F49" s="696"/>
      <c r="G49" s="1534">
        <v>0</v>
      </c>
      <c r="H49" s="696"/>
      <c r="I49" s="1534">
        <v>0</v>
      </c>
      <c r="J49" s="696"/>
      <c r="K49" s="1534">
        <v>0</v>
      </c>
      <c r="L49" s="696"/>
      <c r="M49" s="1534">
        <v>0</v>
      </c>
      <c r="N49" s="696"/>
      <c r="O49" s="1534">
        <v>0</v>
      </c>
      <c r="P49" s="696"/>
      <c r="Q49" s="1534">
        <v>0</v>
      </c>
      <c r="R49" s="696"/>
      <c r="S49" s="1534">
        <v>0</v>
      </c>
      <c r="T49" s="695"/>
      <c r="U49" s="697">
        <f t="shared" si="6"/>
        <v>0</v>
      </c>
      <c r="V49" s="695"/>
      <c r="W49" s="1534">
        <v>0</v>
      </c>
      <c r="X49" s="697" t="s">
        <v>5</v>
      </c>
      <c r="Y49" s="1534">
        <v>0</v>
      </c>
      <c r="Z49" s="697"/>
      <c r="AA49" s="1534">
        <v>0</v>
      </c>
      <c r="AB49" s="695"/>
      <c r="AC49" s="697">
        <f t="shared" si="7"/>
        <v>0</v>
      </c>
      <c r="AD49" s="691"/>
      <c r="AE49" s="1534">
        <v>0</v>
      </c>
    </row>
    <row r="50" spans="1:31" ht="15" customHeight="1">
      <c r="A50" s="695" t="s">
        <v>1670</v>
      </c>
      <c r="B50" s="695" t="s">
        <v>5</v>
      </c>
      <c r="C50" s="1534">
        <v>0</v>
      </c>
      <c r="D50" s="696"/>
      <c r="E50" s="1534">
        <v>0</v>
      </c>
      <c r="F50" s="696"/>
      <c r="G50" s="1534">
        <v>0</v>
      </c>
      <c r="H50" s="696"/>
      <c r="I50" s="1534">
        <v>0</v>
      </c>
      <c r="J50" s="696"/>
      <c r="K50" s="1534">
        <v>170</v>
      </c>
      <c r="L50" s="696"/>
      <c r="M50" s="1534">
        <v>0</v>
      </c>
      <c r="N50" s="696"/>
      <c r="O50" s="1534">
        <v>0</v>
      </c>
      <c r="P50" s="696"/>
      <c r="Q50" s="1534">
        <v>0</v>
      </c>
      <c r="R50" s="696"/>
      <c r="S50" s="1534">
        <v>0</v>
      </c>
      <c r="T50" s="695"/>
      <c r="U50" s="697">
        <f t="shared" si="6"/>
        <v>170</v>
      </c>
      <c r="V50" s="695"/>
      <c r="W50" s="1534">
        <v>33333</v>
      </c>
      <c r="X50" s="697" t="s">
        <v>5</v>
      </c>
      <c r="Y50" s="1534">
        <v>8071</v>
      </c>
      <c r="Z50" s="697"/>
      <c r="AA50" s="1534">
        <v>0</v>
      </c>
      <c r="AB50" s="695"/>
      <c r="AC50" s="697">
        <f t="shared" si="7"/>
        <v>41574</v>
      </c>
      <c r="AD50" s="691"/>
      <c r="AE50" s="1534">
        <v>40350</v>
      </c>
    </row>
    <row r="51" spans="1:31" ht="15" customHeight="1">
      <c r="A51" s="695" t="s">
        <v>685</v>
      </c>
      <c r="B51" s="695" t="s">
        <v>5</v>
      </c>
      <c r="C51" s="1534">
        <v>0</v>
      </c>
      <c r="D51" s="696"/>
      <c r="E51" s="1534">
        <v>0</v>
      </c>
      <c r="F51" s="696"/>
      <c r="G51" s="1534">
        <v>0</v>
      </c>
      <c r="H51" s="696"/>
      <c r="I51" s="1534">
        <v>0</v>
      </c>
      <c r="J51" s="696"/>
      <c r="K51" s="1534">
        <v>0</v>
      </c>
      <c r="L51" s="696"/>
      <c r="M51" s="1534">
        <v>0</v>
      </c>
      <c r="N51" s="696"/>
      <c r="O51" s="1534">
        <v>0</v>
      </c>
      <c r="P51" s="696"/>
      <c r="Q51" s="1534">
        <v>0</v>
      </c>
      <c r="R51" s="696"/>
      <c r="S51" s="1534">
        <v>0</v>
      </c>
      <c r="T51" s="695"/>
      <c r="U51" s="697">
        <f t="shared" si="6"/>
        <v>0</v>
      </c>
      <c r="V51" s="695"/>
      <c r="W51" s="1534">
        <v>177071</v>
      </c>
      <c r="X51" s="697" t="s">
        <v>5</v>
      </c>
      <c r="Y51" s="1534">
        <v>50182</v>
      </c>
      <c r="Z51" s="697"/>
      <c r="AA51" s="1534">
        <v>0</v>
      </c>
      <c r="AB51" s="695"/>
      <c r="AC51" s="697">
        <f t="shared" si="7"/>
        <v>227253</v>
      </c>
      <c r="AD51" s="691"/>
      <c r="AE51" s="1534">
        <v>222726</v>
      </c>
    </row>
    <row r="52" spans="1:31" ht="15" customHeight="1">
      <c r="A52" s="695" t="s">
        <v>2119</v>
      </c>
      <c r="B52" s="695" t="s">
        <v>5</v>
      </c>
      <c r="C52" s="1534">
        <v>0</v>
      </c>
      <c r="D52" s="696"/>
      <c r="E52" s="1534">
        <v>0</v>
      </c>
      <c r="F52" s="696"/>
      <c r="G52" s="1534">
        <v>0</v>
      </c>
      <c r="H52" s="696"/>
      <c r="I52" s="1534">
        <v>0</v>
      </c>
      <c r="J52" s="696"/>
      <c r="K52" s="1534">
        <v>0</v>
      </c>
      <c r="L52" s="696"/>
      <c r="M52" s="1534">
        <v>0</v>
      </c>
      <c r="N52" s="696"/>
      <c r="O52" s="1534">
        <v>0</v>
      </c>
      <c r="P52" s="696"/>
      <c r="Q52" s="1534">
        <v>0</v>
      </c>
      <c r="R52" s="696"/>
      <c r="S52" s="1534">
        <v>0</v>
      </c>
      <c r="T52" s="695"/>
      <c r="U52" s="697">
        <f t="shared" si="6"/>
        <v>0</v>
      </c>
      <c r="V52" s="695"/>
      <c r="W52" s="1534">
        <v>726</v>
      </c>
      <c r="X52" s="697" t="s">
        <v>5</v>
      </c>
      <c r="Y52" s="1534">
        <v>89</v>
      </c>
      <c r="Z52" s="697"/>
      <c r="AA52" s="1534">
        <v>0</v>
      </c>
      <c r="AB52" s="695"/>
      <c r="AC52" s="697">
        <f t="shared" si="7"/>
        <v>815</v>
      </c>
      <c r="AD52" s="691"/>
      <c r="AE52" s="1534">
        <v>811</v>
      </c>
    </row>
    <row r="53" spans="1:31" ht="15" customHeight="1">
      <c r="A53" s="695" t="s">
        <v>686</v>
      </c>
      <c r="B53" s="695" t="s">
        <v>5</v>
      </c>
      <c r="C53" s="1534">
        <v>0</v>
      </c>
      <c r="D53" s="696"/>
      <c r="E53" s="1534">
        <v>0</v>
      </c>
      <c r="F53" s="696"/>
      <c r="G53" s="1534">
        <v>0</v>
      </c>
      <c r="H53" s="696"/>
      <c r="I53" s="1534">
        <v>0</v>
      </c>
      <c r="J53" s="696"/>
      <c r="K53" s="1534">
        <v>0</v>
      </c>
      <c r="L53" s="696"/>
      <c r="M53" s="1534">
        <v>0</v>
      </c>
      <c r="N53" s="696"/>
      <c r="O53" s="1534">
        <v>349</v>
      </c>
      <c r="P53" s="696"/>
      <c r="Q53" s="1534">
        <v>0</v>
      </c>
      <c r="R53" s="696"/>
      <c r="S53" s="1534">
        <v>0</v>
      </c>
      <c r="T53" s="695"/>
      <c r="U53" s="697">
        <f t="shared" si="6"/>
        <v>349</v>
      </c>
      <c r="V53" s="695"/>
      <c r="W53" s="1534">
        <v>305</v>
      </c>
      <c r="X53" s="697" t="s">
        <v>5</v>
      </c>
      <c r="Y53" s="1534">
        <v>0</v>
      </c>
      <c r="Z53" s="697"/>
      <c r="AA53" s="1534">
        <v>0</v>
      </c>
      <c r="AB53" s="695"/>
      <c r="AC53" s="697">
        <f t="shared" si="7"/>
        <v>654</v>
      </c>
      <c r="AD53" s="691"/>
      <c r="AE53" s="1534">
        <v>560</v>
      </c>
    </row>
    <row r="54" spans="1:31" ht="15" customHeight="1">
      <c r="A54" s="695" t="s">
        <v>2414</v>
      </c>
      <c r="B54" s="695" t="s">
        <v>5</v>
      </c>
      <c r="C54" s="1534">
        <v>0</v>
      </c>
      <c r="D54" s="696"/>
      <c r="E54" s="1534">
        <v>0</v>
      </c>
      <c r="F54" s="696"/>
      <c r="G54" s="1534">
        <v>0</v>
      </c>
      <c r="H54" s="696"/>
      <c r="I54" s="1534">
        <v>0</v>
      </c>
      <c r="J54" s="696"/>
      <c r="K54" s="1534">
        <v>0</v>
      </c>
      <c r="L54" s="696"/>
      <c r="M54" s="1534">
        <v>0</v>
      </c>
      <c r="N54" s="696"/>
      <c r="O54" s="1534">
        <v>0</v>
      </c>
      <c r="P54" s="696"/>
      <c r="Q54" s="1534">
        <v>0</v>
      </c>
      <c r="R54" s="696"/>
      <c r="S54" s="1534">
        <v>0</v>
      </c>
      <c r="T54" s="695"/>
      <c r="U54" s="697">
        <f>ROUND(SUM(C54:S54),1)</f>
        <v>0</v>
      </c>
      <c r="V54" s="695"/>
      <c r="W54" s="1534">
        <v>3254</v>
      </c>
      <c r="X54" s="697" t="s">
        <v>5</v>
      </c>
      <c r="Y54" s="1534">
        <v>1271</v>
      </c>
      <c r="Z54" s="697"/>
      <c r="AA54" s="1534">
        <v>0</v>
      </c>
      <c r="AB54" s="695"/>
      <c r="AC54" s="697">
        <f>ROUND(SUM(U54:AA54),1)</f>
        <v>4525</v>
      </c>
      <c r="AD54" s="691"/>
      <c r="AE54" s="1534">
        <v>4538</v>
      </c>
    </row>
    <row r="55" spans="1:31" ht="15" customHeight="1">
      <c r="A55" s="695" t="s">
        <v>687</v>
      </c>
      <c r="B55" s="695" t="s">
        <v>5</v>
      </c>
      <c r="C55" s="1534">
        <v>0</v>
      </c>
      <c r="D55" s="696"/>
      <c r="E55" s="1534">
        <v>0</v>
      </c>
      <c r="F55" s="696"/>
      <c r="G55" s="1534">
        <v>0</v>
      </c>
      <c r="H55" s="696"/>
      <c r="I55" s="1534">
        <v>0</v>
      </c>
      <c r="J55" s="696"/>
      <c r="K55" s="1534">
        <v>0</v>
      </c>
      <c r="L55" s="696"/>
      <c r="M55" s="1534">
        <v>0</v>
      </c>
      <c r="N55" s="696"/>
      <c r="O55" s="1534">
        <v>0</v>
      </c>
      <c r="P55" s="696"/>
      <c r="Q55" s="1534">
        <v>0</v>
      </c>
      <c r="R55" s="696"/>
      <c r="S55" s="1534">
        <v>0</v>
      </c>
      <c r="T55" s="695"/>
      <c r="U55" s="697">
        <f t="shared" si="0"/>
        <v>0</v>
      </c>
      <c r="V55" s="695"/>
      <c r="W55" s="1534">
        <v>4486</v>
      </c>
      <c r="X55" s="697" t="s">
        <v>5</v>
      </c>
      <c r="Y55" s="1534">
        <v>731</v>
      </c>
      <c r="Z55" s="697"/>
      <c r="AA55" s="1534">
        <v>0</v>
      </c>
      <c r="AB55" s="695"/>
      <c r="AC55" s="697">
        <f t="shared" si="1"/>
        <v>5217</v>
      </c>
      <c r="AD55" s="691"/>
      <c r="AE55" s="1534">
        <v>5223</v>
      </c>
    </row>
    <row r="56" spans="1:31" ht="15" customHeight="1">
      <c r="A56" s="695" t="s">
        <v>2546</v>
      </c>
      <c r="B56" s="695" t="s">
        <v>5</v>
      </c>
      <c r="C56" s="1534">
        <v>0</v>
      </c>
      <c r="D56" s="696"/>
      <c r="E56" s="1534">
        <v>0</v>
      </c>
      <c r="F56" s="696"/>
      <c r="G56" s="1534">
        <v>0</v>
      </c>
      <c r="H56" s="696"/>
      <c r="I56" s="1534">
        <v>0</v>
      </c>
      <c r="J56" s="696"/>
      <c r="K56" s="1534">
        <v>0</v>
      </c>
      <c r="L56" s="696"/>
      <c r="M56" s="1534">
        <v>0</v>
      </c>
      <c r="N56" s="696"/>
      <c r="O56" s="1534">
        <v>1288</v>
      </c>
      <c r="P56" s="696"/>
      <c r="Q56" s="1534">
        <v>0</v>
      </c>
      <c r="R56" s="696"/>
      <c r="S56" s="1534">
        <v>0</v>
      </c>
      <c r="T56" s="695"/>
      <c r="U56" s="697">
        <f>ROUND(SUM(C56:S56),1)</f>
        <v>1288</v>
      </c>
      <c r="V56" s="695"/>
      <c r="W56" s="1534">
        <v>1550</v>
      </c>
      <c r="X56" s="697" t="s">
        <v>5</v>
      </c>
      <c r="Y56" s="1534">
        <v>146</v>
      </c>
      <c r="Z56" s="697"/>
      <c r="AA56" s="1534">
        <v>0</v>
      </c>
      <c r="AB56" s="695"/>
      <c r="AC56" s="697">
        <f>ROUND(SUM(U56:AA56),1)</f>
        <v>2984</v>
      </c>
      <c r="AD56" s="691"/>
      <c r="AE56" s="1534">
        <v>2817</v>
      </c>
    </row>
    <row r="57" spans="1:31" ht="15" customHeight="1">
      <c r="A57" s="695" t="s">
        <v>688</v>
      </c>
      <c r="B57" s="695" t="s">
        <v>5</v>
      </c>
      <c r="C57" s="1534">
        <v>0</v>
      </c>
      <c r="D57" s="696"/>
      <c r="E57" s="1534">
        <v>0</v>
      </c>
      <c r="F57" s="696"/>
      <c r="G57" s="1534">
        <v>59</v>
      </c>
      <c r="H57" s="696"/>
      <c r="I57" s="1534">
        <v>1333390</v>
      </c>
      <c r="J57" s="696"/>
      <c r="K57" s="1534">
        <v>408220</v>
      </c>
      <c r="L57" s="696"/>
      <c r="M57" s="1534">
        <v>0</v>
      </c>
      <c r="N57" s="696"/>
      <c r="O57" s="1534">
        <v>5</v>
      </c>
      <c r="P57" s="696"/>
      <c r="Q57" s="1534">
        <v>0</v>
      </c>
      <c r="R57" s="696"/>
      <c r="S57" s="1534">
        <v>0</v>
      </c>
      <c r="T57" s="695"/>
      <c r="U57" s="697">
        <f t="shared" si="0"/>
        <v>1741674</v>
      </c>
      <c r="V57" s="695"/>
      <c r="W57" s="1534">
        <v>1161329</v>
      </c>
      <c r="X57" s="697" t="s">
        <v>5</v>
      </c>
      <c r="Y57" s="1534">
        <v>195661</v>
      </c>
      <c r="Z57" s="697"/>
      <c r="AA57" s="1534">
        <v>15</v>
      </c>
      <c r="AB57" s="695"/>
      <c r="AC57" s="697">
        <f t="shared" si="1"/>
        <v>3098679</v>
      </c>
      <c r="AD57" s="691"/>
      <c r="AE57" s="1534">
        <v>1851052</v>
      </c>
    </row>
    <row r="58" spans="1:31" ht="15" customHeight="1">
      <c r="A58" s="695" t="s">
        <v>2489</v>
      </c>
      <c r="B58" s="695" t="s">
        <v>5</v>
      </c>
      <c r="C58" s="1534">
        <v>140</v>
      </c>
      <c r="D58" s="696"/>
      <c r="E58" s="1534">
        <v>0</v>
      </c>
      <c r="F58" s="696"/>
      <c r="G58" s="1534">
        <v>8</v>
      </c>
      <c r="H58" s="696"/>
      <c r="I58" s="1534">
        <v>26249</v>
      </c>
      <c r="J58" s="696"/>
      <c r="K58" s="1534">
        <v>338834</v>
      </c>
      <c r="L58" s="696"/>
      <c r="M58" s="1534">
        <v>0</v>
      </c>
      <c r="N58" s="696"/>
      <c r="O58" s="1534">
        <v>0</v>
      </c>
      <c r="P58" s="696"/>
      <c r="Q58" s="1534">
        <v>0</v>
      </c>
      <c r="R58" s="696"/>
      <c r="S58" s="1534">
        <v>0</v>
      </c>
      <c r="T58" s="1897"/>
      <c r="U58" s="697">
        <f t="shared" si="0"/>
        <v>365231</v>
      </c>
      <c r="V58" s="695"/>
      <c r="W58" s="1534">
        <v>60529</v>
      </c>
      <c r="X58" s="697" t="s">
        <v>5</v>
      </c>
      <c r="Y58" s="1534">
        <v>22255</v>
      </c>
      <c r="Z58" s="697"/>
      <c r="AA58" s="1534">
        <v>0</v>
      </c>
      <c r="AB58" s="695"/>
      <c r="AC58" s="697">
        <f t="shared" si="1"/>
        <v>448015</v>
      </c>
      <c r="AD58" s="691"/>
      <c r="AE58" s="1534">
        <v>430936</v>
      </c>
    </row>
    <row r="59" spans="1:31" ht="15" customHeight="1">
      <c r="A59" s="701" t="s">
        <v>689</v>
      </c>
      <c r="B59" s="695" t="s">
        <v>5</v>
      </c>
      <c r="C59" s="1534">
        <v>17517</v>
      </c>
      <c r="D59" s="696"/>
      <c r="E59" s="1534">
        <v>0</v>
      </c>
      <c r="F59" s="696"/>
      <c r="G59" s="1534">
        <v>50989</v>
      </c>
      <c r="H59" s="696"/>
      <c r="I59" s="1534">
        <v>28678</v>
      </c>
      <c r="J59" s="696"/>
      <c r="K59" s="1534">
        <v>0</v>
      </c>
      <c r="L59" s="696"/>
      <c r="M59" s="1534">
        <v>0</v>
      </c>
      <c r="N59" s="696"/>
      <c r="O59" s="1534">
        <v>1095193</v>
      </c>
      <c r="P59" s="696"/>
      <c r="Q59" s="1534">
        <v>0</v>
      </c>
      <c r="R59" s="696"/>
      <c r="S59" s="1534">
        <v>0</v>
      </c>
      <c r="T59" s="695"/>
      <c r="U59" s="697">
        <f t="shared" si="0"/>
        <v>1192377</v>
      </c>
      <c r="V59" s="695"/>
      <c r="W59" s="1534">
        <v>83067</v>
      </c>
      <c r="X59" s="697" t="s">
        <v>5</v>
      </c>
      <c r="Y59" s="1534">
        <v>45847</v>
      </c>
      <c r="Z59" s="697"/>
      <c r="AA59" s="1534">
        <v>45</v>
      </c>
      <c r="AB59" s="695"/>
      <c r="AC59" s="697">
        <f t="shared" si="1"/>
        <v>1321336</v>
      </c>
      <c r="AD59" s="695"/>
      <c r="AE59" s="1534">
        <v>1901204</v>
      </c>
    </row>
    <row r="60" spans="1:31" ht="15" customHeight="1">
      <c r="A60" s="695" t="s">
        <v>690</v>
      </c>
      <c r="B60" s="702" t="s">
        <v>5</v>
      </c>
      <c r="C60" s="1534">
        <v>0</v>
      </c>
      <c r="D60" s="696"/>
      <c r="E60" s="1534">
        <v>0</v>
      </c>
      <c r="F60" s="696"/>
      <c r="G60" s="1534">
        <v>0</v>
      </c>
      <c r="H60" s="696"/>
      <c r="I60" s="1534">
        <v>0</v>
      </c>
      <c r="J60" s="696"/>
      <c r="K60" s="1534">
        <v>0</v>
      </c>
      <c r="L60" s="696"/>
      <c r="M60" s="1534">
        <v>0</v>
      </c>
      <c r="N60" s="696"/>
      <c r="O60" s="1534">
        <v>0</v>
      </c>
      <c r="P60" s="696"/>
      <c r="Q60" s="1534">
        <v>0</v>
      </c>
      <c r="R60" s="696"/>
      <c r="S60" s="1534">
        <v>0</v>
      </c>
      <c r="T60" s="702" t="s">
        <v>5</v>
      </c>
      <c r="U60" s="697">
        <f t="shared" si="0"/>
        <v>0</v>
      </c>
      <c r="V60" s="702" t="s">
        <v>5</v>
      </c>
      <c r="W60" s="1534">
        <v>12478</v>
      </c>
      <c r="X60" s="697" t="s">
        <v>5</v>
      </c>
      <c r="Y60" s="1534">
        <v>21510</v>
      </c>
      <c r="Z60" s="697"/>
      <c r="AA60" s="1534">
        <v>6472</v>
      </c>
      <c r="AB60" s="703" t="s">
        <v>5</v>
      </c>
      <c r="AC60" s="697">
        <f t="shared" si="1"/>
        <v>40460</v>
      </c>
      <c r="AD60" s="697" t="s">
        <v>5</v>
      </c>
      <c r="AE60" s="1534">
        <v>34952</v>
      </c>
    </row>
    <row r="61" spans="1:31" ht="15" customHeight="1">
      <c r="W61" s="672"/>
      <c r="Y61" s="672"/>
    </row>
    <row r="62" spans="1:31" ht="15" customHeight="1"/>
    <row r="63" spans="1:31" ht="15" customHeight="1">
      <c r="W63" s="672"/>
      <c r="Y63" s="672"/>
    </row>
    <row r="64" spans="1:31" ht="15" customHeight="1">
      <c r="A64" s="465" t="s">
        <v>0</v>
      </c>
      <c r="B64" s="670"/>
      <c r="C64" s="670"/>
      <c r="D64" s="670"/>
      <c r="E64" s="670"/>
      <c r="F64" s="670"/>
      <c r="G64" s="670"/>
      <c r="H64" s="670"/>
      <c r="I64" s="670"/>
      <c r="J64" s="670"/>
      <c r="K64" s="670"/>
      <c r="L64" s="202"/>
      <c r="M64" s="202"/>
      <c r="N64" s="202"/>
      <c r="O64" s="202"/>
      <c r="P64" s="202"/>
      <c r="Q64" s="202"/>
      <c r="R64" s="202"/>
      <c r="S64" s="202"/>
      <c r="T64" s="202"/>
      <c r="U64" s="202"/>
      <c r="V64" s="202"/>
      <c r="W64" s="671"/>
      <c r="X64" s="202"/>
      <c r="Y64" s="671"/>
      <c r="Z64" s="202"/>
      <c r="AA64" s="202"/>
      <c r="AB64" s="202"/>
      <c r="AC64" s="202"/>
      <c r="AD64" s="202"/>
      <c r="AE64" s="670"/>
    </row>
    <row r="65" spans="1:31" ht="15" customHeight="1">
      <c r="A65" s="465" t="s">
        <v>480</v>
      </c>
      <c r="B65" s="670"/>
      <c r="C65" s="670"/>
      <c r="D65" s="670"/>
      <c r="E65" s="670"/>
      <c r="F65" s="670"/>
      <c r="G65" s="670"/>
      <c r="H65" s="670"/>
      <c r="I65" s="670"/>
      <c r="J65" s="670"/>
      <c r="K65" s="670"/>
      <c r="L65" s="202"/>
      <c r="M65" s="202"/>
      <c r="N65" s="202"/>
      <c r="O65" s="202"/>
      <c r="P65" s="202"/>
      <c r="Q65" s="202"/>
      <c r="R65" s="202"/>
      <c r="S65" s="202"/>
      <c r="T65" s="202"/>
      <c r="U65" s="202"/>
      <c r="V65" s="202"/>
      <c r="W65" s="671"/>
      <c r="X65" s="202"/>
      <c r="Y65" s="671"/>
      <c r="Z65" s="202"/>
      <c r="AA65" s="202"/>
      <c r="AB65" s="202"/>
      <c r="AC65" s="1897" t="s">
        <v>5</v>
      </c>
      <c r="AD65" s="1897"/>
      <c r="AE65" s="1897"/>
    </row>
    <row r="66" spans="1:31" ht="15" customHeight="1">
      <c r="A66" s="465" t="s">
        <v>635</v>
      </c>
      <c r="B66" s="670"/>
      <c r="C66" s="670"/>
      <c r="D66" s="670"/>
      <c r="E66" s="670"/>
      <c r="F66" s="670"/>
      <c r="G66" s="670"/>
      <c r="H66" s="670"/>
      <c r="I66" s="670"/>
      <c r="J66" s="670"/>
      <c r="K66" s="670"/>
      <c r="L66" s="202"/>
      <c r="M66" s="202"/>
      <c r="N66" s="202"/>
      <c r="O66" s="202"/>
      <c r="P66" s="202"/>
      <c r="Q66" s="202"/>
      <c r="R66" s="202"/>
      <c r="S66" s="202"/>
      <c r="T66" s="202"/>
      <c r="U66" s="202"/>
      <c r="V66" s="202"/>
      <c r="W66" s="671"/>
      <c r="X66" s="202"/>
      <c r="Y66" s="671"/>
      <c r="Z66" s="202"/>
      <c r="AA66" s="202"/>
      <c r="AB66" s="202"/>
      <c r="AC66" s="2330" t="s">
        <v>633</v>
      </c>
      <c r="AD66" s="2331"/>
      <c r="AE66" s="2332"/>
    </row>
    <row r="67" spans="1:31" ht="15" customHeight="1">
      <c r="A67" s="488" t="s">
        <v>2456</v>
      </c>
      <c r="B67" s="670"/>
      <c r="C67" s="670"/>
      <c r="D67" s="670"/>
      <c r="E67" s="670"/>
      <c r="F67" s="670"/>
      <c r="G67" s="670"/>
      <c r="H67" s="670"/>
      <c r="I67" s="670"/>
      <c r="J67" s="670"/>
      <c r="K67" s="670"/>
      <c r="L67" s="202"/>
      <c r="M67" s="202"/>
      <c r="N67" s="202"/>
      <c r="O67" s="202"/>
      <c r="P67" s="202"/>
      <c r="Q67" s="202"/>
      <c r="R67" s="202"/>
      <c r="S67" s="202"/>
      <c r="T67" s="202"/>
      <c r="U67" s="202"/>
      <c r="V67" s="202"/>
      <c r="W67" s="671"/>
      <c r="X67" s="202"/>
      <c r="Y67" s="671"/>
      <c r="Z67" s="202"/>
      <c r="AA67" s="202"/>
      <c r="AB67" s="202"/>
      <c r="AC67" s="202"/>
      <c r="AD67" s="202"/>
      <c r="AE67" s="704" t="s">
        <v>115</v>
      </c>
    </row>
    <row r="68" spans="1:31" ht="15" customHeight="1">
      <c r="A68" s="465" t="s">
        <v>2311</v>
      </c>
      <c r="B68" s="670"/>
      <c r="C68" s="670"/>
      <c r="D68" s="670"/>
      <c r="E68" s="670"/>
      <c r="F68" s="670"/>
      <c r="G68" s="670"/>
      <c r="H68" s="670"/>
      <c r="I68" s="670"/>
      <c r="J68" s="670"/>
      <c r="K68" s="670"/>
      <c r="L68" s="202"/>
      <c r="M68" s="202"/>
      <c r="N68" s="202"/>
      <c r="O68" s="202"/>
      <c r="P68" s="202"/>
      <c r="Q68" s="202"/>
      <c r="R68" s="202"/>
      <c r="S68" s="202"/>
      <c r="T68" s="202"/>
      <c r="U68" s="202"/>
      <c r="V68" s="202"/>
      <c r="W68" s="671"/>
      <c r="X68" s="202"/>
      <c r="Y68" s="671"/>
      <c r="Z68" s="202"/>
      <c r="AA68" s="202"/>
      <c r="AB68" s="202"/>
      <c r="AC68" s="202"/>
      <c r="AD68" s="202"/>
      <c r="AE68" s="202"/>
    </row>
    <row r="69" spans="1:31" ht="15" customHeight="1">
      <c r="A69" s="202" t="s">
        <v>5</v>
      </c>
      <c r="B69" s="202"/>
      <c r="C69" s="202"/>
      <c r="D69" s="202"/>
      <c r="E69" s="202"/>
      <c r="F69" s="202"/>
      <c r="G69" s="202"/>
      <c r="H69" s="202"/>
      <c r="I69" s="202"/>
      <c r="J69" s="202"/>
      <c r="K69" s="202"/>
      <c r="L69" s="202"/>
      <c r="M69" s="202"/>
      <c r="N69" s="202"/>
      <c r="O69" s="202"/>
      <c r="P69" s="202"/>
      <c r="Q69" s="202"/>
      <c r="R69" s="202"/>
      <c r="S69" s="202"/>
      <c r="T69" s="202"/>
      <c r="U69" s="202"/>
      <c r="V69" s="202"/>
      <c r="W69" s="671"/>
      <c r="X69" s="202"/>
      <c r="Y69" s="671"/>
      <c r="Z69" s="202"/>
      <c r="AA69" s="202"/>
      <c r="AB69" s="202"/>
      <c r="AC69" s="202"/>
      <c r="AD69" s="202"/>
      <c r="AE69" s="202"/>
    </row>
    <row r="70" spans="1:31" ht="15" customHeight="1">
      <c r="A70" s="673"/>
      <c r="B70" s="673"/>
      <c r="C70" s="674" t="s">
        <v>637</v>
      </c>
      <c r="D70" s="674"/>
      <c r="E70" s="674"/>
      <c r="F70" s="674"/>
      <c r="G70" s="674"/>
      <c r="H70" s="674"/>
      <c r="I70" s="674"/>
      <c r="J70" s="674"/>
      <c r="K70" s="675"/>
      <c r="L70" s="674"/>
      <c r="M70" s="674"/>
      <c r="N70" s="674"/>
      <c r="O70" s="674"/>
      <c r="P70" s="674"/>
      <c r="Q70" s="674"/>
      <c r="R70" s="674"/>
      <c r="S70" s="676"/>
      <c r="T70" s="674"/>
      <c r="U70" s="674"/>
      <c r="V70" s="673"/>
      <c r="W70" s="2328" t="s">
        <v>638</v>
      </c>
      <c r="X70" s="2329"/>
      <c r="Y70" s="2329"/>
      <c r="Z70" s="677"/>
      <c r="AA70" s="465"/>
      <c r="AB70" s="673"/>
      <c r="AC70" s="676" t="s">
        <v>243</v>
      </c>
      <c r="AD70" s="676"/>
      <c r="AE70" s="676"/>
    </row>
    <row r="71" spans="1:31" ht="15" customHeight="1">
      <c r="A71" s="670"/>
      <c r="B71" s="670"/>
      <c r="C71" s="678" t="s">
        <v>5</v>
      </c>
      <c r="D71" s="678" t="s">
        <v>5</v>
      </c>
      <c r="E71" s="678" t="s">
        <v>5</v>
      </c>
      <c r="F71" s="678" t="s">
        <v>5</v>
      </c>
      <c r="G71" s="678"/>
      <c r="H71" s="678"/>
      <c r="I71" s="678" t="s">
        <v>5</v>
      </c>
      <c r="J71" s="678" t="s">
        <v>5</v>
      </c>
      <c r="K71" s="678" t="s">
        <v>5</v>
      </c>
      <c r="L71" s="678" t="s">
        <v>5</v>
      </c>
      <c r="M71" s="678" t="s">
        <v>5</v>
      </c>
      <c r="N71" s="678" t="s">
        <v>5</v>
      </c>
      <c r="O71" s="678" t="s">
        <v>5</v>
      </c>
      <c r="P71" s="678" t="s">
        <v>5</v>
      </c>
      <c r="Q71" s="678" t="s">
        <v>5</v>
      </c>
      <c r="R71" s="678" t="s">
        <v>5</v>
      </c>
      <c r="S71" s="1898" t="s">
        <v>5</v>
      </c>
      <c r="T71" s="678"/>
      <c r="U71" s="678" t="s">
        <v>5</v>
      </c>
      <c r="V71" s="670"/>
      <c r="W71" s="680" t="s">
        <v>5</v>
      </c>
      <c r="X71" s="678" t="s">
        <v>5</v>
      </c>
      <c r="Y71" s="680" t="s">
        <v>5</v>
      </c>
      <c r="Z71" s="681" t="s">
        <v>5</v>
      </c>
      <c r="AA71" s="670" t="s">
        <v>5</v>
      </c>
      <c r="AB71" s="670"/>
      <c r="AC71" s="670"/>
      <c r="AD71" s="670"/>
      <c r="AE71" s="670"/>
    </row>
    <row r="72" spans="1:31" ht="15" customHeight="1">
      <c r="A72" s="673"/>
      <c r="B72" s="673"/>
      <c r="C72" s="465"/>
      <c r="D72" s="673"/>
      <c r="E72" s="673"/>
      <c r="F72" s="673"/>
      <c r="G72" s="673"/>
      <c r="H72" s="673"/>
      <c r="I72" s="673"/>
      <c r="J72" s="673"/>
      <c r="K72" s="673"/>
      <c r="L72" s="673"/>
      <c r="M72" s="673"/>
      <c r="N72" s="673"/>
      <c r="O72" s="673" t="s">
        <v>5</v>
      </c>
      <c r="P72" s="673"/>
      <c r="Q72" s="673"/>
      <c r="R72" s="673"/>
      <c r="S72" s="1898" t="s">
        <v>5</v>
      </c>
      <c r="T72" s="673"/>
      <c r="U72" s="673"/>
      <c r="V72" s="673"/>
      <c r="W72" s="682"/>
      <c r="X72" s="673"/>
      <c r="Y72" s="682"/>
      <c r="Z72" s="673"/>
      <c r="AA72" s="1898" t="s">
        <v>640</v>
      </c>
      <c r="AB72" s="673"/>
      <c r="AC72" s="683"/>
      <c r="AD72" s="683"/>
      <c r="AE72" s="683"/>
    </row>
    <row r="73" spans="1:31" ht="15" customHeight="1">
      <c r="A73" s="673"/>
      <c r="B73" s="673"/>
      <c r="C73" s="1898" t="s">
        <v>5</v>
      </c>
      <c r="D73" s="673"/>
      <c r="E73" s="1898" t="s">
        <v>691</v>
      </c>
      <c r="F73" s="673"/>
      <c r="G73" s="1898" t="s">
        <v>642</v>
      </c>
      <c r="H73" s="673"/>
      <c r="I73" s="1898" t="s">
        <v>5</v>
      </c>
      <c r="J73" s="673"/>
      <c r="K73" s="1898" t="s">
        <v>643</v>
      </c>
      <c r="L73" s="673"/>
      <c r="M73" s="1898" t="s">
        <v>644</v>
      </c>
      <c r="N73" s="673"/>
      <c r="O73" s="1898" t="s">
        <v>644</v>
      </c>
      <c r="P73" s="673"/>
      <c r="Q73" s="1898" t="s">
        <v>645</v>
      </c>
      <c r="R73" s="673"/>
      <c r="S73" s="1898" t="s">
        <v>5</v>
      </c>
      <c r="T73" s="673"/>
      <c r="U73" s="1898" t="s">
        <v>646</v>
      </c>
      <c r="V73" s="673"/>
      <c r="W73" s="1898" t="s">
        <v>647</v>
      </c>
      <c r="X73" s="673"/>
      <c r="Y73" s="1898" t="s">
        <v>648</v>
      </c>
      <c r="Z73" s="673"/>
      <c r="AA73" s="1898" t="s">
        <v>649</v>
      </c>
      <c r="AB73" s="673"/>
      <c r="AC73" s="677" t="s">
        <v>5</v>
      </c>
      <c r="AD73" s="677"/>
      <c r="AE73" s="677" t="s">
        <v>5</v>
      </c>
    </row>
    <row r="74" spans="1:31" ht="15" customHeight="1">
      <c r="A74" s="684" t="s">
        <v>650</v>
      </c>
      <c r="B74" s="673"/>
      <c r="C74" s="1898" t="s">
        <v>465</v>
      </c>
      <c r="D74" s="673"/>
      <c r="E74" s="1898" t="s">
        <v>651</v>
      </c>
      <c r="F74" s="673"/>
      <c r="G74" s="684" t="s">
        <v>2169</v>
      </c>
      <c r="H74" s="673"/>
      <c r="I74" s="1898" t="s">
        <v>652</v>
      </c>
      <c r="J74" s="673"/>
      <c r="K74" s="673" t="s">
        <v>653</v>
      </c>
      <c r="L74" s="673"/>
      <c r="M74" s="1898" t="s">
        <v>2168</v>
      </c>
      <c r="N74" s="673"/>
      <c r="O74" s="1898" t="s">
        <v>654</v>
      </c>
      <c r="P74" s="673"/>
      <c r="Q74" s="1898" t="s">
        <v>655</v>
      </c>
      <c r="R74" s="673"/>
      <c r="S74" s="684" t="s">
        <v>466</v>
      </c>
      <c r="T74" s="673"/>
      <c r="U74" s="684" t="s">
        <v>656</v>
      </c>
      <c r="V74" s="673"/>
      <c r="W74" s="684" t="s">
        <v>657</v>
      </c>
      <c r="X74" s="673"/>
      <c r="Y74" s="684" t="s">
        <v>657</v>
      </c>
      <c r="Z74" s="673"/>
      <c r="AA74" s="684" t="s">
        <v>658</v>
      </c>
      <c r="AB74" s="673"/>
      <c r="AC74" s="705" t="s">
        <v>2482</v>
      </c>
      <c r="AD74" s="686"/>
      <c r="AE74" s="705" t="s">
        <v>2299</v>
      </c>
    </row>
    <row r="75" spans="1:31" ht="4.5" customHeight="1">
      <c r="A75" s="679"/>
      <c r="B75" s="673"/>
      <c r="C75" s="706"/>
      <c r="D75" s="673"/>
      <c r="E75" s="706"/>
      <c r="F75" s="673"/>
      <c r="G75" s="686"/>
      <c r="H75" s="673"/>
      <c r="I75" s="706"/>
      <c r="J75" s="673"/>
      <c r="K75" s="707"/>
      <c r="L75" s="673"/>
      <c r="M75" s="706"/>
      <c r="N75" s="673"/>
      <c r="O75" s="706"/>
      <c r="P75" s="673"/>
      <c r="Q75" s="706"/>
      <c r="R75" s="673"/>
      <c r="S75" s="686"/>
      <c r="T75" s="673"/>
      <c r="U75" s="1898"/>
      <c r="V75" s="673"/>
      <c r="W75" s="1898"/>
      <c r="X75" s="673"/>
      <c r="Y75" s="1898"/>
      <c r="Z75" s="673"/>
      <c r="AA75" s="1898"/>
      <c r="AB75" s="673"/>
      <c r="AC75" s="685"/>
      <c r="AD75" s="686"/>
      <c r="AE75" s="685"/>
    </row>
    <row r="76" spans="1:31" ht="15" customHeight="1">
      <c r="A76" s="695" t="s">
        <v>692</v>
      </c>
      <c r="B76" s="695" t="s">
        <v>5</v>
      </c>
      <c r="C76" s="1535">
        <v>0</v>
      </c>
      <c r="D76" s="692"/>
      <c r="E76" s="1535">
        <v>0</v>
      </c>
      <c r="F76" s="692"/>
      <c r="G76" s="1535">
        <v>0</v>
      </c>
      <c r="H76" s="692"/>
      <c r="I76" s="1535">
        <v>0</v>
      </c>
      <c r="J76" s="692"/>
      <c r="K76" s="1535">
        <v>0</v>
      </c>
      <c r="L76" s="692"/>
      <c r="M76" s="1535">
        <v>0</v>
      </c>
      <c r="N76" s="692"/>
      <c r="O76" s="1535">
        <v>0</v>
      </c>
      <c r="P76" s="692"/>
      <c r="Q76" s="1535">
        <v>0</v>
      </c>
      <c r="R76" s="692"/>
      <c r="S76" s="1535">
        <v>0</v>
      </c>
      <c r="T76" s="702" t="s">
        <v>5</v>
      </c>
      <c r="U76" s="693">
        <f>ROUND(SUM(C76:S76),1)</f>
        <v>0</v>
      </c>
      <c r="V76" s="695"/>
      <c r="W76" s="1535">
        <v>36171</v>
      </c>
      <c r="X76" s="693" t="s">
        <v>5</v>
      </c>
      <c r="Y76" s="1535">
        <v>65819</v>
      </c>
      <c r="Z76" s="693"/>
      <c r="AA76" s="1535">
        <v>0</v>
      </c>
      <c r="AB76" s="695"/>
      <c r="AC76" s="693">
        <f>ROUND(SUM(U76:AA76),1)</f>
        <v>101990</v>
      </c>
      <c r="AD76" s="691"/>
      <c r="AE76" s="1535">
        <v>135675</v>
      </c>
    </row>
    <row r="77" spans="1:31" ht="15" customHeight="1">
      <c r="A77" s="695" t="s">
        <v>693</v>
      </c>
      <c r="B77" s="695" t="s">
        <v>5</v>
      </c>
      <c r="C77" s="1534">
        <v>0</v>
      </c>
      <c r="D77" s="696"/>
      <c r="E77" s="1534">
        <v>0</v>
      </c>
      <c r="F77" s="696"/>
      <c r="G77" s="1534">
        <v>0</v>
      </c>
      <c r="H77" s="696"/>
      <c r="I77" s="1534">
        <v>0</v>
      </c>
      <c r="J77" s="696"/>
      <c r="K77" s="1534">
        <v>0</v>
      </c>
      <c r="L77" s="696"/>
      <c r="M77" s="1534">
        <v>0</v>
      </c>
      <c r="N77" s="696"/>
      <c r="O77" s="1534">
        <v>0</v>
      </c>
      <c r="P77" s="696"/>
      <c r="Q77" s="1534">
        <v>0</v>
      </c>
      <c r="R77" s="696"/>
      <c r="S77" s="1534">
        <v>0</v>
      </c>
      <c r="T77" s="695"/>
      <c r="U77" s="697">
        <f>ROUND(SUM(C77:S77),1)</f>
        <v>0</v>
      </c>
      <c r="V77" s="695"/>
      <c r="W77" s="1534">
        <v>296583</v>
      </c>
      <c r="X77" s="697" t="s">
        <v>5</v>
      </c>
      <c r="Y77" s="1534">
        <v>243615</v>
      </c>
      <c r="Z77" s="697"/>
      <c r="AA77" s="1534">
        <v>0</v>
      </c>
      <c r="AB77" s="695"/>
      <c r="AC77" s="697">
        <f>ROUND(SUM(U77:AA77),1)</f>
        <v>540198</v>
      </c>
      <c r="AD77" s="695"/>
      <c r="AE77" s="1534">
        <v>544541</v>
      </c>
    </row>
    <row r="78" spans="1:31" ht="15" customHeight="1">
      <c r="A78" s="695" t="s">
        <v>694</v>
      </c>
      <c r="B78" s="695" t="s">
        <v>5</v>
      </c>
      <c r="C78" s="1534">
        <v>0</v>
      </c>
      <c r="D78" s="696"/>
      <c r="E78" s="1534">
        <v>0</v>
      </c>
      <c r="F78" s="696"/>
      <c r="G78" s="1534">
        <v>0</v>
      </c>
      <c r="H78" s="696"/>
      <c r="I78" s="1534">
        <v>0</v>
      </c>
      <c r="J78" s="696"/>
      <c r="K78" s="1534">
        <v>0</v>
      </c>
      <c r="L78" s="696"/>
      <c r="M78" s="1534">
        <v>0</v>
      </c>
      <c r="N78" s="696"/>
      <c r="O78" s="1534">
        <v>0</v>
      </c>
      <c r="P78" s="696"/>
      <c r="Q78" s="1534">
        <v>0</v>
      </c>
      <c r="R78" s="696"/>
      <c r="S78" s="1534">
        <v>0</v>
      </c>
      <c r="T78" s="695"/>
      <c r="U78" s="697">
        <f t="shared" ref="U78:U98" si="8">ROUND(SUM(C78:S78),1)</f>
        <v>0</v>
      </c>
      <c r="V78" s="695"/>
      <c r="W78" s="1534">
        <v>15599</v>
      </c>
      <c r="X78" s="697" t="s">
        <v>5</v>
      </c>
      <c r="Y78" s="1534">
        <v>2385</v>
      </c>
      <c r="Z78" s="697"/>
      <c r="AA78" s="1534">
        <v>0</v>
      </c>
      <c r="AB78" s="695"/>
      <c r="AC78" s="697">
        <f t="shared" ref="AC78:AC97" si="9">ROUND(SUM(U78:AA78),1)</f>
        <v>17984</v>
      </c>
      <c r="AD78" s="691"/>
      <c r="AE78" s="1534">
        <v>18116</v>
      </c>
    </row>
    <row r="79" spans="1:31" ht="15" customHeight="1">
      <c r="A79" s="695" t="s">
        <v>695</v>
      </c>
      <c r="B79" s="695" t="s">
        <v>5</v>
      </c>
      <c r="C79" s="1534">
        <v>0</v>
      </c>
      <c r="D79" s="696"/>
      <c r="E79" s="1534">
        <v>0</v>
      </c>
      <c r="F79" s="696"/>
      <c r="G79" s="1534">
        <v>21</v>
      </c>
      <c r="H79" s="696"/>
      <c r="I79" s="1534">
        <v>301221</v>
      </c>
      <c r="J79" s="696"/>
      <c r="K79" s="1534">
        <v>1032760</v>
      </c>
      <c r="L79" s="696"/>
      <c r="M79" s="1534">
        <v>0</v>
      </c>
      <c r="N79" s="696"/>
      <c r="O79" s="1534">
        <v>10016</v>
      </c>
      <c r="P79" s="696"/>
      <c r="Q79" s="1534">
        <v>0</v>
      </c>
      <c r="R79" s="696"/>
      <c r="S79" s="1534">
        <v>0</v>
      </c>
      <c r="T79" s="695"/>
      <c r="U79" s="697">
        <f t="shared" si="8"/>
        <v>1344018</v>
      </c>
      <c r="V79" s="695"/>
      <c r="W79" s="1534">
        <v>1117318</v>
      </c>
      <c r="X79" s="697" t="s">
        <v>5</v>
      </c>
      <c r="Y79" s="1534">
        <v>274334</v>
      </c>
      <c r="Z79" s="697"/>
      <c r="AA79" s="1534">
        <v>0</v>
      </c>
      <c r="AB79" s="695"/>
      <c r="AC79" s="697">
        <f t="shared" si="9"/>
        <v>2735670</v>
      </c>
      <c r="AD79" s="691"/>
      <c r="AE79" s="1534">
        <v>2643941</v>
      </c>
    </row>
    <row r="80" spans="1:31" ht="15" customHeight="1">
      <c r="A80" s="695" t="s">
        <v>696</v>
      </c>
      <c r="B80" s="695" t="s">
        <v>5</v>
      </c>
      <c r="C80" s="1534">
        <v>0</v>
      </c>
      <c r="D80" s="696"/>
      <c r="E80" s="1534">
        <v>884</v>
      </c>
      <c r="F80" s="696"/>
      <c r="G80" s="1534">
        <v>514</v>
      </c>
      <c r="H80" s="696"/>
      <c r="I80" s="1534">
        <v>0</v>
      </c>
      <c r="J80" s="696"/>
      <c r="K80" s="1534">
        <v>0</v>
      </c>
      <c r="L80" s="696"/>
      <c r="M80" s="1534">
        <v>0</v>
      </c>
      <c r="N80" s="696"/>
      <c r="O80" s="1534">
        <v>0</v>
      </c>
      <c r="P80" s="696"/>
      <c r="Q80" s="1534">
        <v>0</v>
      </c>
      <c r="R80" s="696"/>
      <c r="S80" s="1534">
        <v>0</v>
      </c>
      <c r="T80" s="695"/>
      <c r="U80" s="697">
        <f t="shared" si="8"/>
        <v>1398</v>
      </c>
      <c r="V80" s="695"/>
      <c r="W80" s="1534">
        <v>101313</v>
      </c>
      <c r="X80" s="697" t="s">
        <v>5</v>
      </c>
      <c r="Y80" s="1534">
        <v>5643</v>
      </c>
      <c r="Z80" s="697"/>
      <c r="AA80" s="1534">
        <v>0</v>
      </c>
      <c r="AB80" s="695"/>
      <c r="AC80" s="697">
        <f t="shared" si="9"/>
        <v>108354</v>
      </c>
      <c r="AD80" s="691"/>
      <c r="AE80" s="1534">
        <v>108078</v>
      </c>
    </row>
    <row r="81" spans="1:31" ht="15" customHeight="1">
      <c r="A81" s="695" t="s">
        <v>2542</v>
      </c>
      <c r="B81" s="695" t="s">
        <v>5</v>
      </c>
      <c r="C81" s="1534">
        <v>0</v>
      </c>
      <c r="D81" s="696"/>
      <c r="E81" s="1534">
        <v>0</v>
      </c>
      <c r="F81" s="696"/>
      <c r="G81" s="1534">
        <v>0</v>
      </c>
      <c r="H81" s="696"/>
      <c r="I81" s="1534">
        <v>0</v>
      </c>
      <c r="J81" s="696"/>
      <c r="K81" s="1534">
        <v>0</v>
      </c>
      <c r="L81" s="696"/>
      <c r="M81" s="1534">
        <v>0</v>
      </c>
      <c r="N81" s="696"/>
      <c r="O81" s="1534">
        <v>0</v>
      </c>
      <c r="P81" s="696"/>
      <c r="Q81" s="1534">
        <v>0</v>
      </c>
      <c r="R81" s="696"/>
      <c r="S81" s="1534">
        <v>0</v>
      </c>
      <c r="T81" s="695"/>
      <c r="U81" s="697">
        <f t="shared" si="8"/>
        <v>0</v>
      </c>
      <c r="V81" s="695"/>
      <c r="W81" s="1534">
        <v>5423</v>
      </c>
      <c r="X81" s="697" t="s">
        <v>5</v>
      </c>
      <c r="Y81" s="1534">
        <v>958</v>
      </c>
      <c r="Z81" s="697"/>
      <c r="AA81" s="1534">
        <v>0</v>
      </c>
      <c r="AB81" s="695"/>
      <c r="AC81" s="697">
        <f t="shared" si="9"/>
        <v>6381</v>
      </c>
      <c r="AD81" s="691"/>
      <c r="AE81" s="1534">
        <v>6844</v>
      </c>
    </row>
    <row r="82" spans="1:31" ht="16.5" customHeight="1">
      <c r="A82" s="695" t="s">
        <v>697</v>
      </c>
      <c r="B82" s="695" t="s">
        <v>5</v>
      </c>
      <c r="C82" s="1534">
        <v>0</v>
      </c>
      <c r="D82" s="696"/>
      <c r="E82" s="1534">
        <v>0</v>
      </c>
      <c r="F82" s="696"/>
      <c r="G82" s="1534">
        <v>1108</v>
      </c>
      <c r="H82" s="696"/>
      <c r="I82" s="1534">
        <v>482060</v>
      </c>
      <c r="J82" s="696"/>
      <c r="K82" s="1534">
        <v>6382</v>
      </c>
      <c r="L82" s="696"/>
      <c r="M82" s="1534">
        <v>0</v>
      </c>
      <c r="N82" s="696"/>
      <c r="O82" s="1534">
        <v>1160431</v>
      </c>
      <c r="P82" s="696"/>
      <c r="Q82" s="1534">
        <v>0</v>
      </c>
      <c r="R82" s="696"/>
      <c r="S82" s="1534">
        <v>0</v>
      </c>
      <c r="T82" s="695"/>
      <c r="U82" s="697">
        <f t="shared" si="8"/>
        <v>1649981</v>
      </c>
      <c r="V82" s="695"/>
      <c r="W82" s="1534">
        <v>64861</v>
      </c>
      <c r="X82" s="697" t="s">
        <v>5</v>
      </c>
      <c r="Y82" s="1534">
        <v>78167</v>
      </c>
      <c r="Z82" s="697"/>
      <c r="AA82" s="1534">
        <v>0</v>
      </c>
      <c r="AB82" s="695"/>
      <c r="AC82" s="697">
        <f t="shared" si="9"/>
        <v>1793009</v>
      </c>
      <c r="AD82" s="695"/>
      <c r="AE82" s="1534">
        <v>1733049</v>
      </c>
    </row>
    <row r="83" spans="1:31" ht="15" customHeight="1">
      <c r="A83" s="695" t="s">
        <v>698</v>
      </c>
      <c r="B83" s="695" t="s">
        <v>5</v>
      </c>
      <c r="C83" s="1534">
        <v>0</v>
      </c>
      <c r="D83" s="696"/>
      <c r="E83" s="1534">
        <v>0</v>
      </c>
      <c r="F83" s="696"/>
      <c r="G83" s="1534">
        <v>32025</v>
      </c>
      <c r="H83" s="696"/>
      <c r="I83" s="1534">
        <v>0</v>
      </c>
      <c r="J83" s="696"/>
      <c r="K83" s="1534">
        <v>0</v>
      </c>
      <c r="L83" s="696"/>
      <c r="M83" s="1534">
        <v>0</v>
      </c>
      <c r="N83" s="696"/>
      <c r="O83" s="1534">
        <v>0</v>
      </c>
      <c r="P83" s="696"/>
      <c r="Q83" s="1534">
        <v>0</v>
      </c>
      <c r="R83" s="696"/>
      <c r="S83" s="1534">
        <v>0</v>
      </c>
      <c r="T83" s="695"/>
      <c r="U83" s="697">
        <f t="shared" si="8"/>
        <v>32025</v>
      </c>
      <c r="V83" s="695"/>
      <c r="W83" s="1534">
        <v>110531</v>
      </c>
      <c r="X83" s="697" t="s">
        <v>5</v>
      </c>
      <c r="Y83" s="1534">
        <v>26984</v>
      </c>
      <c r="Z83" s="697"/>
      <c r="AA83" s="1534">
        <v>0</v>
      </c>
      <c r="AB83" s="695"/>
      <c r="AC83" s="697">
        <f t="shared" si="9"/>
        <v>169540</v>
      </c>
      <c r="AD83" s="691"/>
      <c r="AE83" s="1534">
        <v>166807</v>
      </c>
    </row>
    <row r="84" spans="1:31" ht="15" customHeight="1">
      <c r="A84" s="695" t="s">
        <v>699</v>
      </c>
      <c r="B84" s="695" t="s">
        <v>5</v>
      </c>
      <c r="C84" s="1534">
        <v>0</v>
      </c>
      <c r="D84" s="696"/>
      <c r="E84" s="1534">
        <v>0</v>
      </c>
      <c r="F84" s="696"/>
      <c r="G84" s="1534">
        <v>37</v>
      </c>
      <c r="H84" s="696"/>
      <c r="I84" s="1534">
        <v>0</v>
      </c>
      <c r="J84" s="696"/>
      <c r="K84" s="1534">
        <v>0</v>
      </c>
      <c r="L84" s="696"/>
      <c r="M84" s="1534">
        <v>0</v>
      </c>
      <c r="N84" s="696"/>
      <c r="O84" s="1534">
        <v>0</v>
      </c>
      <c r="P84" s="696"/>
      <c r="Q84" s="1534">
        <v>0</v>
      </c>
      <c r="R84" s="696"/>
      <c r="S84" s="1534">
        <v>0</v>
      </c>
      <c r="T84" s="695"/>
      <c r="U84" s="697">
        <f t="shared" si="8"/>
        <v>37</v>
      </c>
      <c r="V84" s="695"/>
      <c r="W84" s="1534">
        <v>0</v>
      </c>
      <c r="X84" s="697" t="s">
        <v>5</v>
      </c>
      <c r="Y84" s="1534">
        <v>0</v>
      </c>
      <c r="Z84" s="697"/>
      <c r="AA84" s="1534">
        <v>0</v>
      </c>
      <c r="AB84" s="695"/>
      <c r="AC84" s="697">
        <f t="shared" si="9"/>
        <v>37</v>
      </c>
      <c r="AD84" s="691"/>
      <c r="AE84" s="1534">
        <v>20</v>
      </c>
    </row>
    <row r="85" spans="1:31" ht="15" customHeight="1">
      <c r="A85" s="695" t="s">
        <v>700</v>
      </c>
      <c r="B85" s="695" t="s">
        <v>5</v>
      </c>
      <c r="C85" s="1534">
        <v>0</v>
      </c>
      <c r="D85" s="696"/>
      <c r="E85" s="1534">
        <v>0</v>
      </c>
      <c r="F85" s="696"/>
      <c r="G85" s="1534">
        <v>0</v>
      </c>
      <c r="H85" s="696"/>
      <c r="I85" s="1534">
        <v>0</v>
      </c>
      <c r="J85" s="696"/>
      <c r="K85" s="1534">
        <v>0</v>
      </c>
      <c r="L85" s="696"/>
      <c r="M85" s="1534">
        <v>0</v>
      </c>
      <c r="N85" s="696"/>
      <c r="O85" s="1534">
        <v>0</v>
      </c>
      <c r="P85" s="696"/>
      <c r="Q85" s="1534">
        <v>0</v>
      </c>
      <c r="R85" s="696"/>
      <c r="S85" s="1534">
        <v>0</v>
      </c>
      <c r="T85" s="695"/>
      <c r="U85" s="697">
        <f t="shared" si="8"/>
        <v>0</v>
      </c>
      <c r="V85" s="695"/>
      <c r="W85" s="1534">
        <v>630</v>
      </c>
      <c r="X85" s="697" t="s">
        <v>5</v>
      </c>
      <c r="Y85" s="1534">
        <v>11</v>
      </c>
      <c r="Z85" s="697"/>
      <c r="AA85" s="1534">
        <v>0</v>
      </c>
      <c r="AB85" s="695"/>
      <c r="AC85" s="697">
        <f t="shared" si="9"/>
        <v>641</v>
      </c>
      <c r="AD85" s="691"/>
      <c r="AE85" s="1534">
        <v>630</v>
      </c>
    </row>
    <row r="86" spans="1:31" ht="15" customHeight="1">
      <c r="A86" s="695" t="s">
        <v>701</v>
      </c>
      <c r="B86" s="695" t="s">
        <v>5</v>
      </c>
      <c r="C86" s="708" t="s">
        <v>5</v>
      </c>
      <c r="D86" s="695"/>
      <c r="E86" s="708" t="s">
        <v>5</v>
      </c>
      <c r="F86" s="695"/>
      <c r="G86" s="708" t="s">
        <v>5</v>
      </c>
      <c r="H86" s="695"/>
      <c r="I86" s="708" t="s">
        <v>5</v>
      </c>
      <c r="J86" s="695"/>
      <c r="K86" s="708" t="s">
        <v>5</v>
      </c>
      <c r="L86" s="695"/>
      <c r="M86" s="708" t="s">
        <v>5</v>
      </c>
      <c r="N86" s="695"/>
      <c r="O86" s="708" t="s">
        <v>5</v>
      </c>
      <c r="P86" s="695"/>
      <c r="Q86" s="708" t="s">
        <v>5</v>
      </c>
      <c r="R86" s="695"/>
      <c r="S86" s="696"/>
      <c r="T86" s="695"/>
      <c r="U86" s="697"/>
      <c r="V86" s="695"/>
      <c r="W86" s="1534" t="s">
        <v>11</v>
      </c>
      <c r="X86" s="697" t="s">
        <v>5</v>
      </c>
      <c r="Y86" s="1534" t="s">
        <v>5</v>
      </c>
      <c r="Z86" s="697"/>
      <c r="AA86" s="1534" t="s">
        <v>5</v>
      </c>
      <c r="AB86" s="695"/>
      <c r="AC86" s="697"/>
      <c r="AD86" s="691"/>
      <c r="AE86" s="1534" t="s">
        <v>5</v>
      </c>
    </row>
    <row r="87" spans="1:31" ht="15" customHeight="1">
      <c r="A87" s="695" t="s">
        <v>2395</v>
      </c>
      <c r="B87" s="695" t="s">
        <v>5</v>
      </c>
      <c r="C87" s="1534">
        <v>0</v>
      </c>
      <c r="D87" s="696"/>
      <c r="E87" s="1534">
        <v>0</v>
      </c>
      <c r="F87" s="696"/>
      <c r="G87" s="1534">
        <v>0</v>
      </c>
      <c r="H87" s="696"/>
      <c r="I87" s="1534">
        <v>0</v>
      </c>
      <c r="J87" s="696"/>
      <c r="K87" s="1534">
        <v>0</v>
      </c>
      <c r="L87" s="696"/>
      <c r="M87" s="1534">
        <v>0</v>
      </c>
      <c r="N87" s="696"/>
      <c r="O87" s="1534">
        <v>0</v>
      </c>
      <c r="P87" s="696"/>
      <c r="Q87" s="1534">
        <v>0</v>
      </c>
      <c r="R87" s="696"/>
      <c r="S87" s="1534">
        <v>0</v>
      </c>
      <c r="T87" s="695"/>
      <c r="U87" s="697">
        <f t="shared" si="8"/>
        <v>0</v>
      </c>
      <c r="V87" s="695"/>
      <c r="W87" s="1534">
        <v>0</v>
      </c>
      <c r="X87" s="697" t="s">
        <v>5</v>
      </c>
      <c r="Y87" s="1534">
        <v>0</v>
      </c>
      <c r="Z87" s="697"/>
      <c r="AA87" s="1534">
        <v>0</v>
      </c>
      <c r="AB87" s="695"/>
      <c r="AC87" s="697">
        <f t="shared" si="9"/>
        <v>0</v>
      </c>
      <c r="AD87" s="695"/>
      <c r="AE87" s="1534">
        <v>600</v>
      </c>
    </row>
    <row r="88" spans="1:31" ht="15" customHeight="1">
      <c r="A88" s="695" t="s">
        <v>702</v>
      </c>
      <c r="B88" s="695" t="s">
        <v>5</v>
      </c>
      <c r="C88" s="1534">
        <v>0</v>
      </c>
      <c r="D88" s="696"/>
      <c r="E88" s="1534">
        <v>0</v>
      </c>
      <c r="F88" s="696"/>
      <c r="G88" s="1534">
        <v>0</v>
      </c>
      <c r="H88" s="696"/>
      <c r="I88" s="1534">
        <v>0</v>
      </c>
      <c r="J88" s="696"/>
      <c r="K88" s="1534">
        <v>0</v>
      </c>
      <c r="L88" s="696"/>
      <c r="M88" s="1534">
        <v>0</v>
      </c>
      <c r="N88" s="696"/>
      <c r="O88" s="1534">
        <v>0</v>
      </c>
      <c r="P88" s="696"/>
      <c r="Q88" s="1534">
        <v>2268</v>
      </c>
      <c r="R88" s="696"/>
      <c r="S88" s="1534">
        <v>0</v>
      </c>
      <c r="T88" s="695"/>
      <c r="U88" s="697">
        <f t="shared" si="8"/>
        <v>2268</v>
      </c>
      <c r="V88" s="695"/>
      <c r="W88" s="1534">
        <v>5500</v>
      </c>
      <c r="X88" s="697" t="s">
        <v>5</v>
      </c>
      <c r="Y88" s="1534">
        <v>4188</v>
      </c>
      <c r="Z88" s="697"/>
      <c r="AA88" s="1534">
        <v>1157</v>
      </c>
      <c r="AB88" s="695"/>
      <c r="AC88" s="697">
        <f t="shared" si="9"/>
        <v>13113</v>
      </c>
      <c r="AD88" s="691"/>
      <c r="AE88" s="1534">
        <v>12300</v>
      </c>
    </row>
    <row r="89" spans="1:31" ht="15" customHeight="1">
      <c r="A89" s="695" t="s">
        <v>2252</v>
      </c>
      <c r="B89" s="695" t="s">
        <v>5</v>
      </c>
      <c r="C89" s="1534">
        <v>0</v>
      </c>
      <c r="D89" s="696"/>
      <c r="E89" s="1534">
        <v>0</v>
      </c>
      <c r="F89" s="696"/>
      <c r="G89" s="1534">
        <v>0</v>
      </c>
      <c r="H89" s="696"/>
      <c r="I89" s="1534">
        <v>0</v>
      </c>
      <c r="J89" s="696"/>
      <c r="K89" s="1534">
        <v>0</v>
      </c>
      <c r="L89" s="696"/>
      <c r="M89" s="1534">
        <v>0</v>
      </c>
      <c r="N89" s="696"/>
      <c r="O89" s="1534">
        <v>0</v>
      </c>
      <c r="P89" s="696"/>
      <c r="Q89" s="1534">
        <v>0</v>
      </c>
      <c r="R89" s="696"/>
      <c r="S89" s="1534">
        <v>0</v>
      </c>
      <c r="T89" s="695"/>
      <c r="U89" s="697">
        <f t="shared" ref="U89" si="10">ROUND(SUM(C89:S89),1)</f>
        <v>0</v>
      </c>
      <c r="V89" s="695"/>
      <c r="W89" s="1534">
        <v>0</v>
      </c>
      <c r="X89" s="697" t="s">
        <v>5</v>
      </c>
      <c r="Y89" s="1534">
        <v>43000</v>
      </c>
      <c r="Z89" s="697"/>
      <c r="AA89" s="1534">
        <v>0</v>
      </c>
      <c r="AB89" s="695"/>
      <c r="AC89" s="697">
        <f t="shared" ref="AC89" si="11">ROUND(SUM(U89:AA89),1)</f>
        <v>43000</v>
      </c>
      <c r="AD89" s="691"/>
      <c r="AE89" s="1534">
        <v>43000</v>
      </c>
    </row>
    <row r="90" spans="1:31" ht="15" customHeight="1">
      <c r="A90" s="695" t="s">
        <v>703</v>
      </c>
      <c r="B90" s="695" t="s">
        <v>5</v>
      </c>
      <c r="C90" s="1534">
        <v>0</v>
      </c>
      <c r="D90" s="696"/>
      <c r="E90" s="1534">
        <v>0</v>
      </c>
      <c r="F90" s="696"/>
      <c r="G90" s="1534">
        <v>4336</v>
      </c>
      <c r="H90" s="696"/>
      <c r="I90" s="1534">
        <v>0</v>
      </c>
      <c r="J90" s="696"/>
      <c r="K90" s="1534">
        <v>0</v>
      </c>
      <c r="L90" s="696"/>
      <c r="M90" s="1534">
        <v>367</v>
      </c>
      <c r="N90" s="696"/>
      <c r="O90" s="1534">
        <v>0</v>
      </c>
      <c r="P90" s="696"/>
      <c r="Q90" s="1534">
        <v>100407</v>
      </c>
      <c r="R90" s="696"/>
      <c r="S90" s="1534">
        <v>0</v>
      </c>
      <c r="T90" s="690"/>
      <c r="U90" s="697">
        <f t="shared" si="8"/>
        <v>105110</v>
      </c>
      <c r="V90" s="690"/>
      <c r="W90" s="1534">
        <v>1000</v>
      </c>
      <c r="X90" s="697" t="s">
        <v>5</v>
      </c>
      <c r="Y90" s="1534">
        <v>0</v>
      </c>
      <c r="Z90" s="697"/>
      <c r="AA90" s="1534">
        <v>0</v>
      </c>
      <c r="AB90" s="690"/>
      <c r="AC90" s="697">
        <f t="shared" si="9"/>
        <v>106110</v>
      </c>
      <c r="AD90" s="709"/>
      <c r="AE90" s="1534">
        <v>86177</v>
      </c>
    </row>
    <row r="91" spans="1:31" ht="15" customHeight="1">
      <c r="A91" s="695" t="s">
        <v>704</v>
      </c>
      <c r="B91" s="695" t="s">
        <v>5</v>
      </c>
      <c r="C91" s="1534">
        <v>0</v>
      </c>
      <c r="D91" s="696"/>
      <c r="E91" s="1534">
        <v>0</v>
      </c>
      <c r="F91" s="696"/>
      <c r="G91" s="1534">
        <v>0</v>
      </c>
      <c r="H91" s="696"/>
      <c r="I91" s="1534">
        <v>0</v>
      </c>
      <c r="J91" s="696"/>
      <c r="K91" s="1534">
        <v>0</v>
      </c>
      <c r="L91" s="696"/>
      <c r="M91" s="1534">
        <v>0</v>
      </c>
      <c r="N91" s="696"/>
      <c r="O91" s="1534">
        <v>0</v>
      </c>
      <c r="P91" s="696"/>
      <c r="Q91" s="1534">
        <v>0</v>
      </c>
      <c r="R91" s="696"/>
      <c r="S91" s="1534">
        <v>0</v>
      </c>
      <c r="T91" s="695"/>
      <c r="U91" s="697">
        <f t="shared" si="8"/>
        <v>0</v>
      </c>
      <c r="V91" s="695"/>
      <c r="W91" s="1534">
        <v>3214</v>
      </c>
      <c r="X91" s="697" t="s">
        <v>5</v>
      </c>
      <c r="Y91" s="1534">
        <v>166</v>
      </c>
      <c r="Z91" s="697"/>
      <c r="AA91" s="1534">
        <v>0</v>
      </c>
      <c r="AB91" s="695"/>
      <c r="AC91" s="697">
        <f t="shared" si="9"/>
        <v>3380</v>
      </c>
      <c r="AD91" s="691"/>
      <c r="AE91" s="1534">
        <v>3393</v>
      </c>
    </row>
    <row r="92" spans="1:31" ht="15" customHeight="1">
      <c r="A92" s="695" t="s">
        <v>705</v>
      </c>
      <c r="B92" s="695" t="s">
        <v>5</v>
      </c>
      <c r="C92" s="1534">
        <v>0</v>
      </c>
      <c r="D92" s="696"/>
      <c r="E92" s="1534">
        <v>0</v>
      </c>
      <c r="F92" s="696"/>
      <c r="G92" s="1534">
        <v>0</v>
      </c>
      <c r="H92" s="696"/>
      <c r="I92" s="1534">
        <v>0</v>
      </c>
      <c r="J92" s="696"/>
      <c r="K92" s="1534">
        <v>0</v>
      </c>
      <c r="L92" s="696"/>
      <c r="M92" s="1534">
        <v>0</v>
      </c>
      <c r="N92" s="696"/>
      <c r="O92" s="1534">
        <v>0</v>
      </c>
      <c r="P92" s="696"/>
      <c r="Q92" s="1534">
        <v>0</v>
      </c>
      <c r="R92" s="696"/>
      <c r="S92" s="1534">
        <v>0</v>
      </c>
      <c r="T92" s="695"/>
      <c r="U92" s="697">
        <f t="shared" si="8"/>
        <v>0</v>
      </c>
      <c r="V92" s="695"/>
      <c r="W92" s="1534">
        <v>2652</v>
      </c>
      <c r="X92" s="697" t="s">
        <v>5</v>
      </c>
      <c r="Y92" s="1534">
        <v>498</v>
      </c>
      <c r="Z92" s="697"/>
      <c r="AA92" s="1534">
        <v>0</v>
      </c>
      <c r="AB92" s="695"/>
      <c r="AC92" s="697">
        <f t="shared" si="9"/>
        <v>3150</v>
      </c>
      <c r="AD92" s="691"/>
      <c r="AE92" s="1534">
        <v>2539</v>
      </c>
    </row>
    <row r="93" spans="1:31" ht="15" customHeight="1">
      <c r="A93" s="695" t="s">
        <v>706</v>
      </c>
      <c r="B93" s="695" t="s">
        <v>5</v>
      </c>
      <c r="C93" s="1534">
        <v>25659567</v>
      </c>
      <c r="D93" s="696"/>
      <c r="E93" s="1534">
        <v>0</v>
      </c>
      <c r="F93" s="696"/>
      <c r="G93" s="1534">
        <v>470</v>
      </c>
      <c r="H93" s="696"/>
      <c r="I93" s="1534">
        <v>0</v>
      </c>
      <c r="J93" s="696"/>
      <c r="K93" s="1534">
        <v>0</v>
      </c>
      <c r="L93" s="696"/>
      <c r="M93" s="1534">
        <v>0</v>
      </c>
      <c r="N93" s="696"/>
      <c r="O93" s="1534">
        <v>0</v>
      </c>
      <c r="P93" s="696"/>
      <c r="Q93" s="1534">
        <v>0</v>
      </c>
      <c r="R93" s="696"/>
      <c r="S93" s="1534">
        <v>0</v>
      </c>
      <c r="T93" s="695"/>
      <c r="U93" s="697">
        <f t="shared" si="8"/>
        <v>25660037</v>
      </c>
      <c r="V93" s="695"/>
      <c r="W93" s="1534">
        <v>32211</v>
      </c>
      <c r="X93" s="697" t="s">
        <v>5</v>
      </c>
      <c r="Y93" s="1534">
        <v>23243</v>
      </c>
      <c r="Z93" s="697"/>
      <c r="AA93" s="1534">
        <v>0</v>
      </c>
      <c r="AB93" s="695"/>
      <c r="AC93" s="697">
        <f t="shared" si="9"/>
        <v>25715491</v>
      </c>
      <c r="AD93" s="691"/>
      <c r="AE93" s="1534">
        <v>25090346</v>
      </c>
    </row>
    <row r="94" spans="1:31" ht="15" customHeight="1">
      <c r="A94" s="695" t="s">
        <v>707</v>
      </c>
      <c r="B94" s="695" t="s">
        <v>5</v>
      </c>
      <c r="C94" s="1534">
        <v>0</v>
      </c>
      <c r="D94" s="696"/>
      <c r="E94" s="1534">
        <v>0</v>
      </c>
      <c r="F94" s="696"/>
      <c r="G94" s="1534">
        <v>494</v>
      </c>
      <c r="H94" s="696"/>
      <c r="I94" s="1534">
        <v>26526</v>
      </c>
      <c r="J94" s="696"/>
      <c r="K94" s="1534">
        <v>135068</v>
      </c>
      <c r="L94" s="696"/>
      <c r="M94" s="1534">
        <v>0</v>
      </c>
      <c r="N94" s="696"/>
      <c r="O94" s="1534">
        <v>0</v>
      </c>
      <c r="P94" s="696"/>
      <c r="Q94" s="1534">
        <v>0</v>
      </c>
      <c r="R94" s="696"/>
      <c r="S94" s="1534">
        <v>0</v>
      </c>
      <c r="T94" s="695"/>
      <c r="U94" s="697">
        <f t="shared" si="8"/>
        <v>162088</v>
      </c>
      <c r="V94" s="695"/>
      <c r="W94" s="1534">
        <v>1991</v>
      </c>
      <c r="X94" s="697" t="s">
        <v>5</v>
      </c>
      <c r="Y94" s="1534">
        <v>971</v>
      </c>
      <c r="Z94" s="697"/>
      <c r="AA94" s="1534">
        <v>0</v>
      </c>
      <c r="AB94" s="695"/>
      <c r="AC94" s="697">
        <f t="shared" si="9"/>
        <v>165050</v>
      </c>
      <c r="AD94" s="691"/>
      <c r="AE94" s="1534">
        <v>154068</v>
      </c>
    </row>
    <row r="95" spans="1:31" ht="15" customHeight="1">
      <c r="A95" s="695" t="s">
        <v>708</v>
      </c>
      <c r="B95" s="695" t="s">
        <v>5</v>
      </c>
      <c r="C95" s="1534">
        <v>492820</v>
      </c>
      <c r="D95" s="696"/>
      <c r="E95" s="1534">
        <v>0</v>
      </c>
      <c r="F95" s="696"/>
      <c r="G95" s="1534">
        <v>0</v>
      </c>
      <c r="H95" s="696"/>
      <c r="I95" s="1534">
        <v>0</v>
      </c>
      <c r="J95" s="696"/>
      <c r="K95" s="1534">
        <v>286</v>
      </c>
      <c r="L95" s="696"/>
      <c r="M95" s="1534">
        <v>0</v>
      </c>
      <c r="N95" s="696"/>
      <c r="O95" s="1534">
        <v>0</v>
      </c>
      <c r="P95" s="696"/>
      <c r="Q95" s="1534">
        <v>0</v>
      </c>
      <c r="R95" s="696"/>
      <c r="S95" s="1534">
        <v>0</v>
      </c>
      <c r="T95" s="695"/>
      <c r="U95" s="697">
        <f t="shared" si="8"/>
        <v>493106</v>
      </c>
      <c r="V95" s="695"/>
      <c r="W95" s="1534">
        <v>2384</v>
      </c>
      <c r="X95" s="697" t="s">
        <v>5</v>
      </c>
      <c r="Y95" s="1534">
        <v>7966</v>
      </c>
      <c r="Z95" s="697"/>
      <c r="AA95" s="1534">
        <v>53</v>
      </c>
      <c r="AB95" s="690"/>
      <c r="AC95" s="697">
        <f t="shared" si="9"/>
        <v>503509</v>
      </c>
      <c r="AD95" s="691"/>
      <c r="AE95" s="1534">
        <v>510077</v>
      </c>
    </row>
    <row r="96" spans="1:31" ht="15" customHeight="1">
      <c r="A96" s="695" t="s">
        <v>1652</v>
      </c>
      <c r="B96" s="695" t="s">
        <v>5</v>
      </c>
      <c r="C96" s="1534">
        <v>0</v>
      </c>
      <c r="D96" s="696"/>
      <c r="E96" s="1534">
        <v>0</v>
      </c>
      <c r="F96" s="696"/>
      <c r="G96" s="1534">
        <v>0</v>
      </c>
      <c r="H96" s="696"/>
      <c r="I96" s="1534">
        <v>0</v>
      </c>
      <c r="J96" s="696"/>
      <c r="K96" s="1534">
        <v>0</v>
      </c>
      <c r="L96" s="696"/>
      <c r="M96" s="1534">
        <v>0</v>
      </c>
      <c r="N96" s="696"/>
      <c r="O96" s="1534">
        <v>0</v>
      </c>
      <c r="P96" s="696"/>
      <c r="Q96" s="1534">
        <v>0</v>
      </c>
      <c r="R96" s="696"/>
      <c r="S96" s="1534">
        <v>0</v>
      </c>
      <c r="T96" s="695"/>
      <c r="U96" s="697">
        <f t="shared" si="8"/>
        <v>0</v>
      </c>
      <c r="V96" s="695"/>
      <c r="W96" s="1534">
        <v>11651</v>
      </c>
      <c r="X96" s="697" t="s">
        <v>5</v>
      </c>
      <c r="Y96" s="1534">
        <v>19866</v>
      </c>
      <c r="Z96" s="697"/>
      <c r="AA96" s="1534">
        <v>0</v>
      </c>
      <c r="AB96" s="690"/>
      <c r="AC96" s="697">
        <f t="shared" si="9"/>
        <v>31517</v>
      </c>
      <c r="AD96" s="691"/>
      <c r="AE96" s="1534">
        <v>30520</v>
      </c>
    </row>
    <row r="97" spans="1:36" ht="15" customHeight="1">
      <c r="A97" s="695" t="s">
        <v>709</v>
      </c>
      <c r="B97" s="695" t="s">
        <v>5</v>
      </c>
      <c r="C97" s="1534">
        <v>0</v>
      </c>
      <c r="D97" s="696"/>
      <c r="E97" s="1534">
        <v>0</v>
      </c>
      <c r="F97" s="696"/>
      <c r="G97" s="1534">
        <v>47313</v>
      </c>
      <c r="H97" s="696"/>
      <c r="I97" s="1534">
        <v>0</v>
      </c>
      <c r="J97" s="696"/>
      <c r="K97" s="1534">
        <v>0</v>
      </c>
      <c r="L97" s="696"/>
      <c r="M97" s="1534">
        <v>0</v>
      </c>
      <c r="N97" s="696"/>
      <c r="O97" s="1534">
        <v>0</v>
      </c>
      <c r="P97" s="696"/>
      <c r="Q97" s="1534">
        <v>0</v>
      </c>
      <c r="R97" s="696"/>
      <c r="S97" s="1534">
        <v>0</v>
      </c>
      <c r="T97" s="695"/>
      <c r="U97" s="697">
        <f t="shared" si="8"/>
        <v>47313</v>
      </c>
      <c r="V97" s="695"/>
      <c r="W97" s="1534">
        <v>1646896</v>
      </c>
      <c r="X97" s="697" t="s">
        <v>5</v>
      </c>
      <c r="Y97" s="1534">
        <v>375855</v>
      </c>
      <c r="Z97" s="697"/>
      <c r="AA97" s="1534">
        <v>789456</v>
      </c>
      <c r="AB97" s="695"/>
      <c r="AC97" s="697">
        <f t="shared" si="9"/>
        <v>2859520</v>
      </c>
      <c r="AD97" s="691"/>
      <c r="AE97" s="1534">
        <v>2824320</v>
      </c>
    </row>
    <row r="98" spans="1:36" ht="15" customHeight="1">
      <c r="A98" s="695" t="s">
        <v>2123</v>
      </c>
      <c r="B98" s="695" t="s">
        <v>5</v>
      </c>
      <c r="C98" s="1534">
        <v>0</v>
      </c>
      <c r="D98" s="696"/>
      <c r="E98" s="1534">
        <v>0</v>
      </c>
      <c r="F98" s="696"/>
      <c r="G98" s="1534">
        <v>884320</v>
      </c>
      <c r="H98" s="696"/>
      <c r="I98" s="1534">
        <v>0</v>
      </c>
      <c r="J98" s="696"/>
      <c r="K98" s="1534">
        <v>0</v>
      </c>
      <c r="L98" s="696"/>
      <c r="M98" s="1534">
        <v>0</v>
      </c>
      <c r="N98" s="696"/>
      <c r="O98" s="1534">
        <v>0</v>
      </c>
      <c r="P98" s="696"/>
      <c r="Q98" s="1534">
        <v>0</v>
      </c>
      <c r="R98" s="696"/>
      <c r="S98" s="1534">
        <v>0</v>
      </c>
      <c r="T98" s="695"/>
      <c r="U98" s="697">
        <f t="shared" si="8"/>
        <v>884320</v>
      </c>
      <c r="V98" s="695"/>
      <c r="W98" s="1534">
        <v>0</v>
      </c>
      <c r="X98" s="697" t="s">
        <v>5</v>
      </c>
      <c r="Y98" s="1534">
        <v>2407</v>
      </c>
      <c r="Z98" s="697"/>
      <c r="AA98" s="1534">
        <v>6655088</v>
      </c>
      <c r="AB98" s="695"/>
      <c r="AC98" s="697">
        <f>ROUND(SUM(U98:AA98),1)</f>
        <v>7541815</v>
      </c>
      <c r="AD98" s="691"/>
      <c r="AE98" s="1534">
        <v>7309681</v>
      </c>
    </row>
    <row r="99" spans="1:36" ht="20.25" customHeight="1" thickBot="1">
      <c r="A99" s="673" t="s">
        <v>710</v>
      </c>
      <c r="B99" s="693" t="s">
        <v>5</v>
      </c>
      <c r="C99" s="710">
        <f>ROUND(SUM(C15:C98),1)</f>
        <v>28101508</v>
      </c>
      <c r="D99" s="711" t="s">
        <v>5</v>
      </c>
      <c r="E99" s="710">
        <f>ROUND(SUM(E15:E98),1)</f>
        <v>3182</v>
      </c>
      <c r="F99" s="711" t="s">
        <v>5</v>
      </c>
      <c r="G99" s="710">
        <f>ROUND(SUM(G15:G98),1)</f>
        <v>1048889</v>
      </c>
      <c r="H99" s="711" t="s">
        <v>5</v>
      </c>
      <c r="I99" s="710">
        <f>ROUND(SUM(I15:I98),1)</f>
        <v>17566451</v>
      </c>
      <c r="J99" s="711" t="s">
        <v>5</v>
      </c>
      <c r="K99" s="710">
        <f>ROUND(SUM(K15:K98),1)</f>
        <v>2366621</v>
      </c>
      <c r="L99" s="711" t="s">
        <v>5</v>
      </c>
      <c r="M99" s="710">
        <f>ROUND(SUM(M15:M98),1)</f>
        <v>176821</v>
      </c>
      <c r="N99" s="711" t="s">
        <v>5</v>
      </c>
      <c r="O99" s="710">
        <f>ROUND(SUM(O15:O98),1)</f>
        <v>2318853</v>
      </c>
      <c r="P99" s="711" t="s">
        <v>5</v>
      </c>
      <c r="Q99" s="710">
        <f>ROUND(SUM(Q15:Q98),1)</f>
        <v>170772</v>
      </c>
      <c r="R99" s="711" t="s">
        <v>5</v>
      </c>
      <c r="S99" s="710">
        <f>ROUND(SUM(S15:S98),1)</f>
        <v>110219</v>
      </c>
      <c r="T99" s="711" t="s">
        <v>5</v>
      </c>
      <c r="U99" s="710">
        <f>ROUND(SUM(U15:U98),1)</f>
        <v>51863316</v>
      </c>
      <c r="V99" s="711" t="s">
        <v>5</v>
      </c>
      <c r="W99" s="710">
        <f>ROUND(SUM(W15:W98),1)</f>
        <v>8939781</v>
      </c>
      <c r="X99" s="711" t="s">
        <v>5</v>
      </c>
      <c r="Y99" s="710">
        <f>ROUND(SUM(Y15:Y98),1)</f>
        <v>3113937</v>
      </c>
      <c r="Z99" s="711" t="s">
        <v>5</v>
      </c>
      <c r="AA99" s="710">
        <f>ROUND(SUM(AA15:AA98),1)</f>
        <v>7453706</v>
      </c>
      <c r="AB99" s="711" t="s">
        <v>5</v>
      </c>
      <c r="AC99" s="710">
        <f>ROUND(SUM(AC15:AC98),1)</f>
        <v>71370740</v>
      </c>
      <c r="AD99" s="712"/>
      <c r="AE99" s="710">
        <f>ROUND(SUM(AE15:AE98),1)</f>
        <v>68225342</v>
      </c>
    </row>
    <row r="100" spans="1:36" ht="11.25" customHeight="1" thickTop="1">
      <c r="A100" s="695" t="s">
        <v>5</v>
      </c>
      <c r="B100" s="695"/>
      <c r="C100" s="713"/>
      <c r="D100" s="695"/>
      <c r="E100" s="713"/>
      <c r="F100" s="695"/>
      <c r="G100" s="695"/>
      <c r="H100" s="695"/>
      <c r="I100" s="714"/>
      <c r="J100" s="695"/>
      <c r="K100" s="713"/>
      <c r="L100" s="695"/>
      <c r="M100" s="713"/>
      <c r="N100" s="695"/>
      <c r="O100" s="713"/>
      <c r="P100" s="695"/>
      <c r="Q100" s="713"/>
      <c r="R100" s="695"/>
      <c r="S100" s="713"/>
      <c r="T100" s="695"/>
      <c r="U100" s="715"/>
      <c r="V100" s="695"/>
      <c r="W100" s="713"/>
      <c r="X100" s="695"/>
      <c r="Y100" s="713"/>
      <c r="Z100" s="695"/>
      <c r="AA100" s="713"/>
      <c r="AB100" s="695"/>
      <c r="AC100" s="715"/>
      <c r="AD100" s="695"/>
      <c r="AE100" s="715"/>
    </row>
    <row r="101" spans="1:36" s="206" customFormat="1" ht="5.15" customHeight="1">
      <c r="A101" s="690"/>
      <c r="U101" s="716"/>
      <c r="W101" s="716"/>
      <c r="Y101" s="716"/>
      <c r="AE101" s="716"/>
      <c r="AF101" s="689"/>
      <c r="AG101" s="689"/>
      <c r="AH101" s="689"/>
      <c r="AI101" s="689"/>
      <c r="AJ101" s="689"/>
    </row>
    <row r="102" spans="1:36">
      <c r="B102" s="695"/>
      <c r="C102" s="1519"/>
      <c r="D102" s="1897"/>
      <c r="E102" s="1519"/>
      <c r="F102" s="1897"/>
      <c r="G102" s="1519"/>
      <c r="H102" s="1897"/>
      <c r="I102" s="1519"/>
      <c r="J102" s="1897"/>
      <c r="K102" s="1519"/>
      <c r="L102" s="1897"/>
      <c r="M102" s="1519"/>
      <c r="N102" s="1897"/>
      <c r="O102" s="717"/>
      <c r="P102" s="1897"/>
      <c r="Q102" s="1519"/>
      <c r="R102" s="1897"/>
      <c r="S102" s="1519"/>
      <c r="T102" s="1897"/>
      <c r="U102" s="1811"/>
      <c r="V102" s="1897"/>
      <c r="W102" s="1538"/>
      <c r="X102" s="409"/>
      <c r="Y102" s="1538"/>
      <c r="Z102" s="409"/>
      <c r="AA102" s="409"/>
      <c r="AB102" s="1897"/>
      <c r="AC102" s="409"/>
      <c r="AD102" s="409"/>
      <c r="AE102" s="409"/>
    </row>
    <row r="103" spans="1:36" ht="15" customHeight="1">
      <c r="A103" s="695"/>
      <c r="B103" s="695"/>
      <c r="C103" s="1519"/>
      <c r="D103" s="1897"/>
      <c r="E103" s="1897"/>
      <c r="F103" s="1897"/>
      <c r="G103" s="1897"/>
      <c r="H103" s="1897"/>
      <c r="I103" s="1519"/>
      <c r="J103" s="1897"/>
      <c r="K103" s="1897"/>
      <c r="L103" s="1897"/>
      <c r="M103" s="1897"/>
      <c r="N103" s="1897"/>
      <c r="O103" s="1897"/>
      <c r="P103" s="1897"/>
      <c r="Q103" s="1897"/>
      <c r="R103" s="1897"/>
      <c r="S103" s="1897"/>
      <c r="T103" s="1897"/>
      <c r="U103" s="1811"/>
      <c r="V103" s="1519"/>
      <c r="W103" s="1538"/>
      <c r="X103" s="409"/>
      <c r="Y103" s="408"/>
      <c r="Z103" s="409"/>
      <c r="AA103" s="409"/>
      <c r="AB103" s="1897"/>
      <c r="AC103" s="409"/>
      <c r="AD103" s="409"/>
      <c r="AE103" s="1897"/>
    </row>
    <row r="104" spans="1:36" ht="15" customHeight="1">
      <c r="A104" s="695"/>
      <c r="X104" s="409"/>
      <c r="Y104" s="408"/>
      <c r="Z104" s="409"/>
      <c r="AA104" s="409"/>
      <c r="AB104" s="1897"/>
      <c r="AC104" s="409"/>
      <c r="AD104" s="409"/>
      <c r="AE104" s="1897"/>
    </row>
    <row r="105" spans="1:36" ht="15" customHeight="1">
      <c r="A105" s="695"/>
      <c r="B105" s="717"/>
      <c r="T105" s="718"/>
      <c r="U105" s="719"/>
      <c r="V105" s="718"/>
      <c r="W105" s="720"/>
      <c r="X105" s="719"/>
      <c r="Y105" s="720"/>
      <c r="Z105" s="719"/>
      <c r="AA105" s="719"/>
      <c r="AC105" s="719"/>
      <c r="AD105" s="719"/>
    </row>
    <row r="106" spans="1:36" ht="15" customHeight="1">
      <c r="A106" s="695"/>
      <c r="B106" s="717"/>
      <c r="T106" s="718"/>
      <c r="U106" s="719"/>
      <c r="V106" s="718"/>
    </row>
    <row r="108" spans="1:36">
      <c r="B108" s="717"/>
      <c r="T108" s="718"/>
      <c r="U108" s="719"/>
      <c r="V108" s="718"/>
    </row>
    <row r="109" spans="1:36">
      <c r="B109" s="717"/>
      <c r="T109" s="718"/>
      <c r="U109" s="719"/>
      <c r="V109" s="718"/>
    </row>
    <row r="110" spans="1:36">
      <c r="B110" s="717"/>
      <c r="T110" s="718"/>
      <c r="U110" s="719"/>
      <c r="V110" s="718"/>
    </row>
  </sheetData>
  <customSheetViews>
    <customSheetView guid="{47D1D06F-CD63-4FEA-BA98-58AF0C63F775}" showPageBreaks="1" showGridLines="0" outlineSymbols="0" printArea="1" topLeftCell="A73">
      <selection activeCell="A57" sqref="A57"/>
      <rowBreaks count="1" manualBreakCount="1">
        <brk id="61" max="30" man="1"/>
      </rowBreaks>
      <pageMargins left="0.4" right="0.5" top="1" bottom="0.25" header="0.39" footer="0.25"/>
      <pageSetup scale="54" firstPageNumber="108" fitToHeight="2" orientation="landscape" useFirstPageNumber="1" r:id="rId1"/>
      <headerFooter scaleWithDoc="0">
        <oddFooter>&amp;R&amp;8&amp;P</oddFooter>
      </headerFooter>
    </customSheetView>
    <customSheetView guid="{018F3E41-3C34-447D-8E2C-07962AB41A6D}" showGridLines="0" outlineSymbols="0" topLeftCell="A31">
      <selection activeCell="A57" sqref="A57"/>
      <rowBreaks count="1" manualBreakCount="1">
        <brk id="61" max="30" man="1"/>
      </rowBreaks>
      <pageMargins left="0.4" right="0.5" top="1" bottom="0.25" header="0.39" footer="0.25"/>
      <pageSetup scale="54" firstPageNumber="108" fitToHeight="2" orientation="landscape" useFirstPageNumber="1" r:id="rId2"/>
      <headerFooter scaleWithDoc="0">
        <oddFooter>&amp;R&amp;8&amp;P</oddFooter>
      </headerFooter>
    </customSheetView>
  </customSheetViews>
  <mergeCells count="6">
    <mergeCell ref="W70:Y70"/>
    <mergeCell ref="AC5:AE5"/>
    <mergeCell ref="W9:Y9"/>
    <mergeCell ref="AF12:AG12"/>
    <mergeCell ref="AH12:AI12"/>
    <mergeCell ref="AC66:AE66"/>
  </mergeCells>
  <pageMargins left="0.4" right="0.5" top="1" bottom="0.25" header="0.39" footer="0.25"/>
  <pageSetup scale="54" firstPageNumber="109" fitToHeight="2" orientation="landscape" useFirstPageNumber="1" r:id="rId3"/>
  <headerFooter scaleWithDoc="0">
    <oddFooter>&amp;R&amp;8&amp;P</oddFooter>
  </headerFooter>
  <rowBreaks count="1" manualBreakCount="1">
    <brk id="61" max="30" man="1"/>
  </rowBreaks>
  <customProperties>
    <customPr name="SheetOptions" r:id="rId4"/>
  </customProperties>
  <ignoredErrors>
    <ignoredError sqref="H16 U16 X15 X18 X16 Z16 X17 Z17 X19 Z19 X20 Z20 X21 Z21 X22 Z22 X23 Z23 X24 Z24 X25 Z25 X26 Z26 X27 Z27 X29 Z29 X30 Z30 X31 Z31 X33 Z33 X34 Z34 X35 Z35 X36 Z36 X37 Z37 X38 Z38 X39 Z39 X40 Z40 X41 Z41 X42 Z42 W61:AA61 X55 Z55 X57 Z57 X58 Z58 X59 Z59 X60 Z60 Z18 Z15 J16 L16 N16 P16 R16" evalError="1"/>
    <ignoredError sqref="D17 D19 D18 F18 H18 J18 L18 N18 P18 R18 T18:U18 D58 D25 L25 J25 D24 D20 H20 D60 D59 D31 F17 H17 J17 L17 N17 P17 R17 T17:U17 F19 H19 J19 L19 N19 P19 R19 T19:U19 F20 J20 L20 N20 P20 R20 T20:U20 D21 F21 H21 J21 L21 N21 P21 R21 T21:U21 D22 F22 H22 J22 L22 N22 P22 R22 T22:U22 D23 F23 H23 J23 L23 N23 P23 R23 T23:U23 F24 H24 J24 L24 N24 P24 R24 T24:U24 F25 H25 N25 P25 R25 T25:U25 D26 F26 H26 J26 L26 N26 P26 R26 T26:U26 D27 F27 H27 J27 L27 N27 P27 R27 T27:U27 D29 F29 H29 J29 L29 N29 P29 R29 T29:U29 D30 F30 H30 J30 L30 N30 P30 R30 T30:U30 F31 H31 J31 L31 N31 P31 R31 T31:U31 D33 F33 H33 J33 L33 N33 P33 R33 T33:U33 D34 F34 H34 J34 L34 N34 P34 R34 T34:U34 D35 F35 H35 J35 L35 N35 P35 R35 T35:U35 D36 F36 H36 J36 L36 N36 P36 R36 T36:U36 D37 F37 H37 J37 L37 N37 P37 R37 T37:U37 D38 F38 H38 J38 L38 N38 P38 R38 T38:U38 D39 F39 H39 J39 L39 N39 P39 R39 T39:U39 D40 F40 H40 J40 L40 N40 P40 R40 T40:U40 D41 F41 H41 J41 L41 N41 P41 R41 T41:U41 D42 F42 H42 J42 L42 N42 P42 R42 T42:U42 D55 F55 H55 J55 L55 N55 P55 R55 T55:U55 D57 F57 H57 J57 L57 N57 P57 R57 T57:U57 F58 H58 J58 L58 N58 P58 R58 T58:U58 F59 H59 J59 L59 N59 P59 R59 T59:U59 F60 H60 J60 L60 N60 P60 R60 T60:U60" evalError="1"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2"/>
  <sheetViews>
    <sheetView showGridLines="0" showOutlineSymbols="0" zoomScaleNormal="100" zoomScaleSheetLayoutView="115" workbookViewId="0"/>
  </sheetViews>
  <sheetFormatPr defaultColWidth="8.61328125" defaultRowHeight="15.5" outlineLevelRow="1"/>
  <cols>
    <col min="1" max="1" width="35.4609375" style="672" customWidth="1"/>
    <col min="2" max="2" width="1.53515625" style="672" customWidth="1"/>
    <col min="3" max="3" width="7.61328125" style="672" customWidth="1"/>
    <col min="4" max="4" width="1.53515625" style="672" customWidth="1"/>
    <col min="5" max="5" width="9.61328125" style="672" customWidth="1"/>
    <col min="6" max="6" width="1.53515625" style="672" customWidth="1"/>
    <col min="7" max="7" width="8.4609375" style="672" customWidth="1"/>
    <col min="8" max="8" width="1.53515625" style="672" customWidth="1"/>
    <col min="9" max="9" width="9.15234375" style="672" customWidth="1"/>
    <col min="10" max="10" width="1.53515625" style="672" customWidth="1"/>
    <col min="11" max="11" width="10.4609375" style="672" customWidth="1"/>
    <col min="12" max="12" width="1.53515625" style="672" customWidth="1"/>
    <col min="13" max="13" width="8.61328125" style="672" customWidth="1"/>
    <col min="14" max="14" width="1.53515625" style="672" customWidth="1"/>
    <col min="15" max="15" width="7.07421875" style="672" customWidth="1"/>
    <col min="16" max="16" width="1.53515625" style="672" customWidth="1"/>
    <col min="17" max="17" width="12.15234375" style="672" customWidth="1"/>
    <col min="18" max="18" width="1.53515625" style="672" customWidth="1"/>
    <col min="19" max="19" width="9.61328125" style="672" customWidth="1"/>
    <col min="20" max="20" width="1.53515625" style="672" customWidth="1"/>
    <col min="21" max="21" width="10.15234375" style="672" customWidth="1"/>
    <col min="22" max="22" width="1.4609375" style="672" customWidth="1"/>
    <col min="23" max="23" width="10.07421875" style="698" customWidth="1"/>
    <col min="24" max="24" width="1.53515625" style="672" customWidth="1"/>
    <col min="25" max="25" width="8.921875" style="698" customWidth="1"/>
    <col min="26" max="26" width="1.53515625" style="672" customWidth="1"/>
    <col min="27" max="27" width="9" style="672" customWidth="1"/>
    <col min="28" max="28" width="1.07421875" style="672" customWidth="1"/>
    <col min="29" max="29" width="10.61328125" style="672" customWidth="1"/>
    <col min="30" max="30" width="2" style="672" customWidth="1"/>
    <col min="31" max="31" width="10.61328125" style="672" customWidth="1"/>
    <col min="32" max="32" width="2.61328125" style="672" customWidth="1"/>
    <col min="33" max="33" width="8.61328125" style="725"/>
    <col min="34" max="16384" width="8.61328125" style="672"/>
  </cols>
  <sheetData>
    <row r="1" spans="1:34">
      <c r="A1" s="1195" t="s">
        <v>1193</v>
      </c>
    </row>
    <row r="3" spans="1:34" ht="14.25" customHeight="1">
      <c r="A3" s="465" t="s">
        <v>0</v>
      </c>
      <c r="B3" s="670"/>
      <c r="C3" s="670"/>
      <c r="D3" s="670"/>
      <c r="E3" s="670"/>
      <c r="F3" s="670"/>
      <c r="G3" s="670"/>
      <c r="H3" s="670"/>
      <c r="I3" s="670"/>
      <c r="J3" s="202"/>
      <c r="K3" s="202"/>
      <c r="L3" s="202"/>
      <c r="M3" s="202"/>
      <c r="N3" s="202"/>
      <c r="O3" s="202"/>
      <c r="P3" s="202"/>
      <c r="Q3" s="202"/>
      <c r="R3" s="202"/>
      <c r="S3" s="202"/>
      <c r="T3" s="202"/>
      <c r="U3" s="202"/>
      <c r="V3" s="202"/>
      <c r="W3" s="671"/>
      <c r="X3" s="202"/>
      <c r="Y3" s="671"/>
      <c r="Z3" s="202"/>
      <c r="AA3" s="202"/>
      <c r="AB3" s="202"/>
      <c r="AC3" s="202"/>
      <c r="AD3" s="202"/>
      <c r="AE3" s="670"/>
      <c r="AF3" s="695"/>
    </row>
    <row r="4" spans="1:34" ht="15.75" customHeight="1">
      <c r="A4" s="465" t="s">
        <v>711</v>
      </c>
      <c r="B4" s="670"/>
      <c r="C4" s="670"/>
      <c r="D4" s="670"/>
      <c r="E4" s="670"/>
      <c r="F4" s="670"/>
      <c r="G4" s="670"/>
      <c r="H4" s="670"/>
      <c r="I4" s="670"/>
      <c r="J4" s="202"/>
      <c r="K4" s="202"/>
      <c r="L4" s="202"/>
      <c r="M4" s="202"/>
      <c r="N4" s="202"/>
      <c r="O4" s="202"/>
      <c r="P4" s="202"/>
      <c r="Q4" s="202"/>
      <c r="R4" s="202"/>
      <c r="S4" s="202"/>
      <c r="T4" s="202"/>
      <c r="U4" s="202"/>
      <c r="V4" s="202"/>
      <c r="W4" s="671"/>
      <c r="X4" s="202"/>
      <c r="Y4" s="671"/>
      <c r="Z4" s="202"/>
      <c r="AA4" s="202"/>
      <c r="AB4" s="202"/>
      <c r="AC4" s="1968" t="s">
        <v>5</v>
      </c>
      <c r="AD4" s="1968"/>
      <c r="AE4" s="1968"/>
      <c r="AF4" s="695"/>
    </row>
    <row r="5" spans="1:34" ht="15.75" customHeight="1">
      <c r="A5" s="465" t="s">
        <v>635</v>
      </c>
      <c r="B5" s="670"/>
      <c r="C5" s="670"/>
      <c r="D5" s="670"/>
      <c r="E5" s="670"/>
      <c r="F5" s="670"/>
      <c r="G5" s="670"/>
      <c r="H5" s="670"/>
      <c r="I5" s="670"/>
      <c r="J5" s="202"/>
      <c r="K5" s="202"/>
      <c r="L5" s="202"/>
      <c r="M5" s="202"/>
      <c r="N5" s="202"/>
      <c r="O5" s="202"/>
      <c r="P5" s="202"/>
      <c r="Q5" s="202"/>
      <c r="R5" s="202"/>
      <c r="S5" s="202"/>
      <c r="T5" s="202"/>
      <c r="U5" s="202"/>
      <c r="V5" s="202"/>
      <c r="W5" s="671"/>
      <c r="X5" s="202"/>
      <c r="Y5" s="671"/>
      <c r="Z5" s="202"/>
      <c r="AA5" s="202"/>
      <c r="AB5" s="202"/>
      <c r="AC5" s="2330" t="s">
        <v>636</v>
      </c>
      <c r="AD5" s="2331"/>
      <c r="AE5" s="2332"/>
      <c r="AF5" s="695"/>
    </row>
    <row r="6" spans="1:34" ht="15.75" customHeight="1">
      <c r="A6" s="488" t="s">
        <v>2470</v>
      </c>
      <c r="B6" s="670"/>
      <c r="C6" s="670"/>
      <c r="D6" s="670"/>
      <c r="E6" s="670"/>
      <c r="F6" s="670"/>
      <c r="G6" s="670"/>
      <c r="H6" s="670"/>
      <c r="I6" s="670"/>
      <c r="J6" s="202"/>
      <c r="K6" s="202"/>
      <c r="L6" s="202"/>
      <c r="M6" s="202"/>
      <c r="N6" s="202"/>
      <c r="O6" s="202"/>
      <c r="P6" s="202"/>
      <c r="Q6" s="202"/>
      <c r="R6" s="202"/>
      <c r="S6" s="202"/>
      <c r="T6" s="202"/>
      <c r="U6" s="202"/>
      <c r="V6" s="202"/>
      <c r="W6" s="671"/>
      <c r="X6" s="202"/>
      <c r="Y6" s="671"/>
      <c r="Z6" s="202"/>
      <c r="AA6" s="202"/>
      <c r="AB6" s="202"/>
      <c r="AC6" s="202"/>
      <c r="AD6" s="202"/>
      <c r="AE6" s="1196"/>
      <c r="AF6" s="695"/>
    </row>
    <row r="7" spans="1:34" ht="15" customHeight="1">
      <c r="A7" s="465" t="s">
        <v>2314</v>
      </c>
      <c r="B7" s="670"/>
      <c r="C7" s="670"/>
      <c r="D7" s="670"/>
      <c r="E7" s="670"/>
      <c r="F7" s="670"/>
      <c r="G7" s="670"/>
      <c r="H7" s="670"/>
      <c r="I7" s="670"/>
      <c r="J7" s="202"/>
      <c r="K7" s="202"/>
      <c r="L7" s="202"/>
      <c r="M7" s="202"/>
      <c r="N7" s="202"/>
      <c r="O7" s="202"/>
      <c r="P7" s="202"/>
      <c r="Q7" s="202"/>
      <c r="R7" s="202"/>
      <c r="S7" s="202"/>
      <c r="T7" s="202"/>
      <c r="U7" s="202"/>
      <c r="V7" s="202"/>
      <c r="W7" s="671"/>
      <c r="X7" s="202"/>
      <c r="Y7" s="671"/>
      <c r="Z7" s="202"/>
      <c r="AA7" s="202"/>
      <c r="AB7" s="202"/>
      <c r="AC7" s="202"/>
      <c r="AD7" s="202"/>
      <c r="AE7" s="202"/>
      <c r="AF7" s="695"/>
    </row>
    <row r="8" spans="1:34" ht="4.5" customHeight="1">
      <c r="A8" s="202" t="s">
        <v>5</v>
      </c>
      <c r="B8" s="202"/>
      <c r="C8" s="202"/>
      <c r="D8" s="202"/>
      <c r="E8" s="202"/>
      <c r="F8" s="202"/>
      <c r="G8" s="202"/>
      <c r="H8" s="202"/>
      <c r="I8" s="202"/>
      <c r="J8" s="202"/>
      <c r="K8" s="202"/>
      <c r="L8" s="202"/>
      <c r="M8" s="202"/>
      <c r="N8" s="202"/>
      <c r="O8" s="202"/>
      <c r="P8" s="202"/>
      <c r="Q8" s="202"/>
      <c r="R8" s="202"/>
      <c r="S8" s="202"/>
      <c r="T8" s="202"/>
      <c r="U8" s="202"/>
      <c r="V8" s="202"/>
      <c r="W8" s="671"/>
      <c r="X8" s="202"/>
      <c r="Y8" s="671"/>
      <c r="Z8" s="202"/>
      <c r="AA8" s="202"/>
      <c r="AB8" s="202"/>
      <c r="AC8" s="202"/>
      <c r="AD8" s="202"/>
      <c r="AE8" s="202"/>
      <c r="AF8" s="695"/>
    </row>
    <row r="9" spans="1:34" ht="15.75" customHeight="1" outlineLevel="1">
      <c r="A9" s="673"/>
      <c r="B9" s="673"/>
      <c r="C9" s="674" t="s">
        <v>637</v>
      </c>
      <c r="D9" s="674"/>
      <c r="E9" s="674"/>
      <c r="F9" s="674"/>
      <c r="G9" s="674"/>
      <c r="H9" s="674"/>
      <c r="I9" s="675"/>
      <c r="J9" s="674"/>
      <c r="K9" s="674"/>
      <c r="L9" s="674"/>
      <c r="M9" s="674"/>
      <c r="N9" s="674"/>
      <c r="O9" s="674"/>
      <c r="P9" s="674"/>
      <c r="Q9" s="676"/>
      <c r="R9" s="674"/>
      <c r="S9" s="674"/>
      <c r="T9" s="674"/>
      <c r="U9" s="674"/>
      <c r="V9" s="673"/>
      <c r="W9" s="2328" t="s">
        <v>638</v>
      </c>
      <c r="X9" s="2329"/>
      <c r="Y9" s="2329"/>
      <c r="Z9" s="677"/>
      <c r="AA9" s="465"/>
      <c r="AB9" s="673"/>
      <c r="AC9" s="676" t="s">
        <v>243</v>
      </c>
      <c r="AD9" s="676"/>
      <c r="AE9" s="676"/>
      <c r="AF9" s="673"/>
    </row>
    <row r="10" spans="1:34" ht="13.5" customHeight="1">
      <c r="A10" s="670"/>
      <c r="B10" s="670"/>
      <c r="C10" s="678" t="s">
        <v>5</v>
      </c>
      <c r="D10" s="678" t="s">
        <v>5</v>
      </c>
      <c r="E10" s="678"/>
      <c r="F10" s="678" t="s">
        <v>5</v>
      </c>
      <c r="G10" s="678" t="s">
        <v>5</v>
      </c>
      <c r="H10" s="678"/>
      <c r="I10" s="678" t="s">
        <v>5</v>
      </c>
      <c r="J10" s="678" t="s">
        <v>5</v>
      </c>
      <c r="K10" s="678" t="s">
        <v>5</v>
      </c>
      <c r="L10" s="678" t="s">
        <v>5</v>
      </c>
      <c r="M10" s="678" t="s">
        <v>5</v>
      </c>
      <c r="N10" s="678" t="s">
        <v>5</v>
      </c>
      <c r="O10" s="678" t="s">
        <v>5</v>
      </c>
      <c r="P10" s="678" t="s">
        <v>5</v>
      </c>
      <c r="Q10" s="1969" t="s">
        <v>5</v>
      </c>
      <c r="R10" s="678"/>
      <c r="S10" s="678" t="s">
        <v>5</v>
      </c>
      <c r="T10" s="678"/>
      <c r="U10" s="678" t="s">
        <v>5</v>
      </c>
      <c r="V10" s="670"/>
      <c r="W10" s="680" t="s">
        <v>5</v>
      </c>
      <c r="X10" s="678" t="s">
        <v>5</v>
      </c>
      <c r="Y10" s="680" t="s">
        <v>5</v>
      </c>
      <c r="Z10" s="681" t="s">
        <v>5</v>
      </c>
      <c r="AA10" s="670" t="s">
        <v>5</v>
      </c>
      <c r="AB10" s="670"/>
      <c r="AC10" s="670"/>
      <c r="AD10" s="670"/>
      <c r="AE10" s="670"/>
      <c r="AF10" s="673"/>
    </row>
    <row r="11" spans="1:34" ht="14.15" customHeight="1">
      <c r="A11" s="673"/>
      <c r="B11" s="673"/>
      <c r="C11" s="673"/>
      <c r="D11" s="673"/>
      <c r="E11" s="722" t="s">
        <v>639</v>
      </c>
      <c r="F11" s="673"/>
      <c r="G11" s="673"/>
      <c r="H11" s="673"/>
      <c r="I11" s="673"/>
      <c r="J11" s="673"/>
      <c r="K11" s="673"/>
      <c r="L11" s="673"/>
      <c r="M11" s="673" t="s">
        <v>5</v>
      </c>
      <c r="N11" s="673"/>
      <c r="O11" s="673"/>
      <c r="P11" s="673"/>
      <c r="Q11" s="1969" t="s">
        <v>5</v>
      </c>
      <c r="R11" s="673"/>
      <c r="S11" s="673"/>
      <c r="T11" s="673"/>
      <c r="U11" s="673"/>
      <c r="V11" s="673"/>
      <c r="W11" s="682"/>
      <c r="X11" s="673"/>
      <c r="Y11" s="682"/>
      <c r="Z11" s="673"/>
      <c r="AA11" s="1969" t="s">
        <v>640</v>
      </c>
      <c r="AB11" s="673"/>
      <c r="AC11" s="683"/>
      <c r="AD11" s="683"/>
      <c r="AE11" s="683"/>
      <c r="AF11" s="1197"/>
    </row>
    <row r="12" spans="1:34" ht="14.15" customHeight="1">
      <c r="A12" s="673"/>
      <c r="B12" s="673"/>
      <c r="C12" s="722" t="s">
        <v>5</v>
      </c>
      <c r="D12" s="723"/>
      <c r="E12" s="722" t="s">
        <v>641</v>
      </c>
      <c r="F12" s="723"/>
      <c r="G12" s="722" t="s">
        <v>642</v>
      </c>
      <c r="H12" s="723"/>
      <c r="I12" s="722" t="s">
        <v>5</v>
      </c>
      <c r="J12" s="723"/>
      <c r="K12" s="722" t="s">
        <v>643</v>
      </c>
      <c r="L12" s="723"/>
      <c r="M12" s="722" t="s">
        <v>644</v>
      </c>
      <c r="N12" s="723"/>
      <c r="O12" s="722" t="s">
        <v>644</v>
      </c>
      <c r="P12" s="723"/>
      <c r="Q12" s="722" t="s">
        <v>645</v>
      </c>
      <c r="R12" s="723"/>
      <c r="S12" s="722" t="s">
        <v>5</v>
      </c>
      <c r="T12" s="673"/>
      <c r="U12" s="1969" t="s">
        <v>646</v>
      </c>
      <c r="V12" s="673"/>
      <c r="W12" s="1969" t="s">
        <v>647</v>
      </c>
      <c r="X12" s="673"/>
      <c r="Y12" s="1969" t="s">
        <v>648</v>
      </c>
      <c r="Z12" s="673"/>
      <c r="AA12" s="1969" t="s">
        <v>649</v>
      </c>
      <c r="AB12" s="673"/>
      <c r="AC12" s="677" t="s">
        <v>5</v>
      </c>
      <c r="AD12" s="677"/>
      <c r="AE12" s="677" t="s">
        <v>5</v>
      </c>
      <c r="AF12" s="1197"/>
    </row>
    <row r="13" spans="1:34" ht="14.15" customHeight="1">
      <c r="A13" s="1969" t="s">
        <v>650</v>
      </c>
      <c r="B13" s="673"/>
      <c r="C13" s="722" t="s">
        <v>465</v>
      </c>
      <c r="D13" s="723"/>
      <c r="E13" s="724" t="s">
        <v>651</v>
      </c>
      <c r="F13" s="723"/>
      <c r="G13" s="724" t="s">
        <v>714</v>
      </c>
      <c r="H13" s="723"/>
      <c r="I13" s="722" t="s">
        <v>652</v>
      </c>
      <c r="J13" s="723"/>
      <c r="K13" s="722" t="s">
        <v>653</v>
      </c>
      <c r="L13" s="723"/>
      <c r="M13" s="722" t="s">
        <v>715</v>
      </c>
      <c r="N13" s="723"/>
      <c r="O13" s="722" t="s">
        <v>654</v>
      </c>
      <c r="P13" s="723"/>
      <c r="Q13" s="724" t="s">
        <v>655</v>
      </c>
      <c r="R13" s="723"/>
      <c r="S13" s="724" t="s">
        <v>466</v>
      </c>
      <c r="T13" s="673"/>
      <c r="U13" s="1969" t="s">
        <v>656</v>
      </c>
      <c r="V13" s="673"/>
      <c r="W13" s="1969" t="s">
        <v>657</v>
      </c>
      <c r="X13" s="673"/>
      <c r="Y13" s="1969" t="s">
        <v>657</v>
      </c>
      <c r="Z13" s="673"/>
      <c r="AA13" s="1969" t="s">
        <v>658</v>
      </c>
      <c r="AB13" s="673"/>
      <c r="AC13" s="685" t="s">
        <v>2482</v>
      </c>
      <c r="AD13" s="686"/>
      <c r="AE13" s="685" t="s">
        <v>2299</v>
      </c>
      <c r="AF13" s="1197"/>
    </row>
    <row r="14" spans="1:34" ht="3.9" customHeight="1">
      <c r="A14" s="687"/>
      <c r="B14" s="202"/>
      <c r="C14" s="687"/>
      <c r="D14" s="202"/>
      <c r="E14" s="202"/>
      <c r="F14" s="202"/>
      <c r="G14" s="687"/>
      <c r="H14" s="202"/>
      <c r="I14" s="687"/>
      <c r="J14" s="202"/>
      <c r="K14" s="687"/>
      <c r="L14" s="202"/>
      <c r="M14" s="687"/>
      <c r="N14" s="202"/>
      <c r="O14" s="687"/>
      <c r="P14" s="202"/>
      <c r="Q14" s="202"/>
      <c r="R14" s="202"/>
      <c r="S14" s="687"/>
      <c r="T14" s="202"/>
      <c r="U14" s="687"/>
      <c r="V14" s="202"/>
      <c r="W14" s="688"/>
      <c r="X14" s="202"/>
      <c r="Y14" s="688"/>
      <c r="Z14" s="202"/>
      <c r="AA14" s="687"/>
      <c r="AB14" s="202"/>
      <c r="AC14" s="687"/>
      <c r="AD14" s="206"/>
      <c r="AE14" s="687"/>
      <c r="AF14" s="695"/>
    </row>
    <row r="15" spans="1:34">
      <c r="A15" s="695" t="s">
        <v>717</v>
      </c>
      <c r="B15" s="695" t="s">
        <v>5</v>
      </c>
      <c r="C15" s="1535">
        <v>0</v>
      </c>
      <c r="D15" s="692"/>
      <c r="E15" s="1535">
        <v>0</v>
      </c>
      <c r="F15" s="692"/>
      <c r="G15" s="1535">
        <v>0</v>
      </c>
      <c r="H15" s="692"/>
      <c r="I15" s="1535">
        <v>0</v>
      </c>
      <c r="J15" s="692"/>
      <c r="K15" s="1535">
        <v>0</v>
      </c>
      <c r="L15" s="692"/>
      <c r="M15" s="1535">
        <v>0</v>
      </c>
      <c r="N15" s="692"/>
      <c r="O15" s="1535">
        <v>0</v>
      </c>
      <c r="P15" s="692"/>
      <c r="Q15" s="1535">
        <v>0</v>
      </c>
      <c r="R15" s="692"/>
      <c r="S15" s="1535">
        <v>0</v>
      </c>
      <c r="T15" s="702"/>
      <c r="U15" s="692">
        <v>0</v>
      </c>
      <c r="V15" s="702"/>
      <c r="W15" s="1535">
        <v>0</v>
      </c>
      <c r="X15" s="693" t="s">
        <v>5</v>
      </c>
      <c r="Y15" s="1535">
        <v>270</v>
      </c>
      <c r="Z15" s="693"/>
      <c r="AA15" s="1535">
        <v>0</v>
      </c>
      <c r="AB15" s="702"/>
      <c r="AC15" s="702">
        <f t="shared" ref="AC15:AC55" si="0">ROUND(SUM(U15:AB15),1)</f>
        <v>270</v>
      </c>
      <c r="AD15" s="702"/>
      <c r="AE15" s="1535">
        <v>273</v>
      </c>
      <c r="AF15" s="695"/>
      <c r="AH15" s="1587"/>
    </row>
    <row r="16" spans="1:34" ht="18" customHeight="1">
      <c r="A16" s="695" t="s">
        <v>718</v>
      </c>
      <c r="B16" s="695" t="s">
        <v>5</v>
      </c>
      <c r="C16" s="1534">
        <v>0</v>
      </c>
      <c r="D16" s="696"/>
      <c r="E16" s="1534">
        <v>0</v>
      </c>
      <c r="F16" s="696"/>
      <c r="G16" s="1534">
        <v>0</v>
      </c>
      <c r="H16" s="696"/>
      <c r="I16" s="1534">
        <v>0</v>
      </c>
      <c r="J16" s="696"/>
      <c r="K16" s="1534">
        <v>0</v>
      </c>
      <c r="L16" s="696"/>
      <c r="M16" s="1534">
        <v>0</v>
      </c>
      <c r="N16" s="696"/>
      <c r="O16" s="1534">
        <v>0</v>
      </c>
      <c r="P16" s="696"/>
      <c r="Q16" s="1534">
        <v>0</v>
      </c>
      <c r="R16" s="696"/>
      <c r="S16" s="1534">
        <v>0</v>
      </c>
      <c r="T16" s="695"/>
      <c r="U16" s="696">
        <f t="shared" ref="U16:U85" si="1">ROUND(SUM(C16:S16),1)</f>
        <v>0</v>
      </c>
      <c r="V16" s="695"/>
      <c r="W16" s="1534">
        <v>48675</v>
      </c>
      <c r="X16" s="697" t="s">
        <v>5</v>
      </c>
      <c r="Y16" s="1534">
        <v>53020</v>
      </c>
      <c r="Z16" s="697"/>
      <c r="AA16" s="1534">
        <v>204</v>
      </c>
      <c r="AB16" s="695"/>
      <c r="AC16" s="703">
        <f t="shared" si="0"/>
        <v>101899</v>
      </c>
      <c r="AD16" s="695"/>
      <c r="AE16" s="1534">
        <v>95802</v>
      </c>
      <c r="AF16" s="695"/>
      <c r="AH16" s="1587"/>
    </row>
    <row r="17" spans="1:34" ht="18" customHeight="1">
      <c r="A17" s="695" t="s">
        <v>2538</v>
      </c>
      <c r="B17" s="695" t="s">
        <v>5</v>
      </c>
      <c r="C17" s="1534">
        <v>0</v>
      </c>
      <c r="D17" s="696"/>
      <c r="E17" s="1534">
        <v>0</v>
      </c>
      <c r="F17" s="696"/>
      <c r="G17" s="1534">
        <v>0</v>
      </c>
      <c r="H17" s="696"/>
      <c r="I17" s="1534">
        <v>0</v>
      </c>
      <c r="J17" s="696"/>
      <c r="K17" s="1534">
        <v>0</v>
      </c>
      <c r="L17" s="696"/>
      <c r="M17" s="1534">
        <v>0</v>
      </c>
      <c r="N17" s="696"/>
      <c r="O17" s="1534">
        <v>0</v>
      </c>
      <c r="P17" s="696"/>
      <c r="Q17" s="1534">
        <v>0</v>
      </c>
      <c r="R17" s="696"/>
      <c r="S17" s="1534">
        <v>0</v>
      </c>
      <c r="T17" s="695"/>
      <c r="U17" s="696">
        <f t="shared" si="1"/>
        <v>0</v>
      </c>
      <c r="V17" s="695"/>
      <c r="W17" s="1534">
        <v>0</v>
      </c>
      <c r="X17" s="697" t="s">
        <v>5</v>
      </c>
      <c r="Y17" s="1534">
        <v>0</v>
      </c>
      <c r="Z17" s="697"/>
      <c r="AA17" s="1534">
        <v>0</v>
      </c>
      <c r="AB17" s="695"/>
      <c r="AC17" s="703">
        <f t="shared" si="0"/>
        <v>0</v>
      </c>
      <c r="AD17" s="695"/>
      <c r="AE17" s="1534">
        <v>0</v>
      </c>
      <c r="AF17" s="695"/>
      <c r="AH17" s="1587"/>
    </row>
    <row r="18" spans="1:34" ht="18" customHeight="1">
      <c r="A18" s="695" t="s">
        <v>2187</v>
      </c>
      <c r="B18" s="695" t="s">
        <v>5</v>
      </c>
      <c r="C18" s="1534">
        <v>0</v>
      </c>
      <c r="D18" s="696"/>
      <c r="E18" s="1534">
        <v>0</v>
      </c>
      <c r="F18" s="696"/>
      <c r="G18" s="1534">
        <v>0</v>
      </c>
      <c r="H18" s="696"/>
      <c r="I18" s="1534">
        <v>0</v>
      </c>
      <c r="J18" s="696"/>
      <c r="K18" s="1534">
        <v>0</v>
      </c>
      <c r="L18" s="696"/>
      <c r="M18" s="1534">
        <v>0</v>
      </c>
      <c r="N18" s="696"/>
      <c r="O18" s="1534">
        <v>0</v>
      </c>
      <c r="P18" s="696"/>
      <c r="Q18" s="1534">
        <v>0</v>
      </c>
      <c r="R18" s="696"/>
      <c r="S18" s="1534">
        <v>0</v>
      </c>
      <c r="T18" s="696"/>
      <c r="U18" s="696">
        <v>0</v>
      </c>
      <c r="V18" s="696"/>
      <c r="W18" s="1534">
        <v>2757</v>
      </c>
      <c r="X18" s="697" t="s">
        <v>5</v>
      </c>
      <c r="Y18" s="1534">
        <v>2226</v>
      </c>
      <c r="Z18" s="697"/>
      <c r="AA18" s="1534">
        <v>1461</v>
      </c>
      <c r="AB18" s="696"/>
      <c r="AC18" s="696">
        <f t="shared" si="0"/>
        <v>6444</v>
      </c>
      <c r="AD18" s="696"/>
      <c r="AE18" s="1534">
        <v>8907</v>
      </c>
      <c r="AF18" s="695"/>
      <c r="AH18" s="1587"/>
    </row>
    <row r="19" spans="1:34" ht="18" customHeight="1">
      <c r="A19" s="695" t="s">
        <v>719</v>
      </c>
      <c r="B19" s="695" t="s">
        <v>5</v>
      </c>
      <c r="C19" s="1534">
        <v>0</v>
      </c>
      <c r="D19" s="696"/>
      <c r="E19" s="1534">
        <v>0</v>
      </c>
      <c r="F19" s="696"/>
      <c r="G19" s="1534">
        <v>0</v>
      </c>
      <c r="H19" s="696"/>
      <c r="I19" s="1534">
        <v>0</v>
      </c>
      <c r="J19" s="696"/>
      <c r="K19" s="1534">
        <v>0</v>
      </c>
      <c r="L19" s="696"/>
      <c r="M19" s="1534">
        <v>0</v>
      </c>
      <c r="N19" s="696"/>
      <c r="O19" s="1534">
        <v>0</v>
      </c>
      <c r="P19" s="696"/>
      <c r="Q19" s="1534">
        <v>0</v>
      </c>
      <c r="R19" s="696"/>
      <c r="S19" s="1534">
        <v>0</v>
      </c>
      <c r="T19" s="695"/>
      <c r="U19" s="696">
        <f t="shared" si="1"/>
        <v>0</v>
      </c>
      <c r="V19" s="695"/>
      <c r="W19" s="1534">
        <v>184</v>
      </c>
      <c r="X19" s="697" t="s">
        <v>5</v>
      </c>
      <c r="Y19" s="1534">
        <v>6</v>
      </c>
      <c r="Z19" s="697"/>
      <c r="AA19" s="1534">
        <v>118</v>
      </c>
      <c r="AB19" s="695"/>
      <c r="AC19" s="703">
        <f t="shared" si="0"/>
        <v>308</v>
      </c>
      <c r="AD19" s="695"/>
      <c r="AE19" s="1534">
        <v>335</v>
      </c>
      <c r="AF19" s="695"/>
      <c r="AH19" s="1587"/>
    </row>
    <row r="20" spans="1:34" ht="18" customHeight="1">
      <c r="A20" s="695" t="s">
        <v>720</v>
      </c>
      <c r="B20" s="695" t="s">
        <v>5</v>
      </c>
      <c r="C20" s="1534">
        <v>0</v>
      </c>
      <c r="D20" s="696"/>
      <c r="E20" s="1534">
        <v>0</v>
      </c>
      <c r="F20" s="696"/>
      <c r="G20" s="1534">
        <v>0</v>
      </c>
      <c r="H20" s="696"/>
      <c r="I20" s="1534">
        <v>0</v>
      </c>
      <c r="J20" s="696"/>
      <c r="K20" s="1534">
        <v>0</v>
      </c>
      <c r="L20" s="696"/>
      <c r="M20" s="1534">
        <v>0</v>
      </c>
      <c r="N20" s="696"/>
      <c r="O20" s="1534">
        <v>0</v>
      </c>
      <c r="P20" s="696"/>
      <c r="Q20" s="1534">
        <v>0</v>
      </c>
      <c r="R20" s="696"/>
      <c r="S20" s="1534">
        <v>0</v>
      </c>
      <c r="T20" s="695"/>
      <c r="U20" s="696">
        <f t="shared" si="1"/>
        <v>0</v>
      </c>
      <c r="V20" s="695"/>
      <c r="W20" s="1534">
        <v>242</v>
      </c>
      <c r="X20" s="697" t="s">
        <v>5</v>
      </c>
      <c r="Y20" s="1534">
        <v>1107</v>
      </c>
      <c r="Z20" s="697"/>
      <c r="AA20" s="1534">
        <v>155</v>
      </c>
      <c r="AB20" s="695"/>
      <c r="AC20" s="703">
        <f t="shared" si="0"/>
        <v>1504</v>
      </c>
      <c r="AD20" s="695"/>
      <c r="AE20" s="1534">
        <v>1298</v>
      </c>
      <c r="AF20" s="695"/>
      <c r="AH20" s="1587"/>
    </row>
    <row r="21" spans="1:34" ht="18" customHeight="1">
      <c r="A21" s="695" t="s">
        <v>721</v>
      </c>
      <c r="B21" s="695" t="s">
        <v>5</v>
      </c>
      <c r="C21" s="1534">
        <v>0</v>
      </c>
      <c r="D21" s="696"/>
      <c r="E21" s="1534">
        <v>0</v>
      </c>
      <c r="F21" s="696"/>
      <c r="G21" s="1534">
        <v>0</v>
      </c>
      <c r="H21" s="696"/>
      <c r="I21" s="1534">
        <v>0</v>
      </c>
      <c r="J21" s="696"/>
      <c r="K21" s="1534">
        <v>0</v>
      </c>
      <c r="L21" s="696"/>
      <c r="M21" s="1534">
        <v>0</v>
      </c>
      <c r="N21" s="696"/>
      <c r="O21" s="1534">
        <v>0</v>
      </c>
      <c r="P21" s="696"/>
      <c r="Q21" s="1534">
        <v>0</v>
      </c>
      <c r="R21" s="696"/>
      <c r="S21" s="1534">
        <v>0</v>
      </c>
      <c r="T21" s="695"/>
      <c r="U21" s="696">
        <f t="shared" si="1"/>
        <v>0</v>
      </c>
      <c r="V21" s="695"/>
      <c r="W21" s="1534">
        <v>98</v>
      </c>
      <c r="X21" s="697" t="s">
        <v>5</v>
      </c>
      <c r="Y21" s="1534">
        <v>1194</v>
      </c>
      <c r="Z21" s="697"/>
      <c r="AA21" s="1534">
        <v>62</v>
      </c>
      <c r="AB21" s="695"/>
      <c r="AC21" s="703">
        <f t="shared" si="0"/>
        <v>1354</v>
      </c>
      <c r="AD21" s="695"/>
      <c r="AE21" s="1534">
        <v>2046</v>
      </c>
      <c r="AF21" s="695"/>
      <c r="AH21" s="1587"/>
    </row>
    <row r="22" spans="1:34" ht="18" customHeight="1">
      <c r="A22" s="695" t="s">
        <v>722</v>
      </c>
      <c r="B22" s="695" t="s">
        <v>5</v>
      </c>
      <c r="C22" s="1534">
        <v>0</v>
      </c>
      <c r="D22" s="696"/>
      <c r="E22" s="1534">
        <v>0</v>
      </c>
      <c r="F22" s="696"/>
      <c r="G22" s="1534">
        <v>0</v>
      </c>
      <c r="H22" s="696"/>
      <c r="I22" s="1534">
        <v>0</v>
      </c>
      <c r="J22" s="696"/>
      <c r="K22" s="1534">
        <v>0</v>
      </c>
      <c r="L22" s="696"/>
      <c r="M22" s="1534">
        <v>0</v>
      </c>
      <c r="N22" s="696"/>
      <c r="O22" s="1534">
        <v>0</v>
      </c>
      <c r="P22" s="696"/>
      <c r="Q22" s="1534">
        <v>0</v>
      </c>
      <c r="R22" s="696"/>
      <c r="S22" s="1534">
        <v>0</v>
      </c>
      <c r="T22" s="695"/>
      <c r="U22" s="696">
        <f t="shared" si="1"/>
        <v>0</v>
      </c>
      <c r="V22" s="695"/>
      <c r="W22" s="1534">
        <v>87588</v>
      </c>
      <c r="X22" s="697" t="s">
        <v>5</v>
      </c>
      <c r="Y22" s="1534">
        <v>22632</v>
      </c>
      <c r="Z22" s="697"/>
      <c r="AA22" s="1534">
        <v>49667</v>
      </c>
      <c r="AB22" s="695"/>
      <c r="AC22" s="703">
        <f t="shared" si="0"/>
        <v>159887</v>
      </c>
      <c r="AD22" s="695"/>
      <c r="AE22" s="1534">
        <v>177179</v>
      </c>
      <c r="AF22" s="695"/>
      <c r="AH22" s="1587"/>
    </row>
    <row r="23" spans="1:34" ht="18" customHeight="1">
      <c r="A23" s="700" t="s">
        <v>723</v>
      </c>
      <c r="B23" s="695" t="s">
        <v>5</v>
      </c>
      <c r="C23" s="1534">
        <v>0</v>
      </c>
      <c r="D23" s="696"/>
      <c r="E23" s="1534">
        <v>0</v>
      </c>
      <c r="F23" s="696"/>
      <c r="G23" s="1534">
        <v>0</v>
      </c>
      <c r="H23" s="696"/>
      <c r="I23" s="1534">
        <v>0</v>
      </c>
      <c r="J23" s="696"/>
      <c r="K23" s="1534">
        <v>157100</v>
      </c>
      <c r="L23" s="696"/>
      <c r="M23" s="1534">
        <v>0</v>
      </c>
      <c r="N23" s="696"/>
      <c r="O23" s="1534">
        <v>0</v>
      </c>
      <c r="P23" s="696"/>
      <c r="Q23" s="1534">
        <v>15110</v>
      </c>
      <c r="R23" s="696"/>
      <c r="S23" s="1534">
        <v>0</v>
      </c>
      <c r="T23" s="695"/>
      <c r="U23" s="696">
        <f t="shared" si="1"/>
        <v>172210</v>
      </c>
      <c r="V23" s="695"/>
      <c r="W23" s="1534">
        <v>127847</v>
      </c>
      <c r="X23" s="697" t="s">
        <v>5</v>
      </c>
      <c r="Y23" s="1534">
        <v>39870</v>
      </c>
      <c r="Z23" s="697"/>
      <c r="AA23" s="1534">
        <v>81185</v>
      </c>
      <c r="AB23" s="695"/>
      <c r="AC23" s="703">
        <f t="shared" si="0"/>
        <v>421112</v>
      </c>
      <c r="AD23" s="695"/>
      <c r="AE23" s="1534">
        <v>446914</v>
      </c>
      <c r="AF23" s="695"/>
      <c r="AH23" s="1587"/>
    </row>
    <row r="24" spans="1:34" ht="18" customHeight="1">
      <c r="A24" s="695" t="s">
        <v>724</v>
      </c>
      <c r="B24" s="1968" t="s">
        <v>5</v>
      </c>
      <c r="C24" s="1534">
        <v>0</v>
      </c>
      <c r="D24" s="696"/>
      <c r="E24" s="1534">
        <v>0</v>
      </c>
      <c r="F24" s="696"/>
      <c r="G24" s="1534">
        <v>0</v>
      </c>
      <c r="H24" s="696"/>
      <c r="I24" s="1534">
        <v>5674673</v>
      </c>
      <c r="J24" s="696"/>
      <c r="K24" s="1534">
        <v>1061332</v>
      </c>
      <c r="L24" s="696"/>
      <c r="M24" s="1534">
        <v>0</v>
      </c>
      <c r="N24" s="696"/>
      <c r="O24" s="1534">
        <v>0</v>
      </c>
      <c r="P24" s="696"/>
      <c r="Q24" s="1534">
        <v>40036</v>
      </c>
      <c r="R24" s="696"/>
      <c r="S24" s="1534">
        <v>0</v>
      </c>
      <c r="T24" s="695"/>
      <c r="U24" s="696">
        <f t="shared" si="1"/>
        <v>6776041</v>
      </c>
      <c r="V24" s="695"/>
      <c r="W24" s="1534">
        <v>148804</v>
      </c>
      <c r="X24" s="697" t="s">
        <v>5</v>
      </c>
      <c r="Y24" s="1534">
        <v>160142</v>
      </c>
      <c r="Z24" s="697"/>
      <c r="AA24" s="1534">
        <v>42829</v>
      </c>
      <c r="AB24" s="695"/>
      <c r="AC24" s="703">
        <f t="shared" si="0"/>
        <v>7127816</v>
      </c>
      <c r="AD24" s="695"/>
      <c r="AE24" s="1534">
        <v>6795976</v>
      </c>
      <c r="AF24" s="695"/>
      <c r="AH24" s="1587"/>
    </row>
    <row r="25" spans="1:34" ht="18" customHeight="1">
      <c r="A25" s="695" t="s">
        <v>725</v>
      </c>
      <c r="B25" s="695" t="s">
        <v>5</v>
      </c>
      <c r="C25" s="1534">
        <v>0</v>
      </c>
      <c r="D25" s="696"/>
      <c r="E25" s="1534">
        <v>0</v>
      </c>
      <c r="F25" s="696"/>
      <c r="G25" s="1534">
        <v>0</v>
      </c>
      <c r="H25" s="696"/>
      <c r="I25" s="1534">
        <v>0</v>
      </c>
      <c r="J25" s="696"/>
      <c r="K25" s="1534">
        <v>0</v>
      </c>
      <c r="L25" s="696"/>
      <c r="M25" s="1534">
        <v>0</v>
      </c>
      <c r="N25" s="696"/>
      <c r="O25" s="1534">
        <v>37</v>
      </c>
      <c r="P25" s="696"/>
      <c r="Q25" s="1534">
        <v>0</v>
      </c>
      <c r="R25" s="696"/>
      <c r="S25" s="1534">
        <v>0</v>
      </c>
      <c r="T25" s="695"/>
      <c r="U25" s="696">
        <f t="shared" si="1"/>
        <v>37</v>
      </c>
      <c r="V25" s="695"/>
      <c r="W25" s="1534">
        <v>33082</v>
      </c>
      <c r="X25" s="697" t="s">
        <v>5</v>
      </c>
      <c r="Y25" s="1534">
        <v>14518</v>
      </c>
      <c r="Z25" s="697"/>
      <c r="AA25" s="1534">
        <v>20994</v>
      </c>
      <c r="AB25" s="695"/>
      <c r="AC25" s="703">
        <f t="shared" si="0"/>
        <v>68631</v>
      </c>
      <c r="AD25" s="695"/>
      <c r="AE25" s="1534">
        <v>76067</v>
      </c>
      <c r="AF25" s="695"/>
      <c r="AH25" s="1587"/>
    </row>
    <row r="26" spans="1:34" ht="18" customHeight="1">
      <c r="A26" s="695" t="s">
        <v>726</v>
      </c>
      <c r="B26" s="695" t="s">
        <v>5</v>
      </c>
      <c r="C26" s="1534">
        <v>0</v>
      </c>
      <c r="D26" s="696"/>
      <c r="E26" s="1534">
        <v>0</v>
      </c>
      <c r="F26" s="696"/>
      <c r="G26" s="1534">
        <v>0</v>
      </c>
      <c r="H26" s="696"/>
      <c r="I26" s="1534">
        <v>0</v>
      </c>
      <c r="J26" s="696"/>
      <c r="K26" s="1534">
        <v>0</v>
      </c>
      <c r="L26" s="696"/>
      <c r="M26" s="1534">
        <v>0</v>
      </c>
      <c r="N26" s="696"/>
      <c r="O26" s="1534">
        <v>0</v>
      </c>
      <c r="P26" s="696"/>
      <c r="Q26" s="1534">
        <v>0</v>
      </c>
      <c r="R26" s="696"/>
      <c r="S26" s="1534">
        <v>0</v>
      </c>
      <c r="T26" s="695"/>
      <c r="U26" s="696">
        <f t="shared" si="1"/>
        <v>0</v>
      </c>
      <c r="V26" s="695"/>
      <c r="W26" s="1534">
        <v>38913</v>
      </c>
      <c r="X26" s="697" t="s">
        <v>5</v>
      </c>
      <c r="Y26" s="1534">
        <v>41142</v>
      </c>
      <c r="Z26" s="697"/>
      <c r="AA26" s="1534">
        <v>19417</v>
      </c>
      <c r="AB26" s="695"/>
      <c r="AC26" s="703">
        <f t="shared" si="0"/>
        <v>99472</v>
      </c>
      <c r="AD26" s="695"/>
      <c r="AE26" s="1534">
        <v>114260</v>
      </c>
      <c r="AF26" s="695"/>
      <c r="AH26" s="1587"/>
    </row>
    <row r="27" spans="1:34" ht="18" customHeight="1">
      <c r="A27" s="695" t="s">
        <v>727</v>
      </c>
      <c r="B27" s="695" t="s">
        <v>5</v>
      </c>
      <c r="C27" s="1534">
        <v>0</v>
      </c>
      <c r="D27" s="696"/>
      <c r="E27" s="1534">
        <v>0</v>
      </c>
      <c r="F27" s="696"/>
      <c r="G27" s="1534">
        <v>0</v>
      </c>
      <c r="H27" s="696"/>
      <c r="I27" s="1534">
        <v>0</v>
      </c>
      <c r="J27" s="696"/>
      <c r="K27" s="1534">
        <v>0</v>
      </c>
      <c r="L27" s="696"/>
      <c r="M27" s="1534">
        <v>0</v>
      </c>
      <c r="N27" s="696"/>
      <c r="O27" s="1534">
        <v>0</v>
      </c>
      <c r="P27" s="696"/>
      <c r="Q27" s="1534">
        <v>0</v>
      </c>
      <c r="R27" s="696"/>
      <c r="S27" s="1534">
        <v>0</v>
      </c>
      <c r="T27" s="695"/>
      <c r="U27" s="696">
        <f t="shared" si="1"/>
        <v>0</v>
      </c>
      <c r="V27" s="695"/>
      <c r="W27" s="1534">
        <v>30653</v>
      </c>
      <c r="X27" s="697" t="s">
        <v>5</v>
      </c>
      <c r="Y27" s="1534">
        <v>12581</v>
      </c>
      <c r="Z27" s="697"/>
      <c r="AA27" s="1534">
        <v>18892</v>
      </c>
      <c r="AB27" s="695"/>
      <c r="AC27" s="703">
        <f t="shared" si="0"/>
        <v>62126</v>
      </c>
      <c r="AD27" s="695"/>
      <c r="AE27" s="1534">
        <v>65743</v>
      </c>
      <c r="AF27" s="695"/>
      <c r="AH27" s="1587"/>
    </row>
    <row r="28" spans="1:34" ht="18" customHeight="1">
      <c r="A28" s="695" t="s">
        <v>728</v>
      </c>
      <c r="B28" s="695" t="s">
        <v>5</v>
      </c>
      <c r="C28" s="1534">
        <v>0</v>
      </c>
      <c r="D28" s="696"/>
      <c r="E28" s="1534">
        <v>0</v>
      </c>
      <c r="F28" s="696"/>
      <c r="G28" s="1534">
        <v>0</v>
      </c>
      <c r="H28" s="696"/>
      <c r="I28" s="1534">
        <v>0</v>
      </c>
      <c r="J28" s="696"/>
      <c r="K28" s="1534">
        <v>0</v>
      </c>
      <c r="L28" s="696"/>
      <c r="M28" s="1534">
        <v>0</v>
      </c>
      <c r="N28" s="696"/>
      <c r="O28" s="1534">
        <v>0</v>
      </c>
      <c r="P28" s="696"/>
      <c r="Q28" s="1534">
        <v>1341</v>
      </c>
      <c r="R28" s="696"/>
      <c r="S28" s="1534">
        <v>0</v>
      </c>
      <c r="T28" s="695"/>
      <c r="U28" s="696">
        <f t="shared" si="1"/>
        <v>1341</v>
      </c>
      <c r="V28" s="695"/>
      <c r="W28" s="1534">
        <v>41938</v>
      </c>
      <c r="X28" s="697" t="s">
        <v>5</v>
      </c>
      <c r="Y28" s="1534">
        <v>8203</v>
      </c>
      <c r="Z28" s="697"/>
      <c r="AA28" s="1534">
        <v>26704</v>
      </c>
      <c r="AB28" s="695"/>
      <c r="AC28" s="703">
        <f t="shared" si="0"/>
        <v>78186</v>
      </c>
      <c r="AD28" s="695"/>
      <c r="AE28" s="1534">
        <v>74188</v>
      </c>
      <c r="AF28" s="695"/>
      <c r="AH28" s="1587"/>
    </row>
    <row r="29" spans="1:34" ht="18" customHeight="1">
      <c r="A29" s="695" t="s">
        <v>729</v>
      </c>
      <c r="B29" s="695" t="s">
        <v>5</v>
      </c>
      <c r="C29" s="1534">
        <v>0</v>
      </c>
      <c r="D29" s="696"/>
      <c r="E29" s="1534">
        <v>0</v>
      </c>
      <c r="F29" s="696"/>
      <c r="G29" s="1534">
        <v>15</v>
      </c>
      <c r="H29" s="696"/>
      <c r="I29" s="1534">
        <v>0</v>
      </c>
      <c r="J29" s="696"/>
      <c r="K29" s="1534">
        <v>0</v>
      </c>
      <c r="L29" s="696"/>
      <c r="M29" s="1534">
        <v>0</v>
      </c>
      <c r="N29" s="696"/>
      <c r="O29" s="1534">
        <v>0</v>
      </c>
      <c r="P29" s="696"/>
      <c r="Q29" s="1534">
        <v>0</v>
      </c>
      <c r="R29" s="696"/>
      <c r="S29" s="1534">
        <v>0</v>
      </c>
      <c r="T29" s="695"/>
      <c r="U29" s="696">
        <f t="shared" si="1"/>
        <v>15</v>
      </c>
      <c r="V29" s="695"/>
      <c r="W29" s="1534">
        <v>22633</v>
      </c>
      <c r="X29" s="697" t="s">
        <v>5</v>
      </c>
      <c r="Y29" s="1534">
        <v>15077</v>
      </c>
      <c r="Z29" s="697"/>
      <c r="AA29" s="1534">
        <v>11992</v>
      </c>
      <c r="AB29" s="695"/>
      <c r="AC29" s="703">
        <f t="shared" si="0"/>
        <v>49717</v>
      </c>
      <c r="AD29" s="695"/>
      <c r="AE29" s="1534">
        <v>54869</v>
      </c>
      <c r="AF29" s="695"/>
      <c r="AH29" s="1587"/>
    </row>
    <row r="30" spans="1:34" ht="18" customHeight="1">
      <c r="A30" s="695" t="s">
        <v>730</v>
      </c>
      <c r="B30" s="695" t="s">
        <v>5</v>
      </c>
      <c r="C30" s="1534">
        <v>0</v>
      </c>
      <c r="D30" s="696"/>
      <c r="E30" s="1534">
        <v>0</v>
      </c>
      <c r="F30" s="696"/>
      <c r="G30" s="1534">
        <v>2417</v>
      </c>
      <c r="H30" s="696"/>
      <c r="I30" s="1534">
        <v>0</v>
      </c>
      <c r="J30" s="696"/>
      <c r="K30" s="1534">
        <v>0</v>
      </c>
      <c r="L30" s="696"/>
      <c r="M30" s="1534">
        <v>0</v>
      </c>
      <c r="N30" s="696"/>
      <c r="O30" s="1534">
        <v>0</v>
      </c>
      <c r="P30" s="696"/>
      <c r="Q30" s="1534">
        <v>0</v>
      </c>
      <c r="R30" s="696"/>
      <c r="S30" s="1534">
        <v>0</v>
      </c>
      <c r="T30" s="695"/>
      <c r="U30" s="696">
        <f t="shared" si="1"/>
        <v>2417</v>
      </c>
      <c r="V30" s="695"/>
      <c r="W30" s="1534">
        <v>51464</v>
      </c>
      <c r="X30" s="697" t="s">
        <v>5</v>
      </c>
      <c r="Y30" s="1534">
        <v>10010</v>
      </c>
      <c r="Z30" s="697"/>
      <c r="AA30" s="1534">
        <v>32829</v>
      </c>
      <c r="AB30" s="695"/>
      <c r="AC30" s="703">
        <f t="shared" si="0"/>
        <v>96720</v>
      </c>
      <c r="AD30" s="695"/>
      <c r="AE30" s="1534">
        <v>15982</v>
      </c>
      <c r="AF30" s="695"/>
      <c r="AH30" s="1587"/>
    </row>
    <row r="31" spans="1:34" ht="18" customHeight="1">
      <c r="A31" s="695" t="s">
        <v>731</v>
      </c>
      <c r="B31" s="695" t="s">
        <v>5</v>
      </c>
      <c r="C31" s="1534">
        <v>0</v>
      </c>
      <c r="D31" s="696"/>
      <c r="E31" s="1534">
        <v>0</v>
      </c>
      <c r="F31" s="696"/>
      <c r="G31" s="1534">
        <v>0</v>
      </c>
      <c r="H31" s="696"/>
      <c r="I31" s="1534">
        <v>0</v>
      </c>
      <c r="J31" s="696"/>
      <c r="K31" s="1534">
        <v>0</v>
      </c>
      <c r="L31" s="696"/>
      <c r="M31" s="1534">
        <v>0</v>
      </c>
      <c r="N31" s="696"/>
      <c r="O31" s="1534">
        <v>0</v>
      </c>
      <c r="P31" s="696"/>
      <c r="Q31" s="1534">
        <v>0</v>
      </c>
      <c r="R31" s="696"/>
      <c r="S31" s="1534">
        <v>3378077</v>
      </c>
      <c r="T31" s="695"/>
      <c r="U31" s="696">
        <f t="shared" si="1"/>
        <v>3378077</v>
      </c>
      <c r="V31" s="691"/>
      <c r="W31" s="1534">
        <v>3424</v>
      </c>
      <c r="X31" s="697" t="s">
        <v>5</v>
      </c>
      <c r="Y31" s="1534">
        <v>5788</v>
      </c>
      <c r="Z31" s="697"/>
      <c r="AA31" s="1534">
        <v>2184</v>
      </c>
      <c r="AB31" s="695"/>
      <c r="AC31" s="703">
        <f t="shared" si="0"/>
        <v>3389473</v>
      </c>
      <c r="AD31" s="695"/>
      <c r="AE31" s="1534">
        <v>3645439</v>
      </c>
      <c r="AF31" s="695"/>
      <c r="AH31" s="1587"/>
    </row>
    <row r="32" spans="1:34" ht="18" customHeight="1">
      <c r="A32" s="690" t="s">
        <v>732</v>
      </c>
      <c r="B32" s="691" t="s">
        <v>5</v>
      </c>
      <c r="C32" s="1534">
        <v>0</v>
      </c>
      <c r="D32" s="696"/>
      <c r="E32" s="1534">
        <v>0</v>
      </c>
      <c r="F32" s="696"/>
      <c r="G32" s="1534">
        <v>0</v>
      </c>
      <c r="H32" s="696"/>
      <c r="I32" s="1534">
        <v>0</v>
      </c>
      <c r="J32" s="696"/>
      <c r="K32" s="1534">
        <v>0</v>
      </c>
      <c r="L32" s="696"/>
      <c r="M32" s="1534">
        <v>0</v>
      </c>
      <c r="N32" s="696"/>
      <c r="O32" s="1534">
        <v>0</v>
      </c>
      <c r="P32" s="696"/>
      <c r="Q32" s="1534">
        <v>0</v>
      </c>
      <c r="R32" s="696"/>
      <c r="S32" s="1534">
        <v>0</v>
      </c>
      <c r="T32" s="691" t="s">
        <v>5</v>
      </c>
      <c r="U32" s="696">
        <f t="shared" si="1"/>
        <v>0</v>
      </c>
      <c r="V32" s="691" t="s">
        <v>5</v>
      </c>
      <c r="W32" s="1534">
        <v>0</v>
      </c>
      <c r="X32" s="697" t="s">
        <v>5</v>
      </c>
      <c r="Y32" s="1534">
        <v>0</v>
      </c>
      <c r="Z32" s="697"/>
      <c r="AA32" s="1534">
        <v>0</v>
      </c>
      <c r="AB32" s="691" t="s">
        <v>5</v>
      </c>
      <c r="AC32" s="703">
        <f t="shared" si="0"/>
        <v>0</v>
      </c>
      <c r="AD32" s="691"/>
      <c r="AE32" s="1534">
        <v>0</v>
      </c>
      <c r="AF32" s="691"/>
      <c r="AH32" s="1587"/>
    </row>
    <row r="33" spans="1:34" ht="18" customHeight="1">
      <c r="A33" s="695" t="s">
        <v>733</v>
      </c>
      <c r="B33" s="695" t="s">
        <v>5</v>
      </c>
      <c r="C33" s="1534">
        <v>0</v>
      </c>
      <c r="D33" s="696"/>
      <c r="E33" s="1534">
        <v>0</v>
      </c>
      <c r="F33" s="696"/>
      <c r="G33" s="1534">
        <v>0</v>
      </c>
      <c r="H33" s="696"/>
      <c r="I33" s="1534">
        <v>0</v>
      </c>
      <c r="J33" s="696"/>
      <c r="K33" s="1534">
        <v>0</v>
      </c>
      <c r="L33" s="696"/>
      <c r="M33" s="1534">
        <v>0</v>
      </c>
      <c r="N33" s="696"/>
      <c r="O33" s="1534">
        <v>0</v>
      </c>
      <c r="P33" s="696"/>
      <c r="Q33" s="1534">
        <v>0</v>
      </c>
      <c r="R33" s="696"/>
      <c r="S33" s="1534">
        <v>0</v>
      </c>
      <c r="T33" s="1968"/>
      <c r="U33" s="696">
        <f t="shared" si="1"/>
        <v>0</v>
      </c>
      <c r="V33" s="695"/>
      <c r="W33" s="1534">
        <v>1526</v>
      </c>
      <c r="X33" s="697" t="s">
        <v>5</v>
      </c>
      <c r="Y33" s="1534">
        <v>2545</v>
      </c>
      <c r="Z33" s="697"/>
      <c r="AA33" s="1534">
        <v>956</v>
      </c>
      <c r="AB33" s="695"/>
      <c r="AC33" s="703">
        <f t="shared" si="0"/>
        <v>5027</v>
      </c>
      <c r="AD33" s="695"/>
      <c r="AE33" s="1534">
        <v>3695</v>
      </c>
      <c r="AF33" s="695"/>
      <c r="AH33" s="1587"/>
    </row>
    <row r="34" spans="1:34" ht="18" customHeight="1">
      <c r="A34" s="695" t="s">
        <v>734</v>
      </c>
      <c r="B34" s="695" t="s">
        <v>5</v>
      </c>
      <c r="C34" s="1534">
        <v>0</v>
      </c>
      <c r="D34" s="696"/>
      <c r="E34" s="1534">
        <v>0</v>
      </c>
      <c r="F34" s="696"/>
      <c r="G34" s="1534">
        <v>0</v>
      </c>
      <c r="H34" s="696"/>
      <c r="I34" s="1534">
        <v>0</v>
      </c>
      <c r="J34" s="696"/>
      <c r="K34" s="1534">
        <v>0</v>
      </c>
      <c r="L34" s="696"/>
      <c r="M34" s="1534">
        <v>27991</v>
      </c>
      <c r="N34" s="696"/>
      <c r="O34" s="1534">
        <v>0</v>
      </c>
      <c r="P34" s="696"/>
      <c r="Q34" s="1534">
        <v>0</v>
      </c>
      <c r="R34" s="696"/>
      <c r="S34" s="1534">
        <v>0</v>
      </c>
      <c r="T34" s="695"/>
      <c r="U34" s="696">
        <f t="shared" si="1"/>
        <v>27991</v>
      </c>
      <c r="V34" s="695"/>
      <c r="W34" s="1534">
        <v>146</v>
      </c>
      <c r="X34" s="697" t="s">
        <v>5</v>
      </c>
      <c r="Y34" s="1534">
        <v>1331</v>
      </c>
      <c r="Z34" s="697"/>
      <c r="AA34" s="1534">
        <v>0</v>
      </c>
      <c r="AB34" s="695"/>
      <c r="AC34" s="703">
        <f t="shared" si="0"/>
        <v>29468</v>
      </c>
      <c r="AD34" s="695"/>
      <c r="AE34" s="1534">
        <v>19998</v>
      </c>
      <c r="AF34" s="695"/>
      <c r="AH34" s="1587"/>
    </row>
    <row r="35" spans="1:34" ht="18" customHeight="1">
      <c r="A35" s="695" t="s">
        <v>675</v>
      </c>
      <c r="B35" s="1968" t="s">
        <v>5</v>
      </c>
      <c r="C35" s="1534">
        <v>0</v>
      </c>
      <c r="D35" s="696"/>
      <c r="E35" s="1534">
        <v>0</v>
      </c>
      <c r="F35" s="696"/>
      <c r="G35" s="1534">
        <v>0</v>
      </c>
      <c r="H35" s="696"/>
      <c r="I35" s="1534">
        <v>0</v>
      </c>
      <c r="J35" s="696"/>
      <c r="K35" s="1534">
        <v>0</v>
      </c>
      <c r="L35" s="696"/>
      <c r="M35" s="1534">
        <v>28140</v>
      </c>
      <c r="N35" s="696"/>
      <c r="O35" s="1534">
        <v>0</v>
      </c>
      <c r="P35" s="696"/>
      <c r="Q35" s="1534">
        <v>0</v>
      </c>
      <c r="R35" s="696"/>
      <c r="S35" s="1534">
        <v>0</v>
      </c>
      <c r="T35" s="695"/>
      <c r="U35" s="696">
        <f t="shared" si="1"/>
        <v>28140</v>
      </c>
      <c r="V35" s="695"/>
      <c r="W35" s="1534">
        <v>39691</v>
      </c>
      <c r="X35" s="697" t="s">
        <v>5</v>
      </c>
      <c r="Y35" s="1534">
        <v>17922</v>
      </c>
      <c r="Z35" s="697"/>
      <c r="AA35" s="1534">
        <v>6882</v>
      </c>
      <c r="AB35" s="695"/>
      <c r="AC35" s="703">
        <f t="shared" si="0"/>
        <v>92635</v>
      </c>
      <c r="AD35" s="695"/>
      <c r="AE35" s="1534">
        <v>105824</v>
      </c>
      <c r="AF35" s="695"/>
      <c r="AH35" s="1587"/>
    </row>
    <row r="36" spans="1:34" ht="18" customHeight="1">
      <c r="A36" s="695" t="s">
        <v>735</v>
      </c>
      <c r="B36" s="695" t="s">
        <v>5</v>
      </c>
      <c r="C36" s="1534">
        <v>0</v>
      </c>
      <c r="D36" s="696"/>
      <c r="E36" s="1534">
        <v>0</v>
      </c>
      <c r="F36" s="696"/>
      <c r="G36" s="1534">
        <v>0</v>
      </c>
      <c r="H36" s="696"/>
      <c r="I36" s="1534">
        <v>0</v>
      </c>
      <c r="J36" s="696"/>
      <c r="K36" s="1534">
        <v>0</v>
      </c>
      <c r="L36" s="696"/>
      <c r="M36" s="1534">
        <v>0</v>
      </c>
      <c r="N36" s="696"/>
      <c r="O36" s="1534">
        <v>407</v>
      </c>
      <c r="P36" s="696"/>
      <c r="Q36" s="1534">
        <v>0</v>
      </c>
      <c r="R36" s="696"/>
      <c r="S36" s="1534">
        <v>0</v>
      </c>
      <c r="T36" s="695"/>
      <c r="U36" s="696">
        <f t="shared" si="1"/>
        <v>407</v>
      </c>
      <c r="V36" s="695"/>
      <c r="W36" s="1534">
        <v>36661</v>
      </c>
      <c r="X36" s="697" t="s">
        <v>5</v>
      </c>
      <c r="Y36" s="1534">
        <v>8307</v>
      </c>
      <c r="Z36" s="697"/>
      <c r="AA36" s="1534">
        <v>19144</v>
      </c>
      <c r="AB36" s="695"/>
      <c r="AC36" s="703">
        <f t="shared" si="0"/>
        <v>64519</v>
      </c>
      <c r="AD36" s="695"/>
      <c r="AE36" s="1534">
        <v>69317</v>
      </c>
      <c r="AF36" s="695"/>
      <c r="AH36" s="1587"/>
    </row>
    <row r="37" spans="1:34" ht="16.5" customHeight="1">
      <c r="A37" s="695" t="s">
        <v>736</v>
      </c>
      <c r="B37" s="695" t="s">
        <v>5</v>
      </c>
      <c r="C37" s="1534">
        <v>0</v>
      </c>
      <c r="D37" s="696"/>
      <c r="E37" s="1534">
        <v>0</v>
      </c>
      <c r="F37" s="696"/>
      <c r="G37" s="1534">
        <v>0</v>
      </c>
      <c r="H37" s="696"/>
      <c r="I37" s="1534">
        <v>0</v>
      </c>
      <c r="J37" s="696"/>
      <c r="K37" s="1534">
        <v>0</v>
      </c>
      <c r="L37" s="696"/>
      <c r="M37" s="1534">
        <v>0</v>
      </c>
      <c r="N37" s="696"/>
      <c r="O37" s="1534">
        <v>0</v>
      </c>
      <c r="P37" s="696"/>
      <c r="Q37" s="1534">
        <v>0</v>
      </c>
      <c r="R37" s="696"/>
      <c r="S37" s="1534">
        <v>0</v>
      </c>
      <c r="T37" s="695"/>
      <c r="U37" s="696">
        <f t="shared" si="1"/>
        <v>0</v>
      </c>
      <c r="V37" s="695"/>
      <c r="W37" s="1534">
        <v>0</v>
      </c>
      <c r="X37" s="697" t="s">
        <v>5</v>
      </c>
      <c r="Y37" s="1534">
        <v>5160</v>
      </c>
      <c r="Z37" s="697"/>
      <c r="AA37" s="1534">
        <v>0</v>
      </c>
      <c r="AB37" s="695"/>
      <c r="AC37" s="703">
        <f t="shared" si="0"/>
        <v>5160</v>
      </c>
      <c r="AD37" s="695"/>
      <c r="AE37" s="1534">
        <v>3638</v>
      </c>
      <c r="AF37" s="695"/>
      <c r="AH37" s="1587"/>
    </row>
    <row r="38" spans="1:34" ht="18" customHeight="1">
      <c r="A38" s="695" t="s">
        <v>737</v>
      </c>
      <c r="B38" s="695" t="s">
        <v>5</v>
      </c>
      <c r="C38" s="1534">
        <v>0</v>
      </c>
      <c r="D38" s="696"/>
      <c r="E38" s="1534">
        <v>0</v>
      </c>
      <c r="F38" s="696"/>
      <c r="G38" s="1534">
        <v>0</v>
      </c>
      <c r="H38" s="696"/>
      <c r="I38" s="1534">
        <v>0</v>
      </c>
      <c r="J38" s="696"/>
      <c r="K38" s="1534">
        <v>0</v>
      </c>
      <c r="L38" s="696"/>
      <c r="M38" s="1534">
        <v>15</v>
      </c>
      <c r="N38" s="696"/>
      <c r="O38" s="1534">
        <v>0</v>
      </c>
      <c r="P38" s="696"/>
      <c r="Q38" s="1534">
        <v>0</v>
      </c>
      <c r="R38" s="696"/>
      <c r="S38" s="1534">
        <v>0</v>
      </c>
      <c r="T38" s="695"/>
      <c r="U38" s="696">
        <f t="shared" si="1"/>
        <v>15</v>
      </c>
      <c r="V38" s="695"/>
      <c r="W38" s="1534">
        <v>48609</v>
      </c>
      <c r="X38" s="697" t="s">
        <v>5</v>
      </c>
      <c r="Y38" s="1534">
        <v>29137</v>
      </c>
      <c r="Z38" s="697"/>
      <c r="AA38" s="1534">
        <v>26408</v>
      </c>
      <c r="AB38" s="695"/>
      <c r="AC38" s="703">
        <f t="shared" si="0"/>
        <v>104169</v>
      </c>
      <c r="AD38" s="695"/>
      <c r="AE38" s="1534">
        <v>123171</v>
      </c>
      <c r="AF38" s="695"/>
      <c r="AH38" s="1587"/>
    </row>
    <row r="39" spans="1:34" ht="18" customHeight="1">
      <c r="A39" s="700" t="s">
        <v>738</v>
      </c>
      <c r="B39" s="695" t="s">
        <v>5</v>
      </c>
      <c r="C39" s="1534">
        <v>0</v>
      </c>
      <c r="D39" s="696"/>
      <c r="E39" s="1534">
        <v>0</v>
      </c>
      <c r="F39" s="696"/>
      <c r="G39" s="1534">
        <v>0</v>
      </c>
      <c r="H39" s="696"/>
      <c r="I39" s="1534">
        <v>0</v>
      </c>
      <c r="J39" s="696"/>
      <c r="K39" s="1534">
        <v>0</v>
      </c>
      <c r="L39" s="696"/>
      <c r="M39" s="1534">
        <v>0</v>
      </c>
      <c r="N39" s="696"/>
      <c r="O39" s="1534">
        <v>0</v>
      </c>
      <c r="P39" s="696"/>
      <c r="Q39" s="1534">
        <v>0</v>
      </c>
      <c r="R39" s="696"/>
      <c r="S39" s="1534">
        <v>0</v>
      </c>
      <c r="T39" s="695"/>
      <c r="U39" s="696">
        <f t="shared" si="1"/>
        <v>0</v>
      </c>
      <c r="V39" s="695"/>
      <c r="W39" s="1534">
        <v>1184</v>
      </c>
      <c r="X39" s="697" t="s">
        <v>5</v>
      </c>
      <c r="Y39" s="1534">
        <v>644</v>
      </c>
      <c r="Z39" s="697"/>
      <c r="AA39" s="1534">
        <v>746</v>
      </c>
      <c r="AB39" s="695"/>
      <c r="AC39" s="703">
        <f t="shared" si="0"/>
        <v>2574</v>
      </c>
      <c r="AD39" s="695"/>
      <c r="AE39" s="1534">
        <v>3113</v>
      </c>
      <c r="AF39" s="695"/>
      <c r="AH39" s="1587"/>
    </row>
    <row r="40" spans="1:34" ht="18" customHeight="1">
      <c r="A40" s="695" t="s">
        <v>2540</v>
      </c>
      <c r="B40" s="695" t="s">
        <v>5</v>
      </c>
      <c r="C40" s="1534">
        <v>0</v>
      </c>
      <c r="D40" s="696"/>
      <c r="E40" s="1534">
        <v>0</v>
      </c>
      <c r="F40" s="696"/>
      <c r="G40" s="1534">
        <v>0</v>
      </c>
      <c r="H40" s="696"/>
      <c r="I40" s="1534">
        <v>0</v>
      </c>
      <c r="J40" s="696"/>
      <c r="K40" s="1534">
        <v>0</v>
      </c>
      <c r="L40" s="696"/>
      <c r="M40" s="1534">
        <v>2601</v>
      </c>
      <c r="N40" s="696"/>
      <c r="O40" s="1534">
        <v>0</v>
      </c>
      <c r="P40" s="696"/>
      <c r="Q40" s="1534">
        <v>0</v>
      </c>
      <c r="R40" s="696"/>
      <c r="S40" s="1534">
        <v>0</v>
      </c>
      <c r="T40" s="695"/>
      <c r="U40" s="696">
        <f t="shared" si="1"/>
        <v>2601</v>
      </c>
      <c r="V40" s="695"/>
      <c r="W40" s="1534">
        <v>10721</v>
      </c>
      <c r="X40" s="697" t="s">
        <v>5</v>
      </c>
      <c r="Y40" s="1534">
        <v>18651</v>
      </c>
      <c r="Z40" s="697"/>
      <c r="AA40" s="1534">
        <v>6737</v>
      </c>
      <c r="AB40" s="695"/>
      <c r="AC40" s="703">
        <f t="shared" si="0"/>
        <v>38710</v>
      </c>
      <c r="AD40" s="695"/>
      <c r="AE40" s="1534">
        <v>51659</v>
      </c>
      <c r="AF40" s="695"/>
      <c r="AH40" s="1587"/>
    </row>
    <row r="41" spans="1:34" ht="18" customHeight="1">
      <c r="A41" s="695" t="s">
        <v>739</v>
      </c>
      <c r="B41" s="695" t="s">
        <v>5</v>
      </c>
      <c r="C41" s="1534">
        <v>0</v>
      </c>
      <c r="D41" s="696"/>
      <c r="E41" s="1534">
        <v>0</v>
      </c>
      <c r="F41" s="696"/>
      <c r="G41" s="1534">
        <v>0</v>
      </c>
      <c r="H41" s="696"/>
      <c r="I41" s="1534">
        <v>0</v>
      </c>
      <c r="J41" s="696"/>
      <c r="K41" s="1534">
        <v>0</v>
      </c>
      <c r="L41" s="696"/>
      <c r="M41" s="1534">
        <v>19639</v>
      </c>
      <c r="N41" s="696"/>
      <c r="O41" s="1534">
        <v>0</v>
      </c>
      <c r="P41" s="696"/>
      <c r="Q41" s="1534">
        <v>0</v>
      </c>
      <c r="R41" s="696"/>
      <c r="S41" s="1534">
        <v>0</v>
      </c>
      <c r="T41" s="695"/>
      <c r="U41" s="696">
        <f t="shared" si="1"/>
        <v>19639</v>
      </c>
      <c r="V41" s="695"/>
      <c r="W41" s="1534">
        <v>831</v>
      </c>
      <c r="X41" s="697" t="s">
        <v>5</v>
      </c>
      <c r="Y41" s="1534">
        <v>507</v>
      </c>
      <c r="Z41" s="697"/>
      <c r="AA41" s="1534">
        <v>529</v>
      </c>
      <c r="AB41" s="695"/>
      <c r="AC41" s="703">
        <f t="shared" si="0"/>
        <v>21506</v>
      </c>
      <c r="AD41" s="695"/>
      <c r="AE41" s="1534">
        <v>23498</v>
      </c>
      <c r="AF41" s="695"/>
      <c r="AH41" s="1587"/>
    </row>
    <row r="42" spans="1:34" ht="18" customHeight="1">
      <c r="A42" s="695" t="s">
        <v>1888</v>
      </c>
      <c r="B42" s="695" t="s">
        <v>5</v>
      </c>
      <c r="C42" s="1534">
        <v>0</v>
      </c>
      <c r="D42" s="696"/>
      <c r="E42" s="1534">
        <v>0</v>
      </c>
      <c r="F42" s="696"/>
      <c r="G42" s="1534">
        <v>0</v>
      </c>
      <c r="H42" s="696"/>
      <c r="I42" s="1534">
        <v>0</v>
      </c>
      <c r="J42" s="696"/>
      <c r="K42" s="1534">
        <v>479</v>
      </c>
      <c r="L42" s="696"/>
      <c r="M42" s="1534">
        <v>0</v>
      </c>
      <c r="N42" s="696"/>
      <c r="O42" s="1534">
        <v>0</v>
      </c>
      <c r="P42" s="696"/>
      <c r="Q42" s="1534">
        <v>0</v>
      </c>
      <c r="R42" s="696"/>
      <c r="S42" s="1534">
        <v>0</v>
      </c>
      <c r="T42" s="695"/>
      <c r="U42" s="696">
        <f t="shared" si="1"/>
        <v>479</v>
      </c>
      <c r="V42" s="695"/>
      <c r="W42" s="1534">
        <v>969</v>
      </c>
      <c r="X42" s="697" t="s">
        <v>5</v>
      </c>
      <c r="Y42" s="1534">
        <v>31</v>
      </c>
      <c r="Z42" s="697"/>
      <c r="AA42" s="1534">
        <v>589</v>
      </c>
      <c r="AB42" s="695"/>
      <c r="AC42" s="703">
        <f t="shared" si="0"/>
        <v>2068</v>
      </c>
      <c r="AD42" s="695"/>
      <c r="AE42" s="1534">
        <v>3291</v>
      </c>
      <c r="AF42" s="695"/>
      <c r="AH42" s="1587"/>
    </row>
    <row r="43" spans="1:34" ht="18" customHeight="1">
      <c r="A43" s="695" t="s">
        <v>2400</v>
      </c>
      <c r="B43" s="695" t="s">
        <v>5</v>
      </c>
      <c r="C43" s="1534">
        <v>0</v>
      </c>
      <c r="D43" s="696"/>
      <c r="E43" s="1534">
        <v>0</v>
      </c>
      <c r="F43" s="696"/>
      <c r="G43" s="1534">
        <v>0</v>
      </c>
      <c r="H43" s="696"/>
      <c r="I43" s="1534">
        <v>0</v>
      </c>
      <c r="J43" s="696"/>
      <c r="K43" s="1534">
        <v>0</v>
      </c>
      <c r="L43" s="696"/>
      <c r="M43" s="1534">
        <v>0</v>
      </c>
      <c r="N43" s="696"/>
      <c r="O43" s="1534">
        <v>0</v>
      </c>
      <c r="P43" s="696"/>
      <c r="Q43" s="1534">
        <v>0</v>
      </c>
      <c r="R43" s="696"/>
      <c r="S43" s="1534">
        <v>0</v>
      </c>
      <c r="T43" s="695"/>
      <c r="U43" s="696">
        <f t="shared" si="1"/>
        <v>0</v>
      </c>
      <c r="V43" s="695"/>
      <c r="W43" s="1534">
        <v>764</v>
      </c>
      <c r="X43" s="697" t="s">
        <v>5</v>
      </c>
      <c r="Y43" s="1534">
        <v>407</v>
      </c>
      <c r="Z43" s="697"/>
      <c r="AA43" s="1534">
        <v>386</v>
      </c>
      <c r="AB43" s="695"/>
      <c r="AC43" s="703">
        <f t="shared" si="0"/>
        <v>1557</v>
      </c>
      <c r="AD43" s="695"/>
      <c r="AE43" s="1534">
        <v>1688</v>
      </c>
      <c r="AF43" s="695"/>
      <c r="AH43" s="1587"/>
    </row>
    <row r="44" spans="1:34" ht="18" customHeight="1">
      <c r="A44" s="695" t="s">
        <v>740</v>
      </c>
      <c r="B44" s="695" t="s">
        <v>5</v>
      </c>
      <c r="C44" s="1534">
        <v>0</v>
      </c>
      <c r="D44" s="696"/>
      <c r="E44" s="1534">
        <v>0</v>
      </c>
      <c r="F44" s="696"/>
      <c r="G44" s="1534">
        <v>0</v>
      </c>
      <c r="H44" s="696"/>
      <c r="I44" s="1534">
        <v>0</v>
      </c>
      <c r="J44" s="696"/>
      <c r="K44" s="1534">
        <v>0</v>
      </c>
      <c r="L44" s="696"/>
      <c r="M44" s="1534">
        <v>0</v>
      </c>
      <c r="N44" s="696"/>
      <c r="O44" s="1534">
        <v>0</v>
      </c>
      <c r="P44" s="696"/>
      <c r="Q44" s="1534">
        <v>0</v>
      </c>
      <c r="R44" s="696"/>
      <c r="S44" s="1534">
        <v>0</v>
      </c>
      <c r="T44" s="695"/>
      <c r="U44" s="696">
        <f t="shared" si="1"/>
        <v>0</v>
      </c>
      <c r="V44" s="695"/>
      <c r="W44" s="1534">
        <v>0</v>
      </c>
      <c r="X44" s="697" t="s">
        <v>5</v>
      </c>
      <c r="Y44" s="1534">
        <v>1179</v>
      </c>
      <c r="Z44" s="697"/>
      <c r="AA44" s="1534">
        <v>0</v>
      </c>
      <c r="AB44" s="695"/>
      <c r="AC44" s="703">
        <f t="shared" si="0"/>
        <v>1179</v>
      </c>
      <c r="AD44" s="695"/>
      <c r="AE44" s="1534">
        <v>564</v>
      </c>
      <c r="AF44" s="695"/>
      <c r="AH44" s="1587"/>
    </row>
    <row r="45" spans="1:34" ht="18" customHeight="1">
      <c r="A45" s="695" t="s">
        <v>2415</v>
      </c>
      <c r="B45" s="695" t="s">
        <v>5</v>
      </c>
      <c r="C45" s="1534">
        <v>0</v>
      </c>
      <c r="D45" s="696"/>
      <c r="E45" s="1534">
        <v>0</v>
      </c>
      <c r="F45" s="696"/>
      <c r="G45" s="1534">
        <v>97808</v>
      </c>
      <c r="H45" s="696"/>
      <c r="I45" s="1534">
        <v>0</v>
      </c>
      <c r="J45" s="696"/>
      <c r="K45" s="1534">
        <v>0</v>
      </c>
      <c r="L45" s="696"/>
      <c r="M45" s="1534">
        <v>0</v>
      </c>
      <c r="N45" s="696"/>
      <c r="O45" s="1534">
        <v>0</v>
      </c>
      <c r="P45" s="696"/>
      <c r="Q45" s="1534">
        <v>0</v>
      </c>
      <c r="R45" s="696"/>
      <c r="S45" s="1534">
        <v>0</v>
      </c>
      <c r="T45" s="695"/>
      <c r="U45" s="696">
        <f>ROUND(SUM(C45:S45),1)</f>
        <v>97808</v>
      </c>
      <c r="V45" s="695"/>
      <c r="W45" s="1534">
        <v>30759</v>
      </c>
      <c r="X45" s="697" t="s">
        <v>5</v>
      </c>
      <c r="Y45" s="1534">
        <v>14982</v>
      </c>
      <c r="Z45" s="697"/>
      <c r="AA45" s="1534">
        <v>17064</v>
      </c>
      <c r="AB45" s="695"/>
      <c r="AC45" s="703">
        <f>ROUND(SUM(U45:AB45),1)</f>
        <v>160613</v>
      </c>
      <c r="AD45" s="695"/>
      <c r="AE45" s="1534">
        <v>154516</v>
      </c>
      <c r="AF45" s="695"/>
      <c r="AH45" s="1587"/>
    </row>
    <row r="46" spans="1:34" ht="18" customHeight="1">
      <c r="A46" s="695" t="s">
        <v>2547</v>
      </c>
      <c r="B46" s="695" t="s">
        <v>5</v>
      </c>
      <c r="C46" s="1534">
        <v>0</v>
      </c>
      <c r="D46" s="696"/>
      <c r="E46" s="1534">
        <v>0</v>
      </c>
      <c r="F46" s="696"/>
      <c r="G46" s="1534">
        <v>0</v>
      </c>
      <c r="H46" s="696"/>
      <c r="I46" s="1534">
        <v>0</v>
      </c>
      <c r="J46" s="696"/>
      <c r="K46" s="1534">
        <v>0</v>
      </c>
      <c r="L46" s="696"/>
      <c r="M46" s="1534">
        <v>44</v>
      </c>
      <c r="N46" s="696"/>
      <c r="O46" s="1534">
        <v>0</v>
      </c>
      <c r="P46" s="696"/>
      <c r="Q46" s="1534">
        <v>0</v>
      </c>
      <c r="R46" s="696"/>
      <c r="S46" s="1534">
        <v>0</v>
      </c>
      <c r="T46" s="695"/>
      <c r="U46" s="696">
        <f>ROUND(SUM(C46:S46),1)</f>
        <v>44</v>
      </c>
      <c r="V46" s="695"/>
      <c r="W46" s="1534">
        <v>0</v>
      </c>
      <c r="X46" s="697" t="s">
        <v>5</v>
      </c>
      <c r="Y46" s="1534">
        <v>0</v>
      </c>
      <c r="Z46" s="697"/>
      <c r="AA46" s="1534">
        <v>0</v>
      </c>
      <c r="AB46" s="695"/>
      <c r="AC46" s="703">
        <f>ROUND(SUM(U46:AB46),1)</f>
        <v>44</v>
      </c>
      <c r="AD46" s="695"/>
      <c r="AE46" s="1534">
        <v>0</v>
      </c>
      <c r="AF46" s="695"/>
      <c r="AH46" s="1587"/>
    </row>
    <row r="47" spans="1:34" ht="18" customHeight="1">
      <c r="A47" s="695" t="s">
        <v>741</v>
      </c>
      <c r="B47" s="695" t="s">
        <v>5</v>
      </c>
      <c r="C47" s="1534">
        <v>0</v>
      </c>
      <c r="D47" s="696"/>
      <c r="E47" s="1534">
        <v>0</v>
      </c>
      <c r="F47" s="696"/>
      <c r="G47" s="1534">
        <v>0</v>
      </c>
      <c r="H47" s="696"/>
      <c r="I47" s="1534">
        <v>0</v>
      </c>
      <c r="J47" s="696"/>
      <c r="K47" s="1534">
        <v>0</v>
      </c>
      <c r="L47" s="696"/>
      <c r="M47" s="1534">
        <v>0</v>
      </c>
      <c r="N47" s="696"/>
      <c r="O47" s="1534">
        <v>0</v>
      </c>
      <c r="P47" s="696"/>
      <c r="Q47" s="1534">
        <v>0</v>
      </c>
      <c r="R47" s="696"/>
      <c r="S47" s="1534">
        <v>0</v>
      </c>
      <c r="T47" s="695"/>
      <c r="U47" s="696">
        <f t="shared" si="1"/>
        <v>0</v>
      </c>
      <c r="V47" s="695"/>
      <c r="W47" s="1534">
        <v>0</v>
      </c>
      <c r="X47" s="697" t="s">
        <v>5</v>
      </c>
      <c r="Y47" s="1534">
        <v>76</v>
      </c>
      <c r="Z47" s="697"/>
      <c r="AA47" s="1534">
        <v>0</v>
      </c>
      <c r="AB47" s="695"/>
      <c r="AC47" s="703">
        <f t="shared" si="0"/>
        <v>76</v>
      </c>
      <c r="AD47" s="695"/>
      <c r="AE47" s="1534">
        <v>-11271</v>
      </c>
      <c r="AF47" s="695"/>
      <c r="AH47" s="1587"/>
    </row>
    <row r="48" spans="1:34" ht="18" customHeight="1">
      <c r="A48" s="695" t="s">
        <v>2490</v>
      </c>
      <c r="B48" s="695" t="s">
        <v>5</v>
      </c>
      <c r="C48" s="1534">
        <v>90</v>
      </c>
      <c r="D48" s="696"/>
      <c r="E48" s="1534">
        <v>0</v>
      </c>
      <c r="F48" s="696"/>
      <c r="G48" s="1534">
        <v>0</v>
      </c>
      <c r="H48" s="696"/>
      <c r="I48" s="1534">
        <v>0</v>
      </c>
      <c r="J48" s="696"/>
      <c r="K48" s="1534">
        <v>3388</v>
      </c>
      <c r="L48" s="696"/>
      <c r="M48" s="1534">
        <v>0</v>
      </c>
      <c r="N48" s="696"/>
      <c r="O48" s="1534">
        <v>0</v>
      </c>
      <c r="P48" s="696"/>
      <c r="Q48" s="1534">
        <v>0</v>
      </c>
      <c r="R48" s="696"/>
      <c r="S48" s="1534">
        <v>0</v>
      </c>
      <c r="T48" s="1968"/>
      <c r="U48" s="696">
        <f t="shared" si="1"/>
        <v>3478</v>
      </c>
      <c r="V48" s="695"/>
      <c r="W48" s="1534">
        <v>0</v>
      </c>
      <c r="X48" s="697" t="s">
        <v>5</v>
      </c>
      <c r="Y48" s="1534">
        <v>6442</v>
      </c>
      <c r="Z48" s="697"/>
      <c r="AA48" s="1534">
        <v>0</v>
      </c>
      <c r="AB48" s="695"/>
      <c r="AC48" s="703">
        <f t="shared" si="0"/>
        <v>9920</v>
      </c>
      <c r="AD48" s="695"/>
      <c r="AE48" s="1534">
        <v>9832</v>
      </c>
      <c r="AF48" s="695"/>
      <c r="AH48" s="1587"/>
    </row>
    <row r="49" spans="1:34" ht="18" customHeight="1">
      <c r="A49" s="700" t="s">
        <v>742</v>
      </c>
      <c r="B49" s="695" t="s">
        <v>5</v>
      </c>
      <c r="C49" s="1534">
        <v>0</v>
      </c>
      <c r="D49" s="696"/>
      <c r="E49" s="1534">
        <v>0</v>
      </c>
      <c r="F49" s="696"/>
      <c r="G49" s="1534">
        <v>0</v>
      </c>
      <c r="H49" s="696"/>
      <c r="I49" s="1534">
        <v>0</v>
      </c>
      <c r="J49" s="696"/>
      <c r="K49" s="1534">
        <v>0</v>
      </c>
      <c r="L49" s="696"/>
      <c r="M49" s="1534">
        <v>0</v>
      </c>
      <c r="N49" s="696"/>
      <c r="O49" s="1534">
        <v>3634</v>
      </c>
      <c r="P49" s="696"/>
      <c r="Q49" s="1534">
        <v>0</v>
      </c>
      <c r="R49" s="696"/>
      <c r="S49" s="1534">
        <v>0</v>
      </c>
      <c r="T49" s="695"/>
      <c r="U49" s="696">
        <f t="shared" si="1"/>
        <v>3634</v>
      </c>
      <c r="V49" s="695"/>
      <c r="W49" s="1534">
        <v>3470</v>
      </c>
      <c r="X49" s="697" t="s">
        <v>5</v>
      </c>
      <c r="Y49" s="1534">
        <v>14000</v>
      </c>
      <c r="Z49" s="697"/>
      <c r="AA49" s="1534">
        <v>2630</v>
      </c>
      <c r="AB49" s="695"/>
      <c r="AC49" s="703">
        <f t="shared" si="0"/>
        <v>23734</v>
      </c>
      <c r="AD49" s="695"/>
      <c r="AE49" s="1534">
        <v>22295</v>
      </c>
      <c r="AF49" s="695"/>
      <c r="AH49" s="1587"/>
    </row>
    <row r="50" spans="1:34" ht="18" customHeight="1">
      <c r="A50" s="695" t="s">
        <v>743</v>
      </c>
      <c r="B50" s="672" t="s">
        <v>5</v>
      </c>
      <c r="C50" s="1534">
        <v>0</v>
      </c>
      <c r="D50" s="696"/>
      <c r="E50" s="1534">
        <v>0</v>
      </c>
      <c r="F50" s="696"/>
      <c r="G50" s="1534">
        <v>0</v>
      </c>
      <c r="H50" s="696"/>
      <c r="I50" s="1534">
        <v>0</v>
      </c>
      <c r="J50" s="696"/>
      <c r="K50" s="1534">
        <v>0</v>
      </c>
      <c r="L50" s="696"/>
      <c r="M50" s="1534">
        <v>0</v>
      </c>
      <c r="N50" s="696"/>
      <c r="O50" s="1534">
        <v>0</v>
      </c>
      <c r="P50" s="696"/>
      <c r="Q50" s="1534">
        <v>0</v>
      </c>
      <c r="R50" s="696"/>
      <c r="S50" s="1534">
        <v>0</v>
      </c>
      <c r="U50" s="696">
        <f t="shared" si="1"/>
        <v>0</v>
      </c>
      <c r="W50" s="1534">
        <v>406</v>
      </c>
      <c r="X50" s="697" t="s">
        <v>5</v>
      </c>
      <c r="Y50" s="1534">
        <v>186</v>
      </c>
      <c r="Z50" s="697"/>
      <c r="AA50" s="1534">
        <v>260</v>
      </c>
      <c r="AC50" s="703">
        <f t="shared" si="0"/>
        <v>852</v>
      </c>
      <c r="AE50" s="1534">
        <v>741</v>
      </c>
      <c r="AF50" s="695"/>
      <c r="AH50" s="1587"/>
    </row>
    <row r="51" spans="1:34" ht="18" customHeight="1">
      <c r="A51" s="695" t="s">
        <v>744</v>
      </c>
      <c r="B51" s="691" t="str">
        <f>B15</f>
        <v xml:space="preserve"> </v>
      </c>
      <c r="C51" s="1534">
        <v>0</v>
      </c>
      <c r="D51" s="696"/>
      <c r="E51" s="1534">
        <v>0</v>
      </c>
      <c r="F51" s="696"/>
      <c r="G51" s="1534">
        <v>0</v>
      </c>
      <c r="H51" s="696"/>
      <c r="I51" s="1534">
        <v>0</v>
      </c>
      <c r="J51" s="696"/>
      <c r="K51" s="1534">
        <v>0</v>
      </c>
      <c r="L51" s="696"/>
      <c r="M51" s="1534">
        <v>0</v>
      </c>
      <c r="N51" s="696"/>
      <c r="O51" s="1534">
        <v>0</v>
      </c>
      <c r="P51" s="696"/>
      <c r="Q51" s="1534">
        <v>0</v>
      </c>
      <c r="R51" s="696"/>
      <c r="S51" s="1534">
        <v>0</v>
      </c>
      <c r="T51" s="691" t="s">
        <v>5</v>
      </c>
      <c r="U51" s="696">
        <f t="shared" si="1"/>
        <v>0</v>
      </c>
      <c r="V51" s="691" t="s">
        <v>5</v>
      </c>
      <c r="W51" s="1534">
        <v>4953</v>
      </c>
      <c r="X51" s="697" t="s">
        <v>5</v>
      </c>
      <c r="Y51" s="1534">
        <v>5942</v>
      </c>
      <c r="Z51" s="697"/>
      <c r="AA51" s="1534">
        <v>4973</v>
      </c>
      <c r="AB51" s="691"/>
      <c r="AC51" s="703">
        <f t="shared" si="0"/>
        <v>15868</v>
      </c>
      <c r="AD51" s="691"/>
      <c r="AE51" s="1534">
        <v>6327</v>
      </c>
      <c r="AF51" s="695"/>
      <c r="AH51" s="1587"/>
    </row>
    <row r="52" spans="1:34" ht="18" customHeight="1">
      <c r="A52" s="695" t="s">
        <v>1895</v>
      </c>
      <c r="B52" s="691" t="s">
        <v>5</v>
      </c>
      <c r="C52" s="1534">
        <v>0</v>
      </c>
      <c r="D52" s="696"/>
      <c r="E52" s="1534">
        <v>0</v>
      </c>
      <c r="F52" s="696"/>
      <c r="G52" s="1534">
        <v>0</v>
      </c>
      <c r="H52" s="696"/>
      <c r="I52" s="1534">
        <v>0</v>
      </c>
      <c r="J52" s="696"/>
      <c r="K52" s="1534">
        <v>0</v>
      </c>
      <c r="L52" s="696"/>
      <c r="M52" s="1534">
        <v>85503</v>
      </c>
      <c r="N52" s="696"/>
      <c r="O52" s="1534">
        <v>0</v>
      </c>
      <c r="P52" s="696"/>
      <c r="Q52" s="1534">
        <v>0</v>
      </c>
      <c r="R52" s="696"/>
      <c r="S52" s="1534">
        <v>0</v>
      </c>
      <c r="T52" s="691"/>
      <c r="U52" s="696">
        <f t="shared" si="1"/>
        <v>85503</v>
      </c>
      <c r="V52" s="691"/>
      <c r="W52" s="1534">
        <v>2620</v>
      </c>
      <c r="X52" s="697" t="s">
        <v>5</v>
      </c>
      <c r="Y52" s="1534">
        <v>498</v>
      </c>
      <c r="Z52" s="697"/>
      <c r="AA52" s="1534">
        <v>1645</v>
      </c>
      <c r="AB52" s="691"/>
      <c r="AC52" s="703">
        <f t="shared" si="0"/>
        <v>90266</v>
      </c>
      <c r="AD52" s="691"/>
      <c r="AE52" s="1534">
        <v>88452</v>
      </c>
      <c r="AF52" s="699"/>
      <c r="AH52" s="1587"/>
    </row>
    <row r="53" spans="1:34" ht="18" customHeight="1">
      <c r="A53" s="695" t="s">
        <v>745</v>
      </c>
      <c r="B53" s="695" t="s">
        <v>5</v>
      </c>
      <c r="C53" s="1534">
        <v>0</v>
      </c>
      <c r="D53" s="696"/>
      <c r="E53" s="1534">
        <v>0</v>
      </c>
      <c r="F53" s="696"/>
      <c r="G53" s="1534">
        <v>0</v>
      </c>
      <c r="H53" s="696"/>
      <c r="I53" s="1534">
        <v>0</v>
      </c>
      <c r="J53" s="696"/>
      <c r="K53" s="1534">
        <v>0</v>
      </c>
      <c r="L53" s="696"/>
      <c r="M53" s="1534">
        <v>0</v>
      </c>
      <c r="N53" s="696"/>
      <c r="O53" s="1534">
        <v>0</v>
      </c>
      <c r="P53" s="696"/>
      <c r="Q53" s="1534">
        <v>0</v>
      </c>
      <c r="R53" s="696"/>
      <c r="S53" s="1534">
        <v>0</v>
      </c>
      <c r="T53" s="695"/>
      <c r="U53" s="696">
        <f t="shared" si="1"/>
        <v>0</v>
      </c>
      <c r="V53" s="695"/>
      <c r="W53" s="1534">
        <v>0</v>
      </c>
      <c r="X53" s="697" t="s">
        <v>5</v>
      </c>
      <c r="Y53" s="1534">
        <v>0</v>
      </c>
      <c r="Z53" s="697"/>
      <c r="AA53" s="1534">
        <v>0</v>
      </c>
      <c r="AB53" s="695"/>
      <c r="AC53" s="703">
        <f t="shared" si="0"/>
        <v>0</v>
      </c>
      <c r="AD53" s="695"/>
      <c r="AE53" s="1534">
        <v>0</v>
      </c>
      <c r="AF53" s="695"/>
      <c r="AH53" s="1587"/>
    </row>
    <row r="54" spans="1:34" ht="18" customHeight="1">
      <c r="A54" s="695" t="s">
        <v>694</v>
      </c>
      <c r="B54" s="695" t="s">
        <v>5</v>
      </c>
      <c r="C54" s="1534">
        <v>0</v>
      </c>
      <c r="D54" s="696"/>
      <c r="E54" s="1534">
        <v>0</v>
      </c>
      <c r="F54" s="696"/>
      <c r="G54" s="1534">
        <v>0</v>
      </c>
      <c r="H54" s="696"/>
      <c r="I54" s="1534">
        <v>0</v>
      </c>
      <c r="J54" s="696"/>
      <c r="K54" s="1534">
        <v>0</v>
      </c>
      <c r="L54" s="696"/>
      <c r="M54" s="1534">
        <v>0</v>
      </c>
      <c r="N54" s="696"/>
      <c r="O54" s="1534">
        <v>0</v>
      </c>
      <c r="P54" s="696"/>
      <c r="Q54" s="1534">
        <v>0</v>
      </c>
      <c r="R54" s="696"/>
      <c r="S54" s="1534">
        <v>0</v>
      </c>
      <c r="T54" s="695"/>
      <c r="U54" s="696">
        <f t="shared" si="1"/>
        <v>0</v>
      </c>
      <c r="V54" s="695"/>
      <c r="W54" s="1534">
        <v>0</v>
      </c>
      <c r="X54" s="697" t="s">
        <v>5</v>
      </c>
      <c r="Y54" s="1534">
        <v>0</v>
      </c>
      <c r="Z54" s="697"/>
      <c r="AA54" s="1534">
        <v>0</v>
      </c>
      <c r="AB54" s="695"/>
      <c r="AC54" s="703">
        <f t="shared" si="0"/>
        <v>0</v>
      </c>
      <c r="AD54" s="695"/>
      <c r="AE54" s="1534">
        <v>0</v>
      </c>
      <c r="AF54" s="695"/>
      <c r="AH54" s="1587"/>
    </row>
    <row r="55" spans="1:34" ht="18" customHeight="1">
      <c r="A55" s="695" t="s">
        <v>746</v>
      </c>
      <c r="B55" s="695" t="s">
        <v>5</v>
      </c>
      <c r="C55" s="1534">
        <v>0</v>
      </c>
      <c r="D55" s="696"/>
      <c r="E55" s="1534">
        <v>0</v>
      </c>
      <c r="F55" s="696"/>
      <c r="G55" s="1534">
        <v>0</v>
      </c>
      <c r="H55" s="696"/>
      <c r="I55" s="1534">
        <v>0</v>
      </c>
      <c r="J55" s="696"/>
      <c r="K55" s="1534">
        <v>31</v>
      </c>
      <c r="L55" s="696"/>
      <c r="M55" s="1534">
        <v>0</v>
      </c>
      <c r="N55" s="696"/>
      <c r="O55" s="1534">
        <v>0</v>
      </c>
      <c r="P55" s="696"/>
      <c r="Q55" s="1534">
        <v>0</v>
      </c>
      <c r="R55" s="696"/>
      <c r="S55" s="1534">
        <v>0</v>
      </c>
      <c r="U55" s="696">
        <f t="shared" si="1"/>
        <v>31</v>
      </c>
      <c r="W55" s="1534">
        <v>0</v>
      </c>
      <c r="X55" s="697" t="s">
        <v>5</v>
      </c>
      <c r="Y55" s="1534">
        <v>2769</v>
      </c>
      <c r="Z55" s="697"/>
      <c r="AA55" s="1534">
        <v>0</v>
      </c>
      <c r="AC55" s="703">
        <f t="shared" si="0"/>
        <v>2800</v>
      </c>
      <c r="AE55" s="1534">
        <v>-44634</v>
      </c>
      <c r="AF55" s="695"/>
      <c r="AH55" s="1587"/>
    </row>
    <row r="56" spans="1:34" ht="18" customHeight="1">
      <c r="A56" s="695"/>
      <c r="B56" s="695"/>
      <c r="C56" s="696"/>
      <c r="E56" s="696"/>
      <c r="G56" s="696"/>
      <c r="I56" s="696"/>
      <c r="K56" s="696"/>
      <c r="M56" s="696"/>
      <c r="O56" s="696"/>
      <c r="Q56" s="696"/>
      <c r="S56" s="696"/>
      <c r="U56" s="696"/>
      <c r="W56" s="696"/>
      <c r="Y56" s="696"/>
      <c r="AA56" s="696"/>
      <c r="AC56" s="703"/>
      <c r="AE56" s="703"/>
      <c r="AF56" s="695"/>
    </row>
    <row r="57" spans="1:34" ht="18" customHeight="1">
      <c r="A57" s="465" t="s">
        <v>0</v>
      </c>
      <c r="B57" s="670"/>
      <c r="C57" s="670"/>
      <c r="D57" s="670"/>
      <c r="E57" s="670"/>
      <c r="F57" s="670"/>
      <c r="G57" s="670"/>
      <c r="H57" s="670"/>
      <c r="I57" s="670"/>
      <c r="J57" s="202"/>
      <c r="K57" s="202"/>
      <c r="L57" s="202"/>
      <c r="M57" s="202"/>
      <c r="N57" s="202"/>
      <c r="O57" s="202"/>
      <c r="P57" s="202"/>
      <c r="Q57" s="202"/>
      <c r="R57" s="202"/>
      <c r="S57" s="202"/>
      <c r="T57" s="202"/>
      <c r="U57" s="202"/>
      <c r="V57" s="202"/>
      <c r="W57" s="671"/>
      <c r="X57" s="202"/>
      <c r="Y57" s="671"/>
      <c r="Z57" s="202"/>
      <c r="AA57" s="202"/>
      <c r="AB57" s="202"/>
      <c r="AC57" s="202"/>
      <c r="AD57" s="202"/>
      <c r="AE57" s="670"/>
      <c r="AF57" s="695"/>
    </row>
    <row r="58" spans="1:34" ht="18" customHeight="1">
      <c r="A58" s="465" t="s">
        <v>711</v>
      </c>
      <c r="B58" s="670"/>
      <c r="C58" s="670"/>
      <c r="D58" s="670"/>
      <c r="E58" s="670"/>
      <c r="F58" s="670"/>
      <c r="G58" s="670"/>
      <c r="H58" s="670"/>
      <c r="I58" s="670"/>
      <c r="J58" s="202"/>
      <c r="K58" s="202"/>
      <c r="L58" s="202"/>
      <c r="M58" s="202"/>
      <c r="N58" s="202"/>
      <c r="O58" s="202"/>
      <c r="P58" s="202"/>
      <c r="Q58" s="202"/>
      <c r="R58" s="202"/>
      <c r="S58" s="202"/>
      <c r="T58" s="202"/>
      <c r="U58" s="202"/>
      <c r="V58" s="202"/>
      <c r="W58" s="671"/>
      <c r="X58" s="202"/>
      <c r="Y58" s="671"/>
      <c r="Z58" s="202"/>
      <c r="AA58" s="202"/>
      <c r="AB58" s="202"/>
      <c r="AC58" s="1968" t="s">
        <v>5</v>
      </c>
      <c r="AD58" s="1968"/>
      <c r="AE58" s="1968"/>
      <c r="AF58" s="695"/>
    </row>
    <row r="59" spans="1:34" ht="18" customHeight="1">
      <c r="A59" s="465" t="s">
        <v>635</v>
      </c>
      <c r="B59" s="670"/>
      <c r="C59" s="670"/>
      <c r="D59" s="670"/>
      <c r="E59" s="670"/>
      <c r="F59" s="670"/>
      <c r="G59" s="670"/>
      <c r="H59" s="670"/>
      <c r="I59" s="670"/>
      <c r="J59" s="202"/>
      <c r="K59" s="202"/>
      <c r="L59" s="202"/>
      <c r="M59" s="202"/>
      <c r="N59" s="202"/>
      <c r="O59" s="202"/>
      <c r="P59" s="202"/>
      <c r="Q59" s="202"/>
      <c r="R59" s="202"/>
      <c r="S59" s="202"/>
      <c r="T59" s="202"/>
      <c r="U59" s="202"/>
      <c r="V59" s="202"/>
      <c r="W59" s="671"/>
      <c r="X59" s="202"/>
      <c r="Y59" s="671"/>
      <c r="Z59" s="202"/>
      <c r="AA59" s="202"/>
      <c r="AB59" s="202"/>
      <c r="AC59" s="2330" t="s">
        <v>636</v>
      </c>
      <c r="AD59" s="2331"/>
      <c r="AE59" s="2332"/>
      <c r="AF59" s="695"/>
    </row>
    <row r="60" spans="1:34" ht="18" customHeight="1">
      <c r="A60" s="488" t="s">
        <v>2470</v>
      </c>
      <c r="B60" s="670"/>
      <c r="C60" s="670"/>
      <c r="D60" s="670"/>
      <c r="E60" s="670"/>
      <c r="F60" s="670"/>
      <c r="G60" s="670"/>
      <c r="H60" s="670"/>
      <c r="I60" s="670"/>
      <c r="J60" s="202"/>
      <c r="K60" s="202"/>
      <c r="L60" s="202"/>
      <c r="M60" s="202"/>
      <c r="N60" s="202"/>
      <c r="O60" s="202"/>
      <c r="P60" s="202"/>
      <c r="Q60" s="202"/>
      <c r="R60" s="202"/>
      <c r="S60" s="202"/>
      <c r="T60" s="202"/>
      <c r="U60" s="202"/>
      <c r="V60" s="202"/>
      <c r="W60" s="671"/>
      <c r="X60" s="202"/>
      <c r="Y60" s="671"/>
      <c r="Z60" s="202"/>
      <c r="AA60" s="202"/>
      <c r="AB60" s="202"/>
      <c r="AC60" s="202"/>
      <c r="AD60" s="202"/>
      <c r="AE60" s="1196" t="s">
        <v>115</v>
      </c>
      <c r="AF60" s="695"/>
    </row>
    <row r="61" spans="1:34" ht="18" customHeight="1">
      <c r="A61" s="465" t="s">
        <v>2314</v>
      </c>
      <c r="B61" s="670"/>
      <c r="C61" s="670"/>
      <c r="D61" s="670"/>
      <c r="E61" s="670"/>
      <c r="F61" s="670"/>
      <c r="G61" s="670"/>
      <c r="H61" s="670"/>
      <c r="I61" s="670"/>
      <c r="J61" s="202"/>
      <c r="K61" s="202"/>
      <c r="L61" s="202"/>
      <c r="M61" s="202"/>
      <c r="N61" s="202"/>
      <c r="O61" s="202"/>
      <c r="P61" s="202"/>
      <c r="Q61" s="202"/>
      <c r="R61" s="202"/>
      <c r="S61" s="202"/>
      <c r="T61" s="202"/>
      <c r="U61" s="202"/>
      <c r="V61" s="202"/>
      <c r="W61" s="671"/>
      <c r="X61" s="202"/>
      <c r="Y61" s="671"/>
      <c r="Z61" s="202"/>
      <c r="AA61" s="202"/>
      <c r="AB61" s="202"/>
      <c r="AC61" s="202"/>
      <c r="AD61" s="202"/>
      <c r="AE61" s="202"/>
      <c r="AF61" s="695"/>
    </row>
    <row r="62" spans="1:34" ht="7.5" customHeight="1">
      <c r="A62" s="202" t="s">
        <v>5</v>
      </c>
      <c r="B62" s="202"/>
      <c r="C62" s="202"/>
      <c r="D62" s="202"/>
      <c r="E62" s="202"/>
      <c r="F62" s="202"/>
      <c r="G62" s="202"/>
      <c r="H62" s="202"/>
      <c r="I62" s="202"/>
      <c r="J62" s="202"/>
      <c r="K62" s="202"/>
      <c r="L62" s="202"/>
      <c r="M62" s="202"/>
      <c r="N62" s="202"/>
      <c r="O62" s="202"/>
      <c r="P62" s="202"/>
      <c r="Q62" s="202"/>
      <c r="R62" s="202"/>
      <c r="S62" s="202"/>
      <c r="T62" s="202"/>
      <c r="U62" s="202"/>
      <c r="V62" s="202"/>
      <c r="W62" s="671"/>
      <c r="X62" s="202"/>
      <c r="Y62" s="671"/>
      <c r="Z62" s="202"/>
      <c r="AA62" s="202"/>
      <c r="AB62" s="202"/>
      <c r="AC62" s="202"/>
      <c r="AD62" s="202"/>
      <c r="AE62" s="202"/>
      <c r="AF62" s="695"/>
    </row>
    <row r="63" spans="1:34" ht="13.5" customHeight="1">
      <c r="A63" s="673"/>
      <c r="B63" s="673"/>
      <c r="C63" s="674" t="s">
        <v>637</v>
      </c>
      <c r="D63" s="674"/>
      <c r="E63" s="674"/>
      <c r="F63" s="674"/>
      <c r="G63" s="674"/>
      <c r="H63" s="674"/>
      <c r="I63" s="675"/>
      <c r="J63" s="674"/>
      <c r="K63" s="674"/>
      <c r="L63" s="674"/>
      <c r="M63" s="674"/>
      <c r="N63" s="674"/>
      <c r="O63" s="674"/>
      <c r="P63" s="674"/>
      <c r="Q63" s="676"/>
      <c r="R63" s="674"/>
      <c r="S63" s="674"/>
      <c r="T63" s="674"/>
      <c r="U63" s="674"/>
      <c r="V63" s="673"/>
      <c r="W63" s="2328" t="s">
        <v>638</v>
      </c>
      <c r="X63" s="2329"/>
      <c r="Y63" s="2329"/>
      <c r="Z63" s="677"/>
      <c r="AA63" s="465"/>
      <c r="AB63" s="673"/>
      <c r="AC63" s="676" t="s">
        <v>243</v>
      </c>
      <c r="AD63" s="676"/>
      <c r="AE63" s="676"/>
      <c r="AF63" s="695"/>
    </row>
    <row r="64" spans="1:34" ht="6" customHeight="1">
      <c r="A64" s="670"/>
      <c r="B64" s="670"/>
      <c r="C64" s="678" t="s">
        <v>5</v>
      </c>
      <c r="D64" s="678" t="s">
        <v>5</v>
      </c>
      <c r="E64" s="678"/>
      <c r="F64" s="678" t="s">
        <v>5</v>
      </c>
      <c r="G64" s="678" t="s">
        <v>5</v>
      </c>
      <c r="H64" s="678"/>
      <c r="I64" s="678" t="s">
        <v>5</v>
      </c>
      <c r="J64" s="678" t="s">
        <v>5</v>
      </c>
      <c r="K64" s="678" t="s">
        <v>5</v>
      </c>
      <c r="L64" s="678" t="s">
        <v>5</v>
      </c>
      <c r="M64" s="678" t="s">
        <v>5</v>
      </c>
      <c r="N64" s="678" t="s">
        <v>5</v>
      </c>
      <c r="O64" s="678" t="s">
        <v>5</v>
      </c>
      <c r="P64" s="678" t="s">
        <v>5</v>
      </c>
      <c r="Q64" s="1969" t="s">
        <v>5</v>
      </c>
      <c r="R64" s="678"/>
      <c r="S64" s="678" t="s">
        <v>5</v>
      </c>
      <c r="T64" s="678"/>
      <c r="U64" s="678" t="s">
        <v>5</v>
      </c>
      <c r="V64" s="670"/>
      <c r="W64" s="680" t="s">
        <v>5</v>
      </c>
      <c r="X64" s="678" t="s">
        <v>5</v>
      </c>
      <c r="Y64" s="680" t="s">
        <v>5</v>
      </c>
      <c r="Z64" s="681" t="s">
        <v>5</v>
      </c>
      <c r="AA64" s="670" t="s">
        <v>5</v>
      </c>
      <c r="AB64" s="670"/>
      <c r="AC64" s="670"/>
      <c r="AD64" s="670"/>
      <c r="AE64" s="670"/>
      <c r="AF64" s="695"/>
    </row>
    <row r="65" spans="1:34" ht="13.5" customHeight="1">
      <c r="A65" s="673"/>
      <c r="B65" s="673"/>
      <c r="C65" s="673"/>
      <c r="D65" s="673"/>
      <c r="E65" s="722" t="s">
        <v>639</v>
      </c>
      <c r="F65" s="673"/>
      <c r="G65" s="673"/>
      <c r="H65" s="673"/>
      <c r="I65" s="673"/>
      <c r="J65" s="673"/>
      <c r="K65" s="673"/>
      <c r="L65" s="673"/>
      <c r="M65" s="673" t="s">
        <v>5</v>
      </c>
      <c r="N65" s="673"/>
      <c r="O65" s="673"/>
      <c r="P65" s="673"/>
      <c r="Q65" s="1969" t="s">
        <v>5</v>
      </c>
      <c r="R65" s="673"/>
      <c r="S65" s="673"/>
      <c r="T65" s="673"/>
      <c r="U65" s="673"/>
      <c r="V65" s="673"/>
      <c r="W65" s="682"/>
      <c r="X65" s="673"/>
      <c r="Y65" s="682"/>
      <c r="Z65" s="673"/>
      <c r="AA65" s="1969" t="s">
        <v>640</v>
      </c>
      <c r="AB65" s="673"/>
      <c r="AC65" s="683"/>
      <c r="AD65" s="683"/>
      <c r="AE65" s="683"/>
      <c r="AF65" s="695"/>
    </row>
    <row r="66" spans="1:34" ht="13.5" customHeight="1">
      <c r="A66" s="673"/>
      <c r="B66" s="673"/>
      <c r="C66" s="722" t="s">
        <v>5</v>
      </c>
      <c r="D66" s="723"/>
      <c r="E66" s="722" t="s">
        <v>641</v>
      </c>
      <c r="F66" s="723"/>
      <c r="G66" s="722" t="s">
        <v>642</v>
      </c>
      <c r="H66" s="723"/>
      <c r="I66" s="722" t="s">
        <v>5</v>
      </c>
      <c r="J66" s="723"/>
      <c r="K66" s="722" t="s">
        <v>643</v>
      </c>
      <c r="L66" s="723"/>
      <c r="M66" s="722" t="s">
        <v>644</v>
      </c>
      <c r="N66" s="723"/>
      <c r="O66" s="722" t="s">
        <v>644</v>
      </c>
      <c r="P66" s="723"/>
      <c r="Q66" s="722" t="s">
        <v>645</v>
      </c>
      <c r="R66" s="723"/>
      <c r="S66" s="722" t="s">
        <v>5</v>
      </c>
      <c r="T66" s="673"/>
      <c r="U66" s="1969" t="s">
        <v>646</v>
      </c>
      <c r="V66" s="673"/>
      <c r="W66" s="1969" t="s">
        <v>647</v>
      </c>
      <c r="X66" s="673"/>
      <c r="Y66" s="1969" t="s">
        <v>648</v>
      </c>
      <c r="Z66" s="673"/>
      <c r="AA66" s="1969" t="s">
        <v>649</v>
      </c>
      <c r="AB66" s="673"/>
      <c r="AC66" s="677" t="s">
        <v>5</v>
      </c>
      <c r="AD66" s="677"/>
      <c r="AE66" s="677" t="s">
        <v>5</v>
      </c>
      <c r="AF66" s="695"/>
    </row>
    <row r="67" spans="1:34" ht="13.5" customHeight="1">
      <c r="A67" s="1192" t="s">
        <v>650</v>
      </c>
      <c r="B67" s="673"/>
      <c r="C67" s="1000" t="s">
        <v>465</v>
      </c>
      <c r="D67" s="723"/>
      <c r="E67" s="724" t="s">
        <v>651</v>
      </c>
      <c r="F67" s="723"/>
      <c r="G67" s="724" t="s">
        <v>714</v>
      </c>
      <c r="H67" s="723"/>
      <c r="I67" s="1000" t="s">
        <v>652</v>
      </c>
      <c r="J67" s="723"/>
      <c r="K67" s="1000" t="s">
        <v>653</v>
      </c>
      <c r="L67" s="723"/>
      <c r="M67" s="1000" t="s">
        <v>715</v>
      </c>
      <c r="N67" s="723"/>
      <c r="O67" s="1000" t="s">
        <v>654</v>
      </c>
      <c r="P67" s="723"/>
      <c r="Q67" s="724" t="s">
        <v>655</v>
      </c>
      <c r="R67" s="723"/>
      <c r="S67" s="724" t="s">
        <v>466</v>
      </c>
      <c r="T67" s="673"/>
      <c r="U67" s="1192" t="s">
        <v>656</v>
      </c>
      <c r="V67" s="673"/>
      <c r="W67" s="1192" t="s">
        <v>657</v>
      </c>
      <c r="X67" s="673"/>
      <c r="Y67" s="1192" t="s">
        <v>657</v>
      </c>
      <c r="Z67" s="673"/>
      <c r="AA67" s="1192" t="s">
        <v>658</v>
      </c>
      <c r="AB67" s="673"/>
      <c r="AC67" s="1198" t="s">
        <v>2471</v>
      </c>
      <c r="AD67" s="686"/>
      <c r="AE67" s="1198" t="s">
        <v>2296</v>
      </c>
      <c r="AF67" s="695"/>
    </row>
    <row r="68" spans="1:34" ht="6" customHeight="1">
      <c r="A68" s="695"/>
      <c r="B68" s="695"/>
      <c r="C68" s="696"/>
      <c r="E68" s="696"/>
      <c r="G68" s="696"/>
      <c r="I68" s="696"/>
      <c r="K68" s="696"/>
      <c r="M68" s="696"/>
      <c r="O68" s="696"/>
      <c r="Q68" s="696"/>
      <c r="S68" s="696"/>
      <c r="U68" s="696"/>
      <c r="W68" s="696"/>
      <c r="Y68" s="696"/>
      <c r="AA68" s="696"/>
      <c r="AC68" s="703"/>
      <c r="AE68" s="703"/>
      <c r="AF68" s="695"/>
    </row>
    <row r="69" spans="1:34" ht="18" customHeight="1">
      <c r="A69" s="695" t="s">
        <v>747</v>
      </c>
      <c r="B69" s="695" t="str">
        <f>B18</f>
        <v xml:space="preserve"> </v>
      </c>
      <c r="C69" s="1535">
        <v>0</v>
      </c>
      <c r="D69" s="692"/>
      <c r="E69" s="1535">
        <v>4629</v>
      </c>
      <c r="F69" s="692"/>
      <c r="G69" s="1535">
        <v>0</v>
      </c>
      <c r="H69" s="692"/>
      <c r="I69" s="1535">
        <v>0</v>
      </c>
      <c r="J69" s="692"/>
      <c r="K69" s="1535">
        <v>0</v>
      </c>
      <c r="L69" s="692"/>
      <c r="M69" s="1535">
        <v>0</v>
      </c>
      <c r="N69" s="692"/>
      <c r="O69" s="1535">
        <v>0</v>
      </c>
      <c r="P69" s="692"/>
      <c r="Q69" s="1535">
        <v>0</v>
      </c>
      <c r="R69" s="692"/>
      <c r="S69" s="1535">
        <v>0</v>
      </c>
      <c r="T69" s="702"/>
      <c r="U69" s="692">
        <f t="shared" si="1"/>
        <v>4629</v>
      </c>
      <c r="V69" s="702"/>
      <c r="W69" s="1535">
        <v>25646</v>
      </c>
      <c r="X69" s="693" t="s">
        <v>5</v>
      </c>
      <c r="Y69" s="1535">
        <v>32208</v>
      </c>
      <c r="Z69" s="693"/>
      <c r="AA69" s="1535">
        <v>4696</v>
      </c>
      <c r="AB69" s="702"/>
      <c r="AC69" s="702">
        <f>ROUND(SUM(U69:AB69),1)</f>
        <v>67179</v>
      </c>
      <c r="AD69" s="702"/>
      <c r="AE69" s="1535">
        <v>78660</v>
      </c>
      <c r="AF69" s="695"/>
      <c r="AH69" s="1587"/>
    </row>
    <row r="70" spans="1:34" ht="18" customHeight="1">
      <c r="A70" s="695" t="s">
        <v>2543</v>
      </c>
      <c r="B70" s="695" t="s">
        <v>5</v>
      </c>
      <c r="C70" s="1534">
        <v>0</v>
      </c>
      <c r="D70" s="696"/>
      <c r="E70" s="1534">
        <v>0</v>
      </c>
      <c r="F70" s="696"/>
      <c r="G70" s="1534">
        <v>0</v>
      </c>
      <c r="H70" s="696"/>
      <c r="I70" s="1534">
        <v>0</v>
      </c>
      <c r="J70" s="696"/>
      <c r="K70" s="1534">
        <v>0</v>
      </c>
      <c r="L70" s="696"/>
      <c r="M70" s="1534">
        <v>0</v>
      </c>
      <c r="N70" s="696"/>
      <c r="O70" s="1534">
        <v>0</v>
      </c>
      <c r="P70" s="696"/>
      <c r="Q70" s="1534">
        <v>0</v>
      </c>
      <c r="R70" s="696"/>
      <c r="S70" s="1534">
        <v>0</v>
      </c>
      <c r="T70" s="695"/>
      <c r="U70" s="696">
        <f t="shared" si="1"/>
        <v>0</v>
      </c>
      <c r="V70" s="695"/>
      <c r="W70" s="1534">
        <v>0</v>
      </c>
      <c r="X70" s="697" t="s">
        <v>5</v>
      </c>
      <c r="Y70" s="1534">
        <v>494</v>
      </c>
      <c r="Z70" s="697"/>
      <c r="AA70" s="1534">
        <v>0</v>
      </c>
      <c r="AB70" s="695"/>
      <c r="AC70" s="703">
        <f t="shared" ref="AC70:AC85" si="2">ROUND(SUM(U70:AB70),1)</f>
        <v>494</v>
      </c>
      <c r="AD70" s="695"/>
      <c r="AE70" s="1534">
        <v>494</v>
      </c>
      <c r="AF70" s="695"/>
      <c r="AH70" s="1587"/>
    </row>
    <row r="71" spans="1:34" ht="18" customHeight="1">
      <c r="A71" s="695" t="s">
        <v>697</v>
      </c>
      <c r="B71" s="695" t="s">
        <v>5</v>
      </c>
      <c r="C71" s="1534">
        <v>0</v>
      </c>
      <c r="D71" s="696"/>
      <c r="E71" s="1534">
        <v>0</v>
      </c>
      <c r="F71" s="696"/>
      <c r="G71" s="1534">
        <v>0</v>
      </c>
      <c r="H71" s="696"/>
      <c r="I71" s="1534">
        <v>0</v>
      </c>
      <c r="J71" s="696"/>
      <c r="K71" s="1534">
        <v>1822</v>
      </c>
      <c r="L71" s="696"/>
      <c r="M71" s="1534">
        <v>0</v>
      </c>
      <c r="N71" s="696"/>
      <c r="O71" s="1534">
        <v>0</v>
      </c>
      <c r="P71" s="696"/>
      <c r="Q71" s="1534">
        <v>0</v>
      </c>
      <c r="R71" s="696"/>
      <c r="S71" s="1534">
        <v>0</v>
      </c>
      <c r="T71" s="695"/>
      <c r="U71" s="696">
        <f t="shared" si="1"/>
        <v>1822</v>
      </c>
      <c r="V71" s="695"/>
      <c r="W71" s="1534">
        <v>0</v>
      </c>
      <c r="X71" s="697" t="s">
        <v>5</v>
      </c>
      <c r="Y71" s="1534">
        <v>935</v>
      </c>
      <c r="Z71" s="697"/>
      <c r="AA71" s="1534">
        <v>65</v>
      </c>
      <c r="AB71" s="695"/>
      <c r="AC71" s="703">
        <f t="shared" si="2"/>
        <v>2822</v>
      </c>
      <c r="AD71" s="695"/>
      <c r="AE71" s="1534">
        <v>4610</v>
      </c>
      <c r="AF71" s="695"/>
      <c r="AH71" s="1587"/>
    </row>
    <row r="72" spans="1:34" ht="18" customHeight="1">
      <c r="A72" s="695" t="s">
        <v>748</v>
      </c>
      <c r="B72" s="691" t="s">
        <v>11</v>
      </c>
      <c r="C72" s="1534">
        <v>0</v>
      </c>
      <c r="D72" s="696"/>
      <c r="E72" s="1534">
        <v>0</v>
      </c>
      <c r="F72" s="696"/>
      <c r="G72" s="1534">
        <v>0</v>
      </c>
      <c r="H72" s="696"/>
      <c r="I72" s="1534">
        <v>0</v>
      </c>
      <c r="J72" s="696"/>
      <c r="K72" s="1534">
        <v>0</v>
      </c>
      <c r="L72" s="696"/>
      <c r="M72" s="1534">
        <v>0</v>
      </c>
      <c r="N72" s="696"/>
      <c r="O72" s="1534">
        <v>0</v>
      </c>
      <c r="P72" s="696"/>
      <c r="Q72" s="1534">
        <v>0</v>
      </c>
      <c r="R72" s="696"/>
      <c r="S72" s="1534">
        <v>0</v>
      </c>
      <c r="U72" s="696">
        <f t="shared" si="1"/>
        <v>0</v>
      </c>
      <c r="W72" s="1534">
        <v>11461</v>
      </c>
      <c r="X72" s="697" t="s">
        <v>5</v>
      </c>
      <c r="Y72" s="1534">
        <v>3376</v>
      </c>
      <c r="Z72" s="697"/>
      <c r="AA72" s="1534">
        <v>1667</v>
      </c>
      <c r="AC72" s="703">
        <f t="shared" si="2"/>
        <v>16504</v>
      </c>
      <c r="AE72" s="1534">
        <v>16423</v>
      </c>
      <c r="AF72" s="695"/>
      <c r="AH72" s="1587"/>
    </row>
    <row r="73" spans="1:34" ht="18" customHeight="1">
      <c r="A73" s="695" t="s">
        <v>749</v>
      </c>
      <c r="B73" s="695" t="s">
        <v>5</v>
      </c>
      <c r="C73" s="1534">
        <v>0</v>
      </c>
      <c r="D73" s="696"/>
      <c r="E73" s="1534">
        <v>0</v>
      </c>
      <c r="F73" s="696"/>
      <c r="G73" s="1534">
        <v>0</v>
      </c>
      <c r="H73" s="696"/>
      <c r="I73" s="1534">
        <v>0</v>
      </c>
      <c r="J73" s="696"/>
      <c r="K73" s="1534">
        <v>0</v>
      </c>
      <c r="L73" s="696"/>
      <c r="M73" s="1534">
        <v>22903</v>
      </c>
      <c r="N73" s="696"/>
      <c r="O73" s="1534">
        <v>0</v>
      </c>
      <c r="P73" s="696"/>
      <c r="Q73" s="1534">
        <v>0</v>
      </c>
      <c r="R73" s="696"/>
      <c r="S73" s="1534">
        <v>0</v>
      </c>
      <c r="T73" s="695"/>
      <c r="U73" s="696">
        <f t="shared" si="1"/>
        <v>22903</v>
      </c>
      <c r="V73" s="695"/>
      <c r="W73" s="1534">
        <v>2953</v>
      </c>
      <c r="X73" s="697" t="s">
        <v>5</v>
      </c>
      <c r="Y73" s="1534">
        <v>619</v>
      </c>
      <c r="Z73" s="697"/>
      <c r="AA73" s="1534">
        <v>1583</v>
      </c>
      <c r="AB73" s="695"/>
      <c r="AC73" s="703">
        <f t="shared" si="2"/>
        <v>28058</v>
      </c>
      <c r="AD73" s="695"/>
      <c r="AE73" s="1534">
        <v>29904</v>
      </c>
      <c r="AF73" s="695"/>
      <c r="AH73" s="1587"/>
    </row>
    <row r="74" spans="1:34" ht="18" customHeight="1">
      <c r="A74" s="695" t="s">
        <v>750</v>
      </c>
      <c r="B74" s="695" t="s">
        <v>5</v>
      </c>
      <c r="C74" s="1534">
        <v>0</v>
      </c>
      <c r="D74" s="696"/>
      <c r="E74" s="1534">
        <v>0</v>
      </c>
      <c r="F74" s="696"/>
      <c r="G74" s="1534">
        <v>0</v>
      </c>
      <c r="H74" s="696"/>
      <c r="I74" s="1534">
        <v>0</v>
      </c>
      <c r="J74" s="696"/>
      <c r="K74" s="1534">
        <v>0</v>
      </c>
      <c r="L74" s="696"/>
      <c r="M74" s="1534">
        <v>0</v>
      </c>
      <c r="N74" s="696"/>
      <c r="O74" s="1534">
        <v>0</v>
      </c>
      <c r="P74" s="696"/>
      <c r="Q74" s="1534">
        <v>0</v>
      </c>
      <c r="R74" s="696"/>
      <c r="S74" s="1534">
        <v>0</v>
      </c>
      <c r="T74" s="695"/>
      <c r="U74" s="696">
        <f t="shared" si="1"/>
        <v>0</v>
      </c>
      <c r="V74" s="695"/>
      <c r="W74" s="1534">
        <v>0</v>
      </c>
      <c r="X74" s="697" t="s">
        <v>5</v>
      </c>
      <c r="Y74" s="1534">
        <v>0</v>
      </c>
      <c r="Z74" s="697"/>
      <c r="AA74" s="1534">
        <v>0</v>
      </c>
      <c r="AB74" s="695"/>
      <c r="AC74" s="703">
        <f t="shared" si="2"/>
        <v>0</v>
      </c>
      <c r="AD74" s="695"/>
      <c r="AE74" s="1534">
        <v>0</v>
      </c>
      <c r="AF74" s="695"/>
      <c r="AH74" s="1587"/>
    </row>
    <row r="75" spans="1:34" ht="18" customHeight="1">
      <c r="A75" s="695" t="s">
        <v>701</v>
      </c>
      <c r="B75" s="695" t="s">
        <v>5</v>
      </c>
      <c r="C75" s="1534" t="s">
        <v>5</v>
      </c>
      <c r="D75" s="696"/>
      <c r="E75" s="1534" t="s">
        <v>5</v>
      </c>
      <c r="F75" s="696"/>
      <c r="G75" s="1534" t="s">
        <v>5</v>
      </c>
      <c r="H75" s="696" t="s">
        <v>5</v>
      </c>
      <c r="I75" s="1534" t="s">
        <v>5</v>
      </c>
      <c r="J75" s="696"/>
      <c r="K75" s="1534" t="s">
        <v>5</v>
      </c>
      <c r="L75" s="696"/>
      <c r="M75" s="1534" t="s">
        <v>5</v>
      </c>
      <c r="N75" s="696"/>
      <c r="O75" s="1534" t="s">
        <v>5</v>
      </c>
      <c r="P75" s="696"/>
      <c r="Q75" s="1534" t="s">
        <v>5</v>
      </c>
      <c r="R75" s="696"/>
      <c r="S75" s="1534" t="s">
        <v>5</v>
      </c>
      <c r="T75" s="695"/>
      <c r="U75" s="696"/>
      <c r="V75" s="695"/>
      <c r="W75" s="1534" t="s">
        <v>5</v>
      </c>
      <c r="X75" s="697" t="s">
        <v>5</v>
      </c>
      <c r="Y75" s="1534" t="s">
        <v>5</v>
      </c>
      <c r="Z75" s="697"/>
      <c r="AA75" s="1534" t="s">
        <v>5</v>
      </c>
      <c r="AB75" s="695"/>
      <c r="AC75" s="703"/>
      <c r="AD75" s="695"/>
      <c r="AE75" s="1534" t="s">
        <v>5</v>
      </c>
      <c r="AF75" s="695"/>
      <c r="AH75" s="1587"/>
    </row>
    <row r="76" spans="1:34" ht="18" customHeight="1">
      <c r="A76" s="695" t="s">
        <v>751</v>
      </c>
      <c r="B76" s="695" t="s">
        <v>5</v>
      </c>
      <c r="C76" s="1534">
        <v>0</v>
      </c>
      <c r="D76" s="696"/>
      <c r="E76" s="1534">
        <v>0</v>
      </c>
      <c r="F76" s="696"/>
      <c r="G76" s="1534">
        <v>0</v>
      </c>
      <c r="H76" s="696"/>
      <c r="I76" s="1534">
        <v>0</v>
      </c>
      <c r="J76" s="696"/>
      <c r="K76" s="1534">
        <v>0</v>
      </c>
      <c r="L76" s="696"/>
      <c r="M76" s="1534">
        <v>0</v>
      </c>
      <c r="N76" s="696"/>
      <c r="O76" s="1534">
        <v>0</v>
      </c>
      <c r="P76" s="696"/>
      <c r="Q76" s="1534">
        <v>0</v>
      </c>
      <c r="R76" s="696"/>
      <c r="S76" s="1534">
        <v>0</v>
      </c>
      <c r="T76" s="695"/>
      <c r="U76" s="696">
        <f t="shared" si="1"/>
        <v>0</v>
      </c>
      <c r="V76" s="695"/>
      <c r="W76" s="1534">
        <v>0</v>
      </c>
      <c r="X76" s="697" t="s">
        <v>5</v>
      </c>
      <c r="Y76" s="1534">
        <v>187</v>
      </c>
      <c r="Z76" s="697"/>
      <c r="AA76" s="1534">
        <v>0</v>
      </c>
      <c r="AB76" s="695"/>
      <c r="AC76" s="703">
        <f t="shared" si="2"/>
        <v>187</v>
      </c>
      <c r="AD76" s="695"/>
      <c r="AE76" s="1534">
        <v>95</v>
      </c>
      <c r="AF76" s="695"/>
      <c r="AH76" s="1587"/>
    </row>
    <row r="77" spans="1:34" ht="18" customHeight="1">
      <c r="A77" s="695" t="s">
        <v>752</v>
      </c>
      <c r="B77" s="695" t="s">
        <v>5</v>
      </c>
      <c r="C77" s="1534">
        <v>0</v>
      </c>
      <c r="D77" s="696"/>
      <c r="E77" s="1534">
        <v>0</v>
      </c>
      <c r="F77" s="696"/>
      <c r="G77" s="1534">
        <v>0</v>
      </c>
      <c r="H77" s="696"/>
      <c r="I77" s="1534">
        <v>0</v>
      </c>
      <c r="J77" s="696"/>
      <c r="K77" s="1534">
        <v>0</v>
      </c>
      <c r="L77" s="696"/>
      <c r="M77" s="1534">
        <v>0</v>
      </c>
      <c r="N77" s="696"/>
      <c r="O77" s="1534">
        <v>0</v>
      </c>
      <c r="P77" s="696"/>
      <c r="Q77" s="1534">
        <v>0</v>
      </c>
      <c r="R77" s="696"/>
      <c r="S77" s="1534">
        <v>0</v>
      </c>
      <c r="T77" s="695"/>
      <c r="U77" s="696">
        <f t="shared" si="1"/>
        <v>0</v>
      </c>
      <c r="V77" s="695"/>
      <c r="W77" s="1534">
        <v>0</v>
      </c>
      <c r="X77" s="697" t="s">
        <v>5</v>
      </c>
      <c r="Y77" s="1534">
        <v>0</v>
      </c>
      <c r="Z77" s="697"/>
      <c r="AA77" s="1534">
        <v>0</v>
      </c>
      <c r="AB77" s="695"/>
      <c r="AC77" s="703">
        <f t="shared" si="2"/>
        <v>0</v>
      </c>
      <c r="AD77" s="695"/>
      <c r="AE77" s="1534">
        <v>32</v>
      </c>
      <c r="AF77" s="695"/>
      <c r="AH77" s="1587"/>
    </row>
    <row r="78" spans="1:34" ht="18" customHeight="1">
      <c r="A78" s="695" t="s">
        <v>753</v>
      </c>
      <c r="B78" s="695" t="s">
        <v>5</v>
      </c>
      <c r="C78" s="1534">
        <v>0</v>
      </c>
      <c r="D78" s="696"/>
      <c r="E78" s="1534">
        <v>0</v>
      </c>
      <c r="F78" s="696"/>
      <c r="G78" s="1534">
        <v>0</v>
      </c>
      <c r="H78" s="696"/>
      <c r="I78" s="1534">
        <v>0</v>
      </c>
      <c r="J78" s="696"/>
      <c r="K78" s="1534">
        <v>0</v>
      </c>
      <c r="L78" s="696"/>
      <c r="M78" s="1534">
        <v>0</v>
      </c>
      <c r="N78" s="696"/>
      <c r="O78" s="1534">
        <v>0</v>
      </c>
      <c r="P78" s="696"/>
      <c r="Q78" s="1534">
        <v>0</v>
      </c>
      <c r="R78" s="696"/>
      <c r="S78" s="1534">
        <v>0</v>
      </c>
      <c r="T78" s="695"/>
      <c r="U78" s="696">
        <f t="shared" si="1"/>
        <v>0</v>
      </c>
      <c r="V78" s="695"/>
      <c r="W78" s="1534">
        <v>0</v>
      </c>
      <c r="X78" s="697" t="s">
        <v>5</v>
      </c>
      <c r="Y78" s="1534">
        <v>20</v>
      </c>
      <c r="Z78" s="697"/>
      <c r="AA78" s="1534">
        <v>0</v>
      </c>
      <c r="AB78" s="695"/>
      <c r="AC78" s="703">
        <f t="shared" si="2"/>
        <v>20</v>
      </c>
      <c r="AD78" s="695"/>
      <c r="AE78" s="1534">
        <v>36</v>
      </c>
      <c r="AF78" s="695"/>
      <c r="AH78" s="1587"/>
    </row>
    <row r="79" spans="1:34" ht="18" customHeight="1">
      <c r="A79" s="695" t="s">
        <v>754</v>
      </c>
      <c r="B79" s="695" t="s">
        <v>5</v>
      </c>
      <c r="C79" s="1534">
        <v>6038771</v>
      </c>
      <c r="D79" s="696"/>
      <c r="E79" s="1534">
        <v>0</v>
      </c>
      <c r="F79" s="696"/>
      <c r="G79" s="1534">
        <v>0</v>
      </c>
      <c r="H79" s="696"/>
      <c r="I79" s="1534">
        <v>0</v>
      </c>
      <c r="J79" s="696"/>
      <c r="K79" s="1534">
        <v>0</v>
      </c>
      <c r="L79" s="696"/>
      <c r="M79" s="1534">
        <v>0</v>
      </c>
      <c r="N79" s="696"/>
      <c r="O79" s="1534">
        <v>0</v>
      </c>
      <c r="P79" s="696"/>
      <c r="Q79" s="1534">
        <v>0</v>
      </c>
      <c r="R79" s="696"/>
      <c r="S79" s="1534">
        <v>0</v>
      </c>
      <c r="T79" s="695"/>
      <c r="U79" s="696">
        <f t="shared" si="1"/>
        <v>6038771</v>
      </c>
      <c r="V79" s="695"/>
      <c r="W79" s="1534">
        <v>57886</v>
      </c>
      <c r="X79" s="697" t="s">
        <v>5</v>
      </c>
      <c r="Y79" s="1534">
        <v>23471</v>
      </c>
      <c r="Z79" s="697"/>
      <c r="AA79" s="1534">
        <v>37239</v>
      </c>
      <c r="AB79" s="695"/>
      <c r="AC79" s="703">
        <f t="shared" si="2"/>
        <v>6157367</v>
      </c>
      <c r="AD79" s="695"/>
      <c r="AE79" s="1534">
        <v>5875095</v>
      </c>
      <c r="AF79" s="695"/>
      <c r="AH79" s="1587"/>
    </row>
    <row r="80" spans="1:34" ht="18" customHeight="1">
      <c r="A80" s="695" t="s">
        <v>755</v>
      </c>
      <c r="B80" s="695" t="s">
        <v>5</v>
      </c>
      <c r="C80" s="1534">
        <v>0</v>
      </c>
      <c r="D80" s="696"/>
      <c r="E80" s="1534">
        <v>0</v>
      </c>
      <c r="F80" s="696"/>
      <c r="G80" s="1534">
        <v>0</v>
      </c>
      <c r="H80" s="696"/>
      <c r="I80" s="1534">
        <v>0</v>
      </c>
      <c r="J80" s="696"/>
      <c r="K80" s="1534">
        <v>250</v>
      </c>
      <c r="L80" s="696"/>
      <c r="M80" s="1534">
        <v>0</v>
      </c>
      <c r="N80" s="696"/>
      <c r="O80" s="1534">
        <v>0</v>
      </c>
      <c r="P80" s="696"/>
      <c r="Q80" s="1534">
        <v>0</v>
      </c>
      <c r="R80" s="696"/>
      <c r="S80" s="1534">
        <v>0</v>
      </c>
      <c r="T80" s="695"/>
      <c r="U80" s="696">
        <f t="shared" si="1"/>
        <v>250</v>
      </c>
      <c r="V80" s="695"/>
      <c r="W80" s="1534">
        <v>134</v>
      </c>
      <c r="X80" s="697" t="s">
        <v>5</v>
      </c>
      <c r="Y80" s="1534">
        <v>5</v>
      </c>
      <c r="Z80" s="697"/>
      <c r="AA80" s="1534">
        <v>86</v>
      </c>
      <c r="AB80" s="695"/>
      <c r="AC80" s="703">
        <f t="shared" si="2"/>
        <v>475</v>
      </c>
      <c r="AD80" s="695"/>
      <c r="AE80" s="1534">
        <v>502</v>
      </c>
      <c r="AF80" s="695"/>
      <c r="AH80" s="1587"/>
    </row>
    <row r="81" spans="1:34" ht="18.75" customHeight="1">
      <c r="A81" s="695" t="s">
        <v>756</v>
      </c>
      <c r="B81" s="695" t="s">
        <v>5</v>
      </c>
      <c r="C81" s="1534">
        <v>1894</v>
      </c>
      <c r="D81" s="696"/>
      <c r="E81" s="1534">
        <v>0</v>
      </c>
      <c r="F81" s="696"/>
      <c r="G81" s="1534">
        <v>0</v>
      </c>
      <c r="H81" s="696"/>
      <c r="I81" s="1534">
        <v>0</v>
      </c>
      <c r="J81" s="696"/>
      <c r="K81" s="1534">
        <v>0</v>
      </c>
      <c r="L81" s="696"/>
      <c r="M81" s="1534">
        <v>0</v>
      </c>
      <c r="N81" s="696"/>
      <c r="O81" s="1534">
        <v>0</v>
      </c>
      <c r="P81" s="696"/>
      <c r="Q81" s="1534">
        <v>0</v>
      </c>
      <c r="R81" s="696"/>
      <c r="S81" s="1534">
        <v>0</v>
      </c>
      <c r="T81" s="695"/>
      <c r="U81" s="696">
        <f t="shared" si="1"/>
        <v>1894</v>
      </c>
      <c r="V81" s="695"/>
      <c r="W81" s="1534">
        <v>4078957</v>
      </c>
      <c r="X81" s="697" t="s">
        <v>5</v>
      </c>
      <c r="Y81" s="1534">
        <v>2245823</v>
      </c>
      <c r="Z81" s="697"/>
      <c r="AA81" s="1534">
        <v>441696</v>
      </c>
      <c r="AB81" s="695"/>
      <c r="AC81" s="703">
        <f t="shared" si="2"/>
        <v>6768370</v>
      </c>
      <c r="AD81" s="695"/>
      <c r="AE81" s="1534">
        <v>6527041</v>
      </c>
      <c r="AF81" s="695"/>
      <c r="AH81" s="1587"/>
    </row>
    <row r="82" spans="1:34" ht="18" customHeight="1">
      <c r="A82" s="695" t="s">
        <v>757</v>
      </c>
      <c r="B82" s="695" t="s">
        <v>5</v>
      </c>
      <c r="C82" s="1534">
        <v>0</v>
      </c>
      <c r="D82" s="696"/>
      <c r="E82" s="1534">
        <v>0</v>
      </c>
      <c r="F82" s="696"/>
      <c r="G82" s="1534">
        <v>0</v>
      </c>
      <c r="H82" s="696"/>
      <c r="I82" s="1534">
        <v>0</v>
      </c>
      <c r="J82" s="696"/>
      <c r="K82" s="1534">
        <v>0</v>
      </c>
      <c r="L82" s="696"/>
      <c r="M82" s="1534">
        <v>0</v>
      </c>
      <c r="N82" s="696"/>
      <c r="O82" s="1534">
        <v>0</v>
      </c>
      <c r="P82" s="696"/>
      <c r="Q82" s="1534">
        <v>0</v>
      </c>
      <c r="R82" s="696"/>
      <c r="S82" s="1534">
        <v>0</v>
      </c>
      <c r="T82" s="695"/>
      <c r="U82" s="696">
        <f t="shared" si="1"/>
        <v>0</v>
      </c>
      <c r="V82" s="695"/>
      <c r="W82" s="1534">
        <v>0</v>
      </c>
      <c r="X82" s="697" t="s">
        <v>5</v>
      </c>
      <c r="Y82" s="1534">
        <v>0</v>
      </c>
      <c r="Z82" s="697"/>
      <c r="AA82" s="1534">
        <v>0</v>
      </c>
      <c r="AB82" s="695"/>
      <c r="AC82" s="703">
        <f t="shared" si="2"/>
        <v>0</v>
      </c>
      <c r="AD82" s="695"/>
      <c r="AE82" s="1534">
        <v>0</v>
      </c>
      <c r="AF82" s="695"/>
      <c r="AH82" s="1587"/>
    </row>
    <row r="83" spans="1:34" ht="18" customHeight="1">
      <c r="A83" s="695" t="s">
        <v>758</v>
      </c>
      <c r="B83" s="695" t="s">
        <v>5</v>
      </c>
      <c r="C83" s="1534">
        <v>0</v>
      </c>
      <c r="D83" s="696"/>
      <c r="E83" s="1534">
        <v>0</v>
      </c>
      <c r="F83" s="696"/>
      <c r="G83" s="1534">
        <v>0</v>
      </c>
      <c r="H83" s="696"/>
      <c r="I83" s="1534">
        <v>0</v>
      </c>
      <c r="J83" s="696"/>
      <c r="K83" s="1534">
        <v>0</v>
      </c>
      <c r="L83" s="696"/>
      <c r="M83" s="1534">
        <v>0</v>
      </c>
      <c r="N83" s="696"/>
      <c r="O83" s="1534">
        <v>0</v>
      </c>
      <c r="P83" s="696"/>
      <c r="Q83" s="1534">
        <v>0</v>
      </c>
      <c r="R83" s="696"/>
      <c r="S83" s="1534">
        <v>0</v>
      </c>
      <c r="T83" s="695"/>
      <c r="U83" s="696">
        <f t="shared" si="1"/>
        <v>0</v>
      </c>
      <c r="V83" s="695"/>
      <c r="W83" s="1534">
        <v>0</v>
      </c>
      <c r="X83" s="697" t="s">
        <v>5</v>
      </c>
      <c r="Y83" s="1534">
        <v>0</v>
      </c>
      <c r="Z83" s="697"/>
      <c r="AA83" s="1534">
        <v>0</v>
      </c>
      <c r="AB83" s="695"/>
      <c r="AC83" s="703">
        <f t="shared" si="2"/>
        <v>0</v>
      </c>
      <c r="AD83" s="695"/>
      <c r="AE83" s="1534">
        <v>0</v>
      </c>
      <c r="AF83" s="695"/>
      <c r="AH83" s="1587"/>
    </row>
    <row r="84" spans="1:34" ht="18" customHeight="1">
      <c r="A84" s="695" t="s">
        <v>759</v>
      </c>
      <c r="B84" s="695" t="s">
        <v>5</v>
      </c>
      <c r="C84" s="1534">
        <v>0</v>
      </c>
      <c r="D84" s="696"/>
      <c r="E84" s="1534">
        <v>0</v>
      </c>
      <c r="F84" s="696"/>
      <c r="G84" s="1534">
        <v>118800</v>
      </c>
      <c r="H84" s="696"/>
      <c r="I84" s="1534">
        <v>0</v>
      </c>
      <c r="J84" s="696"/>
      <c r="K84" s="1534">
        <v>0</v>
      </c>
      <c r="L84" s="696"/>
      <c r="M84" s="1534">
        <v>0</v>
      </c>
      <c r="N84" s="696"/>
      <c r="O84" s="1534">
        <v>0</v>
      </c>
      <c r="P84" s="696"/>
      <c r="Q84" s="1534">
        <v>0</v>
      </c>
      <c r="R84" s="696"/>
      <c r="S84" s="1534">
        <v>0</v>
      </c>
      <c r="T84" s="695"/>
      <c r="U84" s="696">
        <f t="shared" si="1"/>
        <v>118800</v>
      </c>
      <c r="V84" s="695"/>
      <c r="W84" s="1534">
        <v>66381</v>
      </c>
      <c r="X84" s="697" t="s">
        <v>5</v>
      </c>
      <c r="Y84" s="1534">
        <v>47746</v>
      </c>
      <c r="Z84" s="697"/>
      <c r="AA84" s="1534">
        <v>30938</v>
      </c>
      <c r="AB84" s="695"/>
      <c r="AC84" s="703">
        <f t="shared" si="2"/>
        <v>263865</v>
      </c>
      <c r="AD84" s="695"/>
      <c r="AE84" s="1534">
        <v>232757</v>
      </c>
      <c r="AF84" s="695"/>
      <c r="AH84" s="1587"/>
    </row>
    <row r="85" spans="1:34" ht="18" customHeight="1">
      <c r="A85" s="695" t="s">
        <v>760</v>
      </c>
      <c r="B85" s="695" t="s">
        <v>5</v>
      </c>
      <c r="C85" s="1534">
        <v>0</v>
      </c>
      <c r="D85" s="696"/>
      <c r="E85" s="1534">
        <v>0</v>
      </c>
      <c r="F85" s="696"/>
      <c r="G85" s="1534">
        <v>0</v>
      </c>
      <c r="H85" s="696"/>
      <c r="I85" s="1534">
        <v>0</v>
      </c>
      <c r="J85" s="696"/>
      <c r="K85" s="1534">
        <v>0</v>
      </c>
      <c r="L85" s="696"/>
      <c r="M85" s="1534">
        <v>0</v>
      </c>
      <c r="N85" s="696"/>
      <c r="O85" s="1534">
        <v>0</v>
      </c>
      <c r="P85" s="696"/>
      <c r="Q85" s="1534">
        <v>0</v>
      </c>
      <c r="R85" s="696"/>
      <c r="S85" s="1534">
        <v>0</v>
      </c>
      <c r="T85" s="695"/>
      <c r="U85" s="696">
        <f t="shared" si="1"/>
        <v>0</v>
      </c>
      <c r="V85" s="695"/>
      <c r="W85" s="1534">
        <v>84865</v>
      </c>
      <c r="X85" s="697" t="s">
        <v>5</v>
      </c>
      <c r="Y85" s="1534">
        <v>54631</v>
      </c>
      <c r="Z85" s="697"/>
      <c r="AA85" s="1534">
        <v>53880</v>
      </c>
      <c r="AB85" s="695"/>
      <c r="AC85" s="703">
        <f t="shared" si="2"/>
        <v>193376</v>
      </c>
      <c r="AD85" s="695"/>
      <c r="AE85" s="1534">
        <v>198487</v>
      </c>
      <c r="AF85" s="695"/>
      <c r="AH85" s="1587"/>
    </row>
    <row r="86" spans="1:34" ht="21.75" customHeight="1" thickBot="1">
      <c r="A86" s="673" t="s">
        <v>710</v>
      </c>
      <c r="B86" s="695" t="s">
        <v>5</v>
      </c>
      <c r="C86" s="710">
        <f>ROUND(SUM(C15:C85),1)</f>
        <v>6040755</v>
      </c>
      <c r="D86" s="711"/>
      <c r="E86" s="710">
        <f>ROUND(SUM(E15:E85),1)</f>
        <v>4629</v>
      </c>
      <c r="F86" s="711"/>
      <c r="G86" s="710">
        <f>ROUND(SUM(G15:G85),1)</f>
        <v>219040</v>
      </c>
      <c r="H86" s="711"/>
      <c r="I86" s="710">
        <f>ROUND(SUM(I15:I85),1)</f>
        <v>5674673</v>
      </c>
      <c r="J86" s="711"/>
      <c r="K86" s="710">
        <f>ROUND(SUM(K15:K85),1)</f>
        <v>1224402</v>
      </c>
      <c r="L86" s="711"/>
      <c r="M86" s="710">
        <f>ROUND(SUM(M15:M85),1)</f>
        <v>186836</v>
      </c>
      <c r="N86" s="711"/>
      <c r="O86" s="710">
        <f>ROUND(SUM(O15:O85),1)</f>
        <v>4078</v>
      </c>
      <c r="P86" s="711"/>
      <c r="Q86" s="710">
        <f>ROUND(SUM(Q15:Q85),1)</f>
        <v>56487</v>
      </c>
      <c r="R86" s="711"/>
      <c r="S86" s="710">
        <f>ROUND(SUM(S15:S85),1)</f>
        <v>3378077</v>
      </c>
      <c r="T86" s="711"/>
      <c r="U86" s="710">
        <f>ROUND(SUM(U15:U85),1)</f>
        <v>16788977</v>
      </c>
      <c r="V86" s="711"/>
      <c r="W86" s="710">
        <f>ROUND(SUM(W15:W85),1)</f>
        <v>5149895</v>
      </c>
      <c r="X86" s="711"/>
      <c r="Y86" s="710">
        <f>ROUND(SUM(Y15:Y85),1)</f>
        <v>2928017</v>
      </c>
      <c r="Z86" s="711"/>
      <c r="AA86" s="710">
        <f>ROUND(SUM(AA15:AA85),1)</f>
        <v>969492</v>
      </c>
      <c r="AB86" s="711"/>
      <c r="AC86" s="710">
        <f>ROUND(SUM(AC15:AC85),1)</f>
        <v>25836381</v>
      </c>
      <c r="AD86" s="712"/>
      <c r="AE86" s="710">
        <f>ROUND(SUM(AE15:AE85),1)</f>
        <v>25175128</v>
      </c>
      <c r="AF86" s="682"/>
    </row>
    <row r="87" spans="1:34" ht="7.5" customHeight="1" thickTop="1">
      <c r="A87" s="695"/>
      <c r="B87" s="695"/>
      <c r="C87" s="1199"/>
      <c r="D87" s="695"/>
      <c r="E87" s="1199"/>
      <c r="F87" s="695"/>
      <c r="G87" s="1199"/>
      <c r="H87" s="695"/>
      <c r="I87" s="1199"/>
      <c r="J87" s="695"/>
      <c r="K87" s="1199"/>
      <c r="L87" s="695"/>
      <c r="M87" s="1199"/>
      <c r="N87" s="695"/>
      <c r="O87" s="1199"/>
      <c r="P87" s="695"/>
      <c r="Q87" s="1199"/>
      <c r="R87" s="695"/>
      <c r="S87" s="1199"/>
      <c r="T87" s="695"/>
      <c r="U87" s="1193"/>
      <c r="V87" s="695"/>
      <c r="W87" s="726"/>
      <c r="X87" s="695"/>
      <c r="Y87" s="726"/>
      <c r="Z87" s="695"/>
      <c r="AA87" s="690"/>
      <c r="AB87" s="695"/>
      <c r="AC87" s="1200"/>
      <c r="AD87" s="690"/>
      <c r="AE87" s="727"/>
      <c r="AF87" s="695"/>
    </row>
    <row r="88" spans="1:34" ht="12" customHeight="1">
      <c r="A88" s="695"/>
      <c r="B88" s="695"/>
      <c r="C88" s="690"/>
      <c r="D88" s="695"/>
      <c r="E88" s="695"/>
      <c r="F88" s="695"/>
      <c r="G88" s="690"/>
      <c r="H88" s="695"/>
      <c r="I88" s="690"/>
      <c r="J88" s="695"/>
      <c r="K88" s="690"/>
      <c r="L88" s="695"/>
      <c r="M88" s="690"/>
      <c r="N88" s="695"/>
      <c r="O88" s="690"/>
      <c r="P88" s="695"/>
      <c r="Q88" s="695"/>
      <c r="R88" s="695"/>
      <c r="S88" s="690"/>
      <c r="T88" s="695"/>
      <c r="U88" s="1194"/>
      <c r="V88" s="695"/>
      <c r="W88" s="1194"/>
      <c r="X88" s="1194"/>
      <c r="Y88" s="1194"/>
      <c r="Z88" s="1194"/>
      <c r="AA88" s="1194"/>
      <c r="AB88" s="1194"/>
      <c r="AC88" s="1194"/>
      <c r="AD88" s="1194"/>
      <c r="AE88" s="709"/>
      <c r="AF88" s="695"/>
    </row>
    <row r="89" spans="1:34" ht="7.5" customHeight="1">
      <c r="A89" s="695"/>
      <c r="B89" s="695"/>
      <c r="C89" s="690"/>
      <c r="D89" s="695"/>
      <c r="E89" s="695"/>
      <c r="F89" s="695"/>
      <c r="G89" s="690"/>
      <c r="H89" s="695"/>
      <c r="I89" s="690"/>
      <c r="J89" s="695"/>
      <c r="K89" s="690"/>
      <c r="L89" s="695"/>
      <c r="M89" s="690"/>
      <c r="N89" s="695"/>
      <c r="O89" s="690"/>
      <c r="P89" s="695"/>
      <c r="Q89" s="695"/>
      <c r="R89" s="695"/>
      <c r="S89" s="690"/>
      <c r="T89" s="695"/>
      <c r="U89" s="1194"/>
      <c r="V89" s="695"/>
      <c r="W89" s="709"/>
      <c r="X89" s="695"/>
      <c r="Y89" s="709"/>
      <c r="Z89" s="695"/>
      <c r="AA89" s="690"/>
      <c r="AB89" s="695"/>
      <c r="AC89" s="690"/>
      <c r="AD89" s="690"/>
      <c r="AE89" s="728"/>
      <c r="AF89" s="695"/>
    </row>
    <row r="90" spans="1:34">
      <c r="B90" s="717"/>
      <c r="T90" s="718"/>
      <c r="U90" s="719"/>
      <c r="V90" s="718"/>
      <c r="W90" s="1585"/>
      <c r="Y90" s="1586"/>
      <c r="AF90" s="717"/>
    </row>
    <row r="91" spans="1:34">
      <c r="B91" s="717"/>
      <c r="T91" s="718"/>
      <c r="V91" s="718"/>
      <c r="AC91" s="715"/>
      <c r="AF91" s="717"/>
    </row>
    <row r="92" spans="1:34">
      <c r="B92" s="717"/>
      <c r="T92" s="718"/>
      <c r="V92" s="718"/>
      <c r="AF92" s="717"/>
    </row>
    <row r="93" spans="1:34">
      <c r="B93" s="717"/>
      <c r="T93" s="718"/>
      <c r="V93" s="718"/>
      <c r="AF93" s="717"/>
    </row>
    <row r="94" spans="1:34">
      <c r="B94" s="717"/>
      <c r="T94" s="718"/>
      <c r="V94" s="718"/>
      <c r="AF94" s="717"/>
    </row>
    <row r="95" spans="1:34">
      <c r="B95" s="717"/>
      <c r="T95" s="718"/>
      <c r="V95" s="718"/>
      <c r="AF95" s="717"/>
    </row>
    <row r="96" spans="1:34">
      <c r="B96" s="717"/>
      <c r="T96" s="718"/>
      <c r="V96" s="718"/>
      <c r="AF96" s="717"/>
    </row>
    <row r="97" spans="2:32">
      <c r="B97" s="717"/>
      <c r="T97" s="718"/>
      <c r="V97" s="718"/>
      <c r="AF97" s="717"/>
    </row>
    <row r="98" spans="2:32">
      <c r="AF98" s="717"/>
    </row>
    <row r="99" spans="2:32">
      <c r="AF99" s="717"/>
    </row>
    <row r="100" spans="2:32">
      <c r="AF100" s="717"/>
    </row>
    <row r="101" spans="2:32">
      <c r="AF101" s="717"/>
    </row>
    <row r="102" spans="2:32">
      <c r="AF102" s="717"/>
    </row>
    <row r="103" spans="2:32">
      <c r="AF103" s="717"/>
    </row>
    <row r="104" spans="2:32">
      <c r="AF104" s="717"/>
    </row>
    <row r="105" spans="2:32">
      <c r="AF105" s="717"/>
    </row>
    <row r="106" spans="2:32">
      <c r="AF106" s="717"/>
    </row>
    <row r="107" spans="2:32">
      <c r="AF107" s="717"/>
    </row>
    <row r="108" spans="2:32">
      <c r="AF108" s="717"/>
    </row>
    <row r="109" spans="2:32">
      <c r="AF109" s="717"/>
    </row>
    <row r="110" spans="2:32">
      <c r="AF110" s="717"/>
    </row>
    <row r="111" spans="2:32">
      <c r="AF111" s="717"/>
    </row>
    <row r="112" spans="2:32">
      <c r="AF112" s="717"/>
    </row>
    <row r="113" spans="32:32">
      <c r="AF113" s="717"/>
    </row>
    <row r="114" spans="32:32">
      <c r="AF114" s="717"/>
    </row>
    <row r="115" spans="32:32">
      <c r="AF115" s="717"/>
    </row>
    <row r="116" spans="32:32">
      <c r="AF116" s="717"/>
    </row>
    <row r="117" spans="32:32">
      <c r="AF117" s="717"/>
    </row>
    <row r="118" spans="32:32">
      <c r="AF118" s="717"/>
    </row>
    <row r="119" spans="32:32">
      <c r="AF119" s="717"/>
    </row>
    <row r="120" spans="32:32">
      <c r="AF120" s="717"/>
    </row>
    <row r="121" spans="32:32">
      <c r="AF121" s="717"/>
    </row>
    <row r="122" spans="32:32">
      <c r="AF122" s="717"/>
    </row>
    <row r="123" spans="32:32">
      <c r="AF123" s="717"/>
    </row>
    <row r="124" spans="32:32">
      <c r="AF124" s="717"/>
    </row>
    <row r="125" spans="32:32">
      <c r="AF125" s="717"/>
    </row>
    <row r="126" spans="32:32">
      <c r="AF126" s="717"/>
    </row>
    <row r="127" spans="32:32">
      <c r="AF127" s="717"/>
    </row>
    <row r="128" spans="32:32">
      <c r="AF128" s="717"/>
    </row>
    <row r="129" spans="32:32">
      <c r="AF129" s="717"/>
    </row>
    <row r="130" spans="32:32">
      <c r="AF130" s="717"/>
    </row>
    <row r="131" spans="32:32">
      <c r="AF131" s="717"/>
    </row>
    <row r="132" spans="32:32">
      <c r="AF132" s="717"/>
    </row>
  </sheetData>
  <customSheetViews>
    <customSheetView guid="{47D1D06F-CD63-4FEA-BA98-58AF0C63F775}" showPageBreaks="1" showGridLines="0" outlineSymbols="0" printArea="1" topLeftCell="A83">
      <selection activeCell="A49" sqref="A49"/>
      <rowBreaks count="1" manualBreakCount="1">
        <brk id="55" max="32" man="1"/>
      </rowBreaks>
      <pageMargins left="0.5" right="0.5" top="0.6" bottom="0.25" header="0" footer="0.25"/>
      <pageSetup scale="50" firstPageNumber="110" fitToHeight="2" orientation="landscape" useFirstPageNumber="1" r:id="rId1"/>
      <headerFooter scaleWithDoc="0">
        <oddFooter>&amp;R&amp;8&amp;P</oddFooter>
      </headerFooter>
    </customSheetView>
    <customSheetView guid="{018F3E41-3C34-447D-8E2C-07962AB41A6D}" showGridLines="0" outlineSymbols="0" topLeftCell="A34">
      <selection activeCell="K66" sqref="K66"/>
      <rowBreaks count="1" manualBreakCount="1">
        <brk id="55" max="32" man="1"/>
      </rowBreaks>
      <pageMargins left="0.5" right="0.5" top="0.6" bottom="0.25" header="0" footer="0.25"/>
      <pageSetup scale="50" firstPageNumber="110" fitToHeight="2" orientation="landscape" useFirstPageNumber="1" r:id="rId2"/>
      <headerFooter scaleWithDoc="0">
        <oddFooter>&amp;R&amp;8&amp;P</oddFooter>
      </headerFooter>
    </customSheetView>
  </customSheetViews>
  <mergeCells count="4">
    <mergeCell ref="AC5:AE5"/>
    <mergeCell ref="W9:Y9"/>
    <mergeCell ref="AC59:AE59"/>
    <mergeCell ref="W63:Y63"/>
  </mergeCells>
  <pageMargins left="0.5" right="0.5" top="0.6" bottom="0.25" header="0" footer="0.25"/>
  <pageSetup scale="50" firstPageNumber="111" fitToHeight="2" orientation="landscape" useFirstPageNumber="1" r:id="rId3"/>
  <headerFooter scaleWithDoc="0">
    <oddFooter>&amp;R&amp;8&amp;P</oddFooter>
  </headerFooter>
  <rowBreaks count="1" manualBreakCount="1">
    <brk id="55" max="32" man="1"/>
  </rowBreaks>
  <customProperties>
    <customPr name="SheetOptions" r:id="rId4"/>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14"/>
  <sheetViews>
    <sheetView showGridLines="0" showOutlineSymbols="0" zoomScale="70" zoomScaleNormal="70" zoomScaleSheetLayoutView="100" workbookViewId="0"/>
  </sheetViews>
  <sheetFormatPr defaultColWidth="8.921875" defaultRowHeight="12.5"/>
  <cols>
    <col min="1" max="1" width="52.61328125" style="1119" customWidth="1"/>
    <col min="2" max="2" width="1.61328125" style="1119" customWidth="1"/>
    <col min="3" max="3" width="13.15234375" style="1119" customWidth="1"/>
    <col min="4" max="4" width="1.61328125" style="1119" customWidth="1"/>
    <col min="5" max="5" width="14.07421875" style="1119" bestFit="1" customWidth="1"/>
    <col min="6" max="6" width="1.61328125" style="1119" customWidth="1"/>
    <col min="7" max="7" width="12" style="1119" bestFit="1" customWidth="1"/>
    <col min="8" max="8" width="1.61328125" style="1119" customWidth="1"/>
    <col min="9" max="9" width="13.921875" style="1119" customWidth="1"/>
    <col min="10" max="10" width="1.61328125" style="1119" customWidth="1"/>
    <col min="11" max="11" width="15.4609375" style="1119" customWidth="1"/>
    <col min="12" max="12" width="1.61328125" style="1119" customWidth="1"/>
    <col min="13" max="13" width="12.53515625" style="1119" customWidth="1"/>
    <col min="14" max="14" width="1.61328125" style="1119" customWidth="1"/>
    <col min="15" max="15" width="13.921875" style="1119" customWidth="1"/>
    <col min="16" max="16" width="1.61328125" style="1119" customWidth="1"/>
    <col min="17" max="17" width="17.61328125" style="1119" customWidth="1"/>
    <col min="18" max="18" width="1.61328125" style="1119" customWidth="1"/>
    <col min="19" max="19" width="13.61328125" style="1119" customWidth="1"/>
    <col min="20" max="20" width="1.61328125" style="1119" customWidth="1"/>
    <col min="21" max="21" width="13.61328125" style="1119" customWidth="1"/>
    <col min="22" max="22" width="1.61328125" style="1119" customWidth="1"/>
    <col min="23" max="23" width="11.53515625" style="1119" customWidth="1"/>
    <col min="24" max="24" width="1.61328125" style="1119" customWidth="1"/>
    <col min="25" max="25" width="13.61328125" style="1119" customWidth="1"/>
    <col min="26" max="26" width="1.61328125" style="1119" customWidth="1"/>
    <col min="27" max="27" width="11.61328125" style="1119" customWidth="1"/>
    <col min="28" max="28" width="1.61328125" style="1119" customWidth="1"/>
    <col min="29" max="29" width="13.61328125" style="1119" customWidth="1"/>
    <col min="30" max="30" width="1.61328125" style="1119" customWidth="1"/>
    <col min="31" max="31" width="13.61328125" style="1119" customWidth="1"/>
    <col min="32" max="16384" width="8.921875" style="1119"/>
  </cols>
  <sheetData>
    <row r="1" spans="1:58" ht="15" customHeight="1">
      <c r="A1" s="2002" t="s">
        <v>1193</v>
      </c>
    </row>
    <row r="3" spans="1:58" ht="37.5" customHeight="1">
      <c r="A3" s="1120" t="s">
        <v>0</v>
      </c>
      <c r="B3" s="481"/>
      <c r="C3" s="481"/>
      <c r="D3" s="481"/>
      <c r="E3" s="481"/>
      <c r="F3" s="481"/>
      <c r="G3" s="481"/>
      <c r="H3" s="481"/>
      <c r="I3" s="481"/>
      <c r="J3" s="1121"/>
      <c r="K3" s="1121"/>
      <c r="L3" s="1121"/>
      <c r="M3" s="1121"/>
      <c r="N3" s="1121"/>
      <c r="O3" s="1121"/>
      <c r="P3" s="1121"/>
      <c r="Q3" s="1121"/>
      <c r="R3" s="1121"/>
      <c r="S3" s="1121"/>
      <c r="T3" s="1121"/>
      <c r="U3" s="1121"/>
      <c r="V3" s="1121"/>
      <c r="W3" s="1121"/>
      <c r="X3" s="1121"/>
      <c r="Y3" s="1121"/>
      <c r="Z3" s="1121"/>
      <c r="AA3" s="1121"/>
      <c r="AB3" s="1121"/>
      <c r="AC3" s="2003"/>
      <c r="AD3" s="1121"/>
      <c r="AE3" s="1121"/>
    </row>
    <row r="4" spans="1:58" ht="21.75" customHeight="1">
      <c r="A4" s="1123" t="s">
        <v>761</v>
      </c>
      <c r="B4" s="481"/>
      <c r="C4" s="481"/>
      <c r="D4" s="481"/>
      <c r="E4" s="481"/>
      <c r="F4" s="481"/>
      <c r="G4" s="481"/>
      <c r="H4" s="481"/>
      <c r="I4" s="481"/>
      <c r="J4" s="1121"/>
      <c r="K4" s="1121"/>
      <c r="L4" s="1121"/>
      <c r="M4" s="1121"/>
      <c r="N4" s="1121"/>
      <c r="O4" s="1121"/>
      <c r="P4" s="1121"/>
      <c r="Q4" s="1121"/>
      <c r="R4" s="1121"/>
      <c r="S4" s="1121"/>
      <c r="T4" s="1121"/>
      <c r="U4" s="1121"/>
      <c r="V4" s="1121"/>
      <c r="W4" s="1121"/>
      <c r="X4" s="1121"/>
      <c r="Y4" s="1121"/>
      <c r="Z4" s="1121"/>
      <c r="AA4" s="1121"/>
      <c r="AB4" s="1121"/>
      <c r="AC4" s="2004"/>
      <c r="AD4" s="2005"/>
      <c r="AE4" s="1124" t="s">
        <v>712</v>
      </c>
    </row>
    <row r="5" spans="1:58" ht="21.75" customHeight="1">
      <c r="A5" s="1123" t="s">
        <v>762</v>
      </c>
      <c r="B5" s="481"/>
      <c r="C5" s="481"/>
      <c r="D5" s="481"/>
      <c r="E5" s="481"/>
      <c r="F5" s="481"/>
      <c r="G5" s="481"/>
      <c r="H5" s="481"/>
      <c r="I5" s="481"/>
      <c r="J5" s="1121"/>
      <c r="K5" s="1121"/>
      <c r="L5" s="1121"/>
      <c r="M5" s="1121"/>
      <c r="N5" s="1121"/>
      <c r="O5" s="1121"/>
      <c r="P5" s="1121"/>
      <c r="Q5" s="1121"/>
      <c r="R5" s="1121"/>
      <c r="S5" s="1121"/>
      <c r="T5" s="1121"/>
      <c r="U5" s="1121"/>
      <c r="V5" s="1121"/>
      <c r="W5" s="1121"/>
      <c r="X5" s="1121"/>
      <c r="Y5" s="1121"/>
      <c r="Z5" s="1121"/>
      <c r="AA5" s="1121"/>
      <c r="AB5" s="1121"/>
      <c r="AD5" s="1121"/>
      <c r="AE5" s="2006"/>
    </row>
    <row r="6" spans="1:58" ht="21.75" customHeight="1">
      <c r="A6" s="1123" t="s">
        <v>2470</v>
      </c>
      <c r="B6" s="481"/>
      <c r="C6" s="481"/>
      <c r="D6" s="481"/>
      <c r="E6" s="481"/>
      <c r="F6" s="481"/>
      <c r="G6" s="481"/>
      <c r="H6" s="481"/>
      <c r="I6" s="481"/>
      <c r="J6" s="1121"/>
      <c r="K6" s="1121"/>
      <c r="L6" s="1121"/>
      <c r="M6" s="1121"/>
      <c r="N6" s="1121"/>
      <c r="O6" s="1121"/>
      <c r="P6" s="1121"/>
      <c r="Q6" s="1121"/>
      <c r="R6" s="1121"/>
      <c r="S6" s="1121"/>
      <c r="T6" s="1121"/>
      <c r="U6" s="1121"/>
      <c r="V6" s="1121"/>
      <c r="W6" s="1121"/>
      <c r="X6" s="1121"/>
      <c r="Y6" s="1121"/>
      <c r="Z6" s="1121"/>
      <c r="AA6" s="1121"/>
      <c r="AB6" s="1121"/>
      <c r="AC6" s="1121"/>
    </row>
    <row r="7" spans="1:58" ht="21.75" customHeight="1">
      <c r="A7" s="1123" t="s">
        <v>2315</v>
      </c>
      <c r="B7" s="481"/>
      <c r="C7" s="481"/>
      <c r="D7" s="481"/>
      <c r="E7" s="481"/>
      <c r="F7" s="481"/>
      <c r="G7" s="481"/>
      <c r="H7" s="481"/>
      <c r="I7" s="481"/>
      <c r="J7" s="1121"/>
      <c r="K7" s="1121"/>
      <c r="L7" s="1121"/>
      <c r="M7" s="1121"/>
      <c r="N7" s="1121"/>
      <c r="O7" s="1121"/>
      <c r="P7" s="1121"/>
      <c r="Q7" s="1121"/>
      <c r="R7" s="1121"/>
      <c r="S7" s="1121"/>
      <c r="T7" s="1121"/>
      <c r="U7" s="1121"/>
      <c r="V7" s="1121"/>
      <c r="W7" s="1121"/>
      <c r="X7" s="1121"/>
      <c r="Y7" s="1121"/>
      <c r="Z7" s="1121"/>
      <c r="AA7" s="1121"/>
      <c r="AB7" s="1121"/>
      <c r="AC7" s="1121"/>
    </row>
    <row r="8" spans="1:58" ht="18" customHeight="1">
      <c r="A8" s="1121"/>
      <c r="B8" s="1121"/>
      <c r="C8" s="1121"/>
      <c r="D8" s="1121"/>
      <c r="E8" s="1121"/>
      <c r="F8" s="1121"/>
      <c r="G8" s="1121"/>
      <c r="H8" s="1121"/>
      <c r="I8" s="1121"/>
      <c r="J8" s="1121"/>
      <c r="K8" s="1121"/>
      <c r="L8" s="1121"/>
      <c r="M8" s="1121"/>
      <c r="N8" s="1121"/>
      <c r="O8" s="1121"/>
      <c r="P8" s="1121"/>
      <c r="Q8" s="1121"/>
      <c r="R8" s="1121"/>
      <c r="S8" s="1121"/>
      <c r="T8" s="1121"/>
      <c r="U8" s="1121"/>
      <c r="V8" s="1121"/>
      <c r="W8" s="1121"/>
      <c r="X8" s="1121"/>
      <c r="Y8" s="1121"/>
      <c r="Z8" s="1121"/>
      <c r="AA8" s="1121"/>
      <c r="AB8" s="1121"/>
      <c r="AC8" s="1121"/>
    </row>
    <row r="9" spans="1:58" ht="14.25" customHeight="1">
      <c r="A9" s="1120"/>
      <c r="B9" s="2001"/>
      <c r="C9" s="2001"/>
      <c r="D9" s="2001"/>
      <c r="E9" s="2001"/>
      <c r="F9" s="2001"/>
      <c r="G9" s="2001"/>
      <c r="H9" s="2001"/>
      <c r="I9" s="2001"/>
      <c r="J9" s="2001"/>
      <c r="K9" s="2001"/>
      <c r="L9" s="2001"/>
      <c r="M9" s="2001"/>
      <c r="N9" s="2001"/>
      <c r="O9" s="2001"/>
      <c r="P9" s="2001"/>
      <c r="Q9" s="2001"/>
      <c r="R9" s="2001"/>
      <c r="S9" s="2001"/>
      <c r="T9" s="2001"/>
      <c r="U9" s="2001"/>
      <c r="V9" s="2001"/>
      <c r="W9" s="2000"/>
      <c r="X9" s="2001"/>
      <c r="Y9" s="2001"/>
      <c r="Z9" s="2001"/>
      <c r="AA9" s="2001"/>
      <c r="AB9" s="2001"/>
      <c r="AC9" s="2000"/>
      <c r="AD9" s="2001"/>
      <c r="AE9" s="2001"/>
      <c r="AF9" s="2001"/>
      <c r="AG9" s="2001"/>
      <c r="AH9" s="2001"/>
      <c r="AI9" s="2001"/>
      <c r="AJ9" s="2001"/>
      <c r="AK9" s="2001"/>
      <c r="AL9" s="2001"/>
      <c r="AM9" s="2001"/>
      <c r="AN9" s="2001"/>
      <c r="AO9" s="2001"/>
      <c r="AP9" s="2001"/>
      <c r="AQ9" s="2001"/>
      <c r="AR9" s="2001"/>
      <c r="AS9" s="2001"/>
      <c r="AT9" s="2001"/>
      <c r="AU9" s="2001"/>
      <c r="AV9" s="2001"/>
      <c r="AW9" s="2001"/>
      <c r="AX9" s="2001"/>
      <c r="AY9" s="2001"/>
      <c r="AZ9" s="2001"/>
      <c r="BA9" s="2001"/>
      <c r="BB9" s="2001"/>
      <c r="BC9" s="2001"/>
      <c r="BD9" s="2001"/>
      <c r="BE9" s="2001"/>
      <c r="BF9" s="2001"/>
    </row>
    <row r="10" spans="1:58" ht="7.5" customHeight="1">
      <c r="A10" s="1125" t="s">
        <v>5</v>
      </c>
      <c r="B10" s="1125"/>
      <c r="AA10" s="1125"/>
      <c r="AB10" s="1125"/>
      <c r="AC10" s="1125"/>
      <c r="AD10" s="1125"/>
      <c r="AE10" s="1125"/>
      <c r="AF10" s="2001"/>
      <c r="AG10" s="2001"/>
      <c r="AH10" s="2001"/>
      <c r="AI10" s="2001"/>
      <c r="AJ10" s="2001"/>
      <c r="AK10" s="2001"/>
      <c r="AL10" s="2001"/>
      <c r="AM10" s="2001"/>
      <c r="AN10" s="2001"/>
      <c r="AO10" s="2001"/>
      <c r="AP10" s="2001"/>
      <c r="AQ10" s="2001"/>
      <c r="AR10" s="2001"/>
      <c r="AS10" s="2001"/>
      <c r="AT10" s="2001"/>
      <c r="AU10" s="2001"/>
      <c r="AV10" s="2001"/>
      <c r="AW10" s="2001"/>
      <c r="AX10" s="2001"/>
      <c r="AY10" s="2001"/>
      <c r="AZ10" s="2001"/>
      <c r="BA10" s="2001"/>
      <c r="BB10" s="2001"/>
      <c r="BC10" s="2001"/>
      <c r="BD10" s="2001"/>
      <c r="BE10" s="2001"/>
      <c r="BF10" s="2001"/>
    </row>
    <row r="11" spans="1:58" ht="15.5">
      <c r="A11" s="1125"/>
      <c r="B11" s="1125"/>
      <c r="C11" s="2007"/>
      <c r="D11" s="2007"/>
      <c r="E11" s="2007"/>
      <c r="F11" s="2007"/>
      <c r="G11" s="2007"/>
      <c r="H11" s="2007"/>
      <c r="I11" s="2007"/>
      <c r="J11" s="2007" t="s">
        <v>763</v>
      </c>
      <c r="K11" s="2007"/>
      <c r="L11" s="2007"/>
      <c r="M11" s="2007"/>
      <c r="N11" s="2007"/>
      <c r="O11" s="2007"/>
      <c r="P11" s="2007"/>
      <c r="Q11" s="2007"/>
      <c r="R11" s="2007"/>
      <c r="S11" s="2007"/>
      <c r="T11" s="2007"/>
      <c r="U11" s="2007"/>
      <c r="V11" s="1125"/>
      <c r="W11" s="1126" t="s">
        <v>638</v>
      </c>
      <c r="X11" s="2008"/>
      <c r="Y11" s="1126"/>
      <c r="Z11" s="1125"/>
      <c r="AA11" s="1125"/>
      <c r="AB11" s="1125"/>
      <c r="AC11" s="1126" t="s">
        <v>243</v>
      </c>
      <c r="AD11" s="1126"/>
      <c r="AE11" s="1126"/>
      <c r="AF11" s="2001"/>
      <c r="AG11" s="2001"/>
      <c r="AH11" s="2001"/>
      <c r="AI11" s="2001"/>
      <c r="AJ11" s="2001"/>
      <c r="AK11" s="2001"/>
      <c r="AL11" s="2001"/>
      <c r="AM11" s="2001"/>
      <c r="AN11" s="2001"/>
      <c r="AO11" s="2001"/>
      <c r="AP11" s="2001"/>
      <c r="AQ11" s="2001"/>
      <c r="AR11" s="2001"/>
      <c r="AS11" s="2001"/>
      <c r="AT11" s="2001"/>
      <c r="AU11" s="2001"/>
      <c r="AV11" s="2001"/>
      <c r="AW11" s="2001"/>
      <c r="AX11" s="2001"/>
      <c r="AY11" s="2001"/>
      <c r="AZ11" s="2001"/>
      <c r="BA11" s="2001"/>
      <c r="BB11" s="2001"/>
      <c r="BC11" s="2001"/>
      <c r="BD11" s="2001"/>
      <c r="BE11" s="2001"/>
      <c r="BF11" s="2001"/>
    </row>
    <row r="12" spans="1:58" ht="10.5" customHeight="1">
      <c r="A12" s="1125"/>
      <c r="B12" s="1125"/>
      <c r="C12" s="466"/>
      <c r="D12" s="466"/>
      <c r="E12" s="466"/>
      <c r="F12" s="466"/>
      <c r="G12" s="466"/>
      <c r="H12" s="466"/>
      <c r="I12" s="466"/>
      <c r="J12" s="466"/>
      <c r="K12" s="466"/>
      <c r="L12" s="466"/>
      <c r="M12" s="466"/>
      <c r="N12" s="466"/>
      <c r="O12" s="466"/>
      <c r="P12" s="466"/>
      <c r="Q12" s="2009" t="s">
        <v>11</v>
      </c>
      <c r="R12" s="466"/>
      <c r="S12" s="466"/>
      <c r="T12" s="466"/>
      <c r="U12" s="466"/>
      <c r="V12" s="1125"/>
      <c r="W12" s="1127"/>
      <c r="X12" s="2010"/>
      <c r="Y12" s="1127"/>
      <c r="Z12" s="1125"/>
      <c r="AA12" s="1125"/>
      <c r="AB12" s="1125"/>
      <c r="AC12" s="1127"/>
      <c r="AD12" s="1127"/>
      <c r="AE12" s="1127"/>
      <c r="AF12" s="2001"/>
      <c r="AG12" s="2001"/>
      <c r="AH12" s="2001"/>
      <c r="AI12" s="2001"/>
      <c r="AJ12" s="2001"/>
      <c r="AK12" s="2001"/>
      <c r="AL12" s="2001"/>
      <c r="AM12" s="2001"/>
      <c r="AN12" s="2001"/>
      <c r="AO12" s="2001"/>
      <c r="AP12" s="2001"/>
      <c r="AQ12" s="2001"/>
      <c r="AR12" s="2001"/>
      <c r="AS12" s="2001"/>
      <c r="AT12" s="2001"/>
      <c r="AU12" s="2001"/>
      <c r="AV12" s="2001"/>
      <c r="AW12" s="2001"/>
      <c r="AX12" s="2001"/>
      <c r="AY12" s="2001"/>
      <c r="AZ12" s="2001"/>
      <c r="BA12" s="2001"/>
      <c r="BB12" s="2001"/>
      <c r="BC12" s="2001"/>
      <c r="BD12" s="2001"/>
      <c r="BE12" s="2001"/>
      <c r="BF12" s="2001"/>
    </row>
    <row r="13" spans="1:58" ht="15.5">
      <c r="A13" s="1125"/>
      <c r="B13" s="1125"/>
      <c r="C13" s="1125"/>
      <c r="D13" s="1125"/>
      <c r="E13" s="1128" t="s">
        <v>639</v>
      </c>
      <c r="F13" s="1125"/>
      <c r="G13" s="1125"/>
      <c r="H13" s="1125"/>
      <c r="I13" s="1125"/>
      <c r="J13" s="1125"/>
      <c r="K13" s="1125"/>
      <c r="L13" s="1125"/>
      <c r="M13" s="1125"/>
      <c r="N13" s="1125"/>
      <c r="O13" s="1125"/>
      <c r="P13" s="1125"/>
      <c r="Q13" s="1129" t="s">
        <v>5</v>
      </c>
      <c r="R13" s="1125"/>
      <c r="S13" s="1125"/>
      <c r="T13" s="1125"/>
      <c r="U13" s="1125"/>
      <c r="V13" s="1125"/>
      <c r="W13" s="1125"/>
      <c r="X13" s="1125"/>
      <c r="Y13" s="1125"/>
      <c r="Z13" s="1125"/>
      <c r="AA13" s="1129" t="s">
        <v>640</v>
      </c>
      <c r="AB13" s="1125"/>
      <c r="AC13" s="1130"/>
      <c r="AD13" s="1130"/>
      <c r="AE13" s="1130"/>
      <c r="AF13" s="2001"/>
      <c r="AG13" s="2001"/>
      <c r="AH13" s="2001"/>
      <c r="AI13" s="2001"/>
      <c r="AJ13" s="2001"/>
      <c r="AK13" s="2001"/>
      <c r="AL13" s="2001"/>
      <c r="AM13" s="2001"/>
      <c r="AN13" s="2001"/>
      <c r="AO13" s="2001"/>
      <c r="AP13" s="2001"/>
      <c r="AQ13" s="2001"/>
      <c r="AR13" s="2001"/>
      <c r="AS13" s="2001"/>
      <c r="AT13" s="2001"/>
      <c r="AU13" s="2001"/>
      <c r="AV13" s="2001"/>
      <c r="AW13" s="2001"/>
      <c r="AX13" s="2001"/>
      <c r="AY13" s="2001"/>
      <c r="AZ13" s="2001"/>
      <c r="BA13" s="2001"/>
      <c r="BB13" s="2001"/>
      <c r="BC13" s="2001"/>
      <c r="BD13" s="2001"/>
      <c r="BE13" s="2001"/>
      <c r="BF13" s="2001"/>
    </row>
    <row r="14" spans="1:58" ht="15.5">
      <c r="A14" s="1125"/>
      <c r="B14" s="1125"/>
      <c r="C14" s="1128" t="s">
        <v>5</v>
      </c>
      <c r="D14" s="1131"/>
      <c r="E14" s="1128" t="s">
        <v>641</v>
      </c>
      <c r="F14" s="1131"/>
      <c r="G14" s="1128" t="s">
        <v>642</v>
      </c>
      <c r="H14" s="1131"/>
      <c r="I14" s="1128" t="s">
        <v>5</v>
      </c>
      <c r="J14" s="1131"/>
      <c r="K14" s="1128" t="s">
        <v>643</v>
      </c>
      <c r="L14" s="1131"/>
      <c r="M14" s="1128" t="s">
        <v>644</v>
      </c>
      <c r="N14" s="1131"/>
      <c r="O14" s="1128" t="s">
        <v>644</v>
      </c>
      <c r="P14" s="1131"/>
      <c r="Q14" s="1128" t="s">
        <v>645</v>
      </c>
      <c r="R14" s="1131"/>
      <c r="S14" s="1128" t="s">
        <v>5</v>
      </c>
      <c r="T14" s="1125"/>
      <c r="U14" s="1129" t="s">
        <v>646</v>
      </c>
      <c r="V14" s="1125"/>
      <c r="W14" s="1129" t="s">
        <v>647</v>
      </c>
      <c r="X14" s="1125"/>
      <c r="Y14" s="1129" t="s">
        <v>648</v>
      </c>
      <c r="Z14" s="1125"/>
      <c r="AA14" s="1129" t="s">
        <v>649</v>
      </c>
      <c r="AB14" s="1125"/>
      <c r="AC14" s="466"/>
      <c r="AD14" s="466"/>
      <c r="AE14" s="466"/>
      <c r="AF14" s="2001"/>
      <c r="AG14" s="2001"/>
      <c r="AH14" s="2001"/>
      <c r="AI14" s="2001"/>
      <c r="AJ14" s="2001"/>
      <c r="AK14" s="2001"/>
      <c r="AL14" s="2001"/>
      <c r="AM14" s="2001"/>
      <c r="AN14" s="2001"/>
      <c r="AO14" s="2001"/>
      <c r="AP14" s="2001"/>
      <c r="AQ14" s="2001"/>
      <c r="AR14" s="2001"/>
      <c r="AS14" s="2001"/>
      <c r="AT14" s="2001"/>
      <c r="AU14" s="2001"/>
      <c r="AV14" s="2001"/>
      <c r="AW14" s="2001"/>
      <c r="AX14" s="2001"/>
      <c r="AY14" s="2001"/>
      <c r="AZ14" s="2001"/>
      <c r="BA14" s="2001"/>
      <c r="BB14" s="2001"/>
      <c r="BC14" s="2001"/>
      <c r="BD14" s="2001"/>
      <c r="BE14" s="2001"/>
      <c r="BF14" s="2001"/>
    </row>
    <row r="15" spans="1:58" ht="15.5">
      <c r="A15" s="1129" t="s">
        <v>650</v>
      </c>
      <c r="B15" s="1125"/>
      <c r="C15" s="1128" t="s">
        <v>465</v>
      </c>
      <c r="D15" s="1131"/>
      <c r="E15" s="1132" t="s">
        <v>651</v>
      </c>
      <c r="F15" s="1131"/>
      <c r="G15" s="1132" t="s">
        <v>714</v>
      </c>
      <c r="H15" s="1131"/>
      <c r="I15" s="1128" t="s">
        <v>652</v>
      </c>
      <c r="J15" s="1131"/>
      <c r="K15" s="1131" t="s">
        <v>653</v>
      </c>
      <c r="L15" s="1131"/>
      <c r="M15" s="1128" t="s">
        <v>715</v>
      </c>
      <c r="N15" s="1131"/>
      <c r="O15" s="1128" t="s">
        <v>654</v>
      </c>
      <c r="P15" s="1131"/>
      <c r="Q15" s="1128" t="s">
        <v>2126</v>
      </c>
      <c r="R15" s="1131"/>
      <c r="S15" s="1132" t="s">
        <v>466</v>
      </c>
      <c r="T15" s="1125"/>
      <c r="U15" s="1129" t="s">
        <v>656</v>
      </c>
      <c r="V15" s="1125"/>
      <c r="W15" s="1129" t="s">
        <v>657</v>
      </c>
      <c r="X15" s="1125"/>
      <c r="Y15" s="1129" t="s">
        <v>657</v>
      </c>
      <c r="Z15" s="1125"/>
      <c r="AA15" s="1129" t="s">
        <v>658</v>
      </c>
      <c r="AB15" s="1125"/>
      <c r="AC15" s="1129" t="s">
        <v>2471</v>
      </c>
      <c r="AD15" s="1125"/>
      <c r="AE15" s="1129" t="s">
        <v>2296</v>
      </c>
      <c r="AF15" s="2001"/>
      <c r="AG15" s="2001"/>
      <c r="AH15" s="2001"/>
      <c r="AI15" s="2001"/>
      <c r="AJ15" s="2001"/>
      <c r="AK15" s="2001"/>
      <c r="AL15" s="2001"/>
      <c r="AM15" s="2001"/>
      <c r="AN15" s="2001"/>
      <c r="AO15" s="2001"/>
      <c r="AP15" s="2001"/>
      <c r="AQ15" s="2001"/>
      <c r="AR15" s="2001"/>
      <c r="AS15" s="2001"/>
      <c r="AT15" s="2001"/>
      <c r="AU15" s="2001"/>
      <c r="AV15" s="2001"/>
      <c r="AW15" s="2001"/>
      <c r="AX15" s="2001"/>
      <c r="AY15" s="2001"/>
      <c r="AZ15" s="2001"/>
      <c r="BA15" s="2001"/>
      <c r="BB15" s="2001"/>
      <c r="BC15" s="2001"/>
      <c r="BD15" s="2001"/>
      <c r="BE15" s="2001"/>
      <c r="BF15" s="2001"/>
    </row>
    <row r="16" spans="1:58" ht="10.5" customHeight="1">
      <c r="A16" s="1133"/>
      <c r="B16" s="2001"/>
      <c r="C16" s="1133"/>
      <c r="D16" s="2001"/>
      <c r="E16" s="2001"/>
      <c r="F16" s="2001"/>
      <c r="G16" s="1133"/>
      <c r="H16" s="2001"/>
      <c r="I16" s="1133"/>
      <c r="J16" s="2001"/>
      <c r="K16" s="1133"/>
      <c r="L16" s="2001"/>
      <c r="M16" s="1133"/>
      <c r="N16" s="2001"/>
      <c r="O16" s="1133"/>
      <c r="P16" s="437"/>
      <c r="Q16" s="1133"/>
      <c r="R16" s="2001"/>
      <c r="S16" s="1133"/>
      <c r="T16" s="2001"/>
      <c r="U16" s="1133"/>
      <c r="V16" s="2001"/>
      <c r="W16" s="1135"/>
      <c r="X16" s="2001"/>
      <c r="Y16" s="1133"/>
      <c r="Z16" s="2001"/>
      <c r="AA16" s="1133"/>
      <c r="AB16" s="2001"/>
      <c r="AC16" s="1135"/>
      <c r="AD16" s="2001"/>
      <c r="AE16" s="1133"/>
      <c r="AF16" s="2001"/>
      <c r="AG16" s="2001"/>
      <c r="AH16" s="2001"/>
      <c r="AI16" s="2001"/>
      <c r="AJ16" s="2001"/>
      <c r="AK16" s="2001"/>
      <c r="AL16" s="2001"/>
      <c r="AM16" s="2001"/>
      <c r="AN16" s="2001"/>
      <c r="AO16" s="2001"/>
      <c r="AP16" s="2001"/>
      <c r="AQ16" s="2001"/>
      <c r="AR16" s="2001"/>
      <c r="AS16" s="2001"/>
      <c r="AT16" s="2001"/>
      <c r="AU16" s="2001"/>
      <c r="AV16" s="2001"/>
      <c r="AW16" s="2001"/>
      <c r="AX16" s="2001"/>
      <c r="AY16" s="2001"/>
      <c r="AZ16" s="2001"/>
      <c r="BA16" s="2001"/>
      <c r="BB16" s="2001"/>
      <c r="BC16" s="2001"/>
      <c r="BD16" s="2001"/>
      <c r="BE16" s="2001"/>
      <c r="BF16" s="2001"/>
    </row>
    <row r="17" spans="1:58" ht="15.5">
      <c r="A17" s="2001" t="s">
        <v>764</v>
      </c>
      <c r="B17" s="2001" t="s">
        <v>5</v>
      </c>
      <c r="C17" s="1539">
        <v>0</v>
      </c>
      <c r="D17" s="2011"/>
      <c r="E17" s="1539">
        <v>0</v>
      </c>
      <c r="F17" s="2011"/>
      <c r="G17" s="1539">
        <v>0</v>
      </c>
      <c r="H17" s="2011"/>
      <c r="I17" s="1539">
        <v>0</v>
      </c>
      <c r="J17" s="2011"/>
      <c r="K17" s="1539">
        <v>0</v>
      </c>
      <c r="L17" s="2011"/>
      <c r="M17" s="1539">
        <v>0</v>
      </c>
      <c r="N17" s="2011"/>
      <c r="O17" s="1539">
        <v>0</v>
      </c>
      <c r="P17" s="2011"/>
      <c r="Q17" s="1539">
        <v>0</v>
      </c>
      <c r="R17" s="2011"/>
      <c r="S17" s="1539">
        <v>0</v>
      </c>
      <c r="T17" s="2012"/>
      <c r="U17" s="2013">
        <f>ROUND(SUM(C17:S17),1)</f>
        <v>0</v>
      </c>
      <c r="V17" s="2012"/>
      <c r="W17" s="1539">
        <v>0</v>
      </c>
      <c r="X17" s="1540" t="s">
        <v>5</v>
      </c>
      <c r="Y17" s="1539">
        <v>0</v>
      </c>
      <c r="Z17" s="1540"/>
      <c r="AA17" s="1539">
        <v>0</v>
      </c>
      <c r="AB17" s="2012"/>
      <c r="AC17" s="2014">
        <f>ROUND(SUM(U17:AA17),1)</f>
        <v>0</v>
      </c>
      <c r="AD17" s="2012"/>
      <c r="AE17" s="1539">
        <v>0</v>
      </c>
      <c r="AF17" s="2001"/>
      <c r="AG17" s="2001"/>
      <c r="AH17" s="2001"/>
      <c r="AI17" s="2001"/>
      <c r="AJ17" s="2001"/>
      <c r="AK17" s="2001"/>
      <c r="AL17" s="2001"/>
      <c r="AM17" s="2001"/>
      <c r="AN17" s="2001"/>
      <c r="AO17" s="2001"/>
      <c r="AP17" s="2001"/>
      <c r="AQ17" s="2001"/>
      <c r="AR17" s="2001"/>
      <c r="AS17" s="2001"/>
      <c r="AT17" s="2001"/>
      <c r="AU17" s="2001"/>
      <c r="AV17" s="2001"/>
      <c r="AW17" s="2001"/>
      <c r="AX17" s="2001"/>
      <c r="AY17" s="2001"/>
      <c r="AZ17" s="2001"/>
      <c r="BA17" s="2001"/>
      <c r="BB17" s="2001"/>
      <c r="BC17" s="2001"/>
      <c r="BD17" s="2001"/>
      <c r="BE17" s="2001"/>
      <c r="BF17" s="2001"/>
    </row>
    <row r="18" spans="1:58" ht="21" customHeight="1">
      <c r="A18" s="2001" t="s">
        <v>765</v>
      </c>
      <c r="B18" s="2001" t="s">
        <v>5</v>
      </c>
      <c r="C18" s="1541">
        <v>0</v>
      </c>
      <c r="D18" s="1447"/>
      <c r="E18" s="1541">
        <v>0</v>
      </c>
      <c r="F18" s="1447"/>
      <c r="G18" s="1541">
        <v>188</v>
      </c>
      <c r="H18" s="1447"/>
      <c r="I18" s="1541">
        <v>0</v>
      </c>
      <c r="J18" s="1447"/>
      <c r="K18" s="1541">
        <v>0</v>
      </c>
      <c r="L18" s="1447"/>
      <c r="M18" s="1541">
        <v>0</v>
      </c>
      <c r="N18" s="1447"/>
      <c r="O18" s="1541">
        <v>0</v>
      </c>
      <c r="P18" s="1447"/>
      <c r="Q18" s="1541">
        <v>0</v>
      </c>
      <c r="R18" s="1447"/>
      <c r="S18" s="1541">
        <v>0</v>
      </c>
      <c r="T18" s="2001"/>
      <c r="U18" s="2001">
        <f t="shared" ref="U18:U64" si="0">ROUND(SUM(C18:S18),1)</f>
        <v>188</v>
      </c>
      <c r="V18" s="2001"/>
      <c r="W18" s="1541">
        <v>596</v>
      </c>
      <c r="X18" s="1449" t="s">
        <v>5</v>
      </c>
      <c r="Y18" s="1541">
        <v>8035</v>
      </c>
      <c r="Z18" s="1449"/>
      <c r="AA18" s="1541">
        <v>364</v>
      </c>
      <c r="AB18" s="2001"/>
      <c r="AC18" s="2000">
        <f t="shared" ref="AC18:AC64" si="1">ROUND(SUM(U18:AA18),1)</f>
        <v>9183</v>
      </c>
      <c r="AD18" s="2001"/>
      <c r="AE18" s="1541">
        <v>2542</v>
      </c>
      <c r="AF18" s="2001"/>
      <c r="AG18" s="2001"/>
      <c r="AH18" s="2001"/>
      <c r="AI18" s="2001"/>
      <c r="AJ18" s="2001"/>
      <c r="AK18" s="2001"/>
      <c r="AL18" s="2001"/>
      <c r="AM18" s="2001"/>
      <c r="AN18" s="2001"/>
      <c r="AO18" s="2001"/>
      <c r="AP18" s="2001"/>
      <c r="AQ18" s="2001"/>
      <c r="AR18" s="2001"/>
      <c r="AS18" s="2001"/>
      <c r="AT18" s="2001"/>
      <c r="AU18" s="2001"/>
      <c r="AV18" s="2001"/>
      <c r="AW18" s="2001"/>
      <c r="AX18" s="2001"/>
      <c r="AY18" s="2001"/>
      <c r="AZ18" s="2001"/>
      <c r="BA18" s="2001"/>
      <c r="BB18" s="2001"/>
      <c r="BC18" s="2001"/>
      <c r="BD18" s="2001"/>
      <c r="BE18" s="2001"/>
      <c r="BF18" s="2001"/>
    </row>
    <row r="19" spans="1:58" ht="21" customHeight="1">
      <c r="A19" s="2001" t="s">
        <v>766</v>
      </c>
      <c r="B19" s="2001" t="s">
        <v>5</v>
      </c>
      <c r="C19" s="1541">
        <v>0</v>
      </c>
      <c r="D19" s="1447"/>
      <c r="E19" s="1541">
        <v>0</v>
      </c>
      <c r="F19" s="1447"/>
      <c r="G19" s="1541">
        <v>0</v>
      </c>
      <c r="H19" s="1447"/>
      <c r="I19" s="1541">
        <v>0</v>
      </c>
      <c r="J19" s="1447"/>
      <c r="K19" s="1541">
        <v>0</v>
      </c>
      <c r="L19" s="1447"/>
      <c r="M19" s="1541">
        <v>0</v>
      </c>
      <c r="N19" s="1447"/>
      <c r="O19" s="1541">
        <v>0</v>
      </c>
      <c r="P19" s="1447"/>
      <c r="Q19" s="1541">
        <v>0</v>
      </c>
      <c r="R19" s="1447"/>
      <c r="S19" s="1541">
        <v>0</v>
      </c>
      <c r="T19" s="2001"/>
      <c r="U19" s="2001">
        <f t="shared" si="0"/>
        <v>0</v>
      </c>
      <c r="V19" s="2001"/>
      <c r="W19" s="1541">
        <v>0</v>
      </c>
      <c r="X19" s="1449" t="s">
        <v>5</v>
      </c>
      <c r="Y19" s="1541">
        <v>1627</v>
      </c>
      <c r="Z19" s="1449"/>
      <c r="AA19" s="1541">
        <v>0</v>
      </c>
      <c r="AB19" s="2001"/>
      <c r="AC19" s="2000">
        <f t="shared" si="1"/>
        <v>1627</v>
      </c>
      <c r="AD19" s="2001"/>
      <c r="AE19" s="1541">
        <v>1820</v>
      </c>
      <c r="AF19" s="2001"/>
      <c r="AG19" s="2001"/>
      <c r="AH19" s="2001"/>
      <c r="AI19" s="2001"/>
      <c r="AJ19" s="2001"/>
      <c r="AK19" s="2001"/>
      <c r="AL19" s="2001"/>
      <c r="AM19" s="2001"/>
      <c r="AN19" s="2001"/>
      <c r="AO19" s="2001"/>
      <c r="AP19" s="2001"/>
      <c r="AQ19" s="2001"/>
      <c r="AR19" s="2001"/>
      <c r="AS19" s="2001"/>
      <c r="AT19" s="2001"/>
      <c r="AU19" s="2001"/>
      <c r="AV19" s="2001"/>
      <c r="AW19" s="2001"/>
      <c r="AX19" s="2001"/>
      <c r="AY19" s="2001"/>
      <c r="AZ19" s="2001"/>
      <c r="BA19" s="2001"/>
      <c r="BB19" s="2001"/>
      <c r="BC19" s="2001"/>
      <c r="BD19" s="2001"/>
      <c r="BE19" s="2001"/>
      <c r="BF19" s="2001"/>
    </row>
    <row r="20" spans="1:58" ht="21" customHeight="1">
      <c r="A20" s="2000" t="s">
        <v>2539</v>
      </c>
      <c r="B20" s="2000" t="s">
        <v>5</v>
      </c>
      <c r="C20" s="1541">
        <v>0</v>
      </c>
      <c r="D20" s="1447"/>
      <c r="E20" s="1541">
        <v>0</v>
      </c>
      <c r="F20" s="1447"/>
      <c r="G20" s="1541">
        <v>0</v>
      </c>
      <c r="H20" s="1447"/>
      <c r="I20" s="1541">
        <v>0</v>
      </c>
      <c r="J20" s="1447"/>
      <c r="K20" s="1541">
        <v>0</v>
      </c>
      <c r="L20" s="1447"/>
      <c r="M20" s="1541">
        <v>0</v>
      </c>
      <c r="N20" s="1447"/>
      <c r="O20" s="1541">
        <v>0</v>
      </c>
      <c r="P20" s="1447"/>
      <c r="Q20" s="1541">
        <v>0</v>
      </c>
      <c r="R20" s="1447"/>
      <c r="S20" s="1541">
        <v>0</v>
      </c>
      <c r="T20" s="2000"/>
      <c r="U20" s="2000">
        <f t="shared" si="0"/>
        <v>0</v>
      </c>
      <c r="V20" s="2000"/>
      <c r="W20" s="1541">
        <v>0</v>
      </c>
      <c r="X20" s="1449" t="s">
        <v>5</v>
      </c>
      <c r="Y20" s="1541">
        <v>0</v>
      </c>
      <c r="Z20" s="1449"/>
      <c r="AA20" s="1541">
        <v>0</v>
      </c>
      <c r="AB20" s="2000"/>
      <c r="AC20" s="2000">
        <f t="shared" si="1"/>
        <v>0</v>
      </c>
      <c r="AD20" s="2000"/>
      <c r="AE20" s="1541">
        <v>0</v>
      </c>
      <c r="AF20" s="2000"/>
      <c r="AG20" s="2000"/>
      <c r="AH20" s="2001"/>
      <c r="AI20" s="2000"/>
      <c r="AJ20" s="2000"/>
      <c r="AK20" s="2000"/>
      <c r="AL20" s="2000"/>
      <c r="AM20" s="2000"/>
      <c r="AN20" s="2000"/>
      <c r="AO20" s="2000"/>
      <c r="AP20" s="2000"/>
      <c r="AQ20" s="2000"/>
      <c r="AR20" s="2000"/>
      <c r="AS20" s="2000"/>
      <c r="AT20" s="2000"/>
      <c r="AU20" s="2000"/>
      <c r="AV20" s="2000"/>
      <c r="AW20" s="2000"/>
      <c r="AX20" s="2000"/>
      <c r="AY20" s="2000"/>
      <c r="AZ20" s="2000"/>
      <c r="BA20" s="2000"/>
      <c r="BB20" s="2000"/>
      <c r="BC20" s="2000"/>
      <c r="BD20" s="2000"/>
      <c r="BE20" s="2000"/>
      <c r="BF20" s="2000"/>
    </row>
    <row r="21" spans="1:58" ht="21" customHeight="1">
      <c r="A21" s="2001" t="s">
        <v>767</v>
      </c>
      <c r="B21" s="2001" t="s">
        <v>5</v>
      </c>
      <c r="C21" s="1541">
        <v>784</v>
      </c>
      <c r="D21" s="1447"/>
      <c r="E21" s="1541">
        <v>0</v>
      </c>
      <c r="F21" s="1447"/>
      <c r="G21" s="1541">
        <v>0</v>
      </c>
      <c r="H21" s="1447"/>
      <c r="I21" s="1541">
        <v>0</v>
      </c>
      <c r="J21" s="1447"/>
      <c r="K21" s="1541">
        <v>0</v>
      </c>
      <c r="L21" s="1447"/>
      <c r="M21" s="1541">
        <v>0</v>
      </c>
      <c r="N21" s="1447"/>
      <c r="O21" s="1541">
        <v>0</v>
      </c>
      <c r="P21" s="1447"/>
      <c r="Q21" s="1541">
        <v>0</v>
      </c>
      <c r="R21" s="1447"/>
      <c r="S21" s="1541">
        <v>0</v>
      </c>
      <c r="T21" s="2001"/>
      <c r="U21" s="2001">
        <f t="shared" si="0"/>
        <v>784</v>
      </c>
      <c r="V21" s="2001"/>
      <c r="W21" s="1541">
        <v>0</v>
      </c>
      <c r="X21" s="1449" t="s">
        <v>5</v>
      </c>
      <c r="Y21" s="1541">
        <v>0</v>
      </c>
      <c r="Z21" s="1449"/>
      <c r="AA21" s="1541">
        <v>0</v>
      </c>
      <c r="AB21" s="2001"/>
      <c r="AC21" s="2000">
        <f t="shared" si="1"/>
        <v>784</v>
      </c>
      <c r="AD21" s="2001"/>
      <c r="AE21" s="1541">
        <v>698</v>
      </c>
      <c r="AF21" s="2001"/>
      <c r="AG21" s="2001"/>
      <c r="AH21" s="2001"/>
      <c r="AI21" s="2001"/>
      <c r="AJ21" s="2001"/>
      <c r="AK21" s="2001"/>
      <c r="AL21" s="2001"/>
      <c r="AM21" s="2001"/>
      <c r="AN21" s="2001"/>
      <c r="AO21" s="2001"/>
      <c r="AP21" s="2001"/>
      <c r="AQ21" s="2001"/>
      <c r="AR21" s="2001"/>
      <c r="AS21" s="2001"/>
      <c r="AT21" s="2001"/>
      <c r="AU21" s="2001"/>
      <c r="AV21" s="2001"/>
      <c r="AW21" s="2001"/>
      <c r="AX21" s="2001"/>
      <c r="AY21" s="2001"/>
      <c r="AZ21" s="2001"/>
      <c r="BA21" s="2001"/>
      <c r="BB21" s="2001"/>
      <c r="BC21" s="2001"/>
      <c r="BD21" s="2001"/>
      <c r="BE21" s="2001"/>
      <c r="BF21" s="2001"/>
    </row>
    <row r="22" spans="1:58" ht="21" customHeight="1">
      <c r="A22" s="2000" t="s">
        <v>2188</v>
      </c>
      <c r="B22" s="2001" t="s">
        <v>5</v>
      </c>
      <c r="C22" s="1541">
        <v>0</v>
      </c>
      <c r="D22" s="1447"/>
      <c r="E22" s="1541">
        <v>0</v>
      </c>
      <c r="F22" s="1447"/>
      <c r="G22" s="1541">
        <v>0</v>
      </c>
      <c r="H22" s="1447"/>
      <c r="I22" s="1541">
        <v>0</v>
      </c>
      <c r="J22" s="1447"/>
      <c r="K22" s="1541">
        <v>0</v>
      </c>
      <c r="L22" s="1447"/>
      <c r="M22" s="1541">
        <v>0</v>
      </c>
      <c r="N22" s="1447"/>
      <c r="O22" s="1541">
        <v>363</v>
      </c>
      <c r="P22" s="1447"/>
      <c r="Q22" s="1541">
        <v>0</v>
      </c>
      <c r="R22" s="1447"/>
      <c r="S22" s="1541">
        <v>0</v>
      </c>
      <c r="T22" s="484"/>
      <c r="U22" s="2001">
        <f>ROUND(SUM(C22:S22),1)</f>
        <v>363</v>
      </c>
      <c r="V22" s="484"/>
      <c r="W22" s="1541">
        <v>4635</v>
      </c>
      <c r="X22" s="1449" t="s">
        <v>5</v>
      </c>
      <c r="Y22" s="1541">
        <v>9932</v>
      </c>
      <c r="Z22" s="1449"/>
      <c r="AA22" s="1541">
        <v>2805</v>
      </c>
      <c r="AB22" s="484"/>
      <c r="AC22" s="2000">
        <f>ROUND(SUM(U22:AA22),1)</f>
        <v>17735</v>
      </c>
      <c r="AD22" s="484"/>
      <c r="AE22" s="1541">
        <v>19586</v>
      </c>
      <c r="AF22" s="2001"/>
      <c r="AG22" s="2001"/>
      <c r="AH22" s="2001"/>
      <c r="AI22" s="2001"/>
      <c r="AJ22" s="2001"/>
      <c r="AK22" s="2001"/>
      <c r="AL22" s="2001"/>
      <c r="AM22" s="2001"/>
      <c r="AN22" s="2001"/>
      <c r="AO22" s="2001"/>
      <c r="AP22" s="2001"/>
      <c r="AQ22" s="2001"/>
      <c r="AR22" s="2001"/>
      <c r="AS22" s="2001"/>
      <c r="AT22" s="2001"/>
      <c r="AU22" s="2001"/>
      <c r="AV22" s="2001"/>
      <c r="AW22" s="2001"/>
      <c r="AX22" s="2001"/>
      <c r="AY22" s="2001"/>
      <c r="AZ22" s="2001"/>
      <c r="BA22" s="2001"/>
      <c r="BB22" s="2001"/>
      <c r="BC22" s="2001"/>
      <c r="BD22" s="2001"/>
      <c r="BE22" s="2001"/>
      <c r="BF22" s="2001"/>
    </row>
    <row r="23" spans="1:58" ht="21" customHeight="1">
      <c r="A23" s="2001" t="s">
        <v>768</v>
      </c>
      <c r="B23" s="2001" t="s">
        <v>5</v>
      </c>
      <c r="C23" s="1541">
        <v>0</v>
      </c>
      <c r="D23" s="1447"/>
      <c r="E23" s="1541">
        <v>0</v>
      </c>
      <c r="F23" s="1447"/>
      <c r="G23" s="1541">
        <v>0</v>
      </c>
      <c r="H23" s="1447"/>
      <c r="I23" s="1541">
        <v>0</v>
      </c>
      <c r="J23" s="1447"/>
      <c r="K23" s="1541">
        <v>0</v>
      </c>
      <c r="L23" s="1447"/>
      <c r="M23" s="1541">
        <v>0</v>
      </c>
      <c r="N23" s="1447"/>
      <c r="O23" s="1541">
        <v>0</v>
      </c>
      <c r="P23" s="1447"/>
      <c r="Q23" s="1541">
        <v>0</v>
      </c>
      <c r="R23" s="1447"/>
      <c r="S23" s="1541">
        <v>0</v>
      </c>
      <c r="T23" s="2001"/>
      <c r="U23" s="2001">
        <f t="shared" si="0"/>
        <v>0</v>
      </c>
      <c r="V23" s="2001"/>
      <c r="W23" s="1541">
        <v>2007</v>
      </c>
      <c r="X23" s="1449" t="s">
        <v>5</v>
      </c>
      <c r="Y23" s="1541">
        <v>1040</v>
      </c>
      <c r="Z23" s="1449"/>
      <c r="AA23" s="1541">
        <v>1009</v>
      </c>
      <c r="AB23" s="2001"/>
      <c r="AC23" s="2000">
        <f t="shared" si="1"/>
        <v>4056</v>
      </c>
      <c r="AD23" s="2001"/>
      <c r="AE23" s="1541">
        <v>4449</v>
      </c>
      <c r="AF23" s="2001"/>
      <c r="AG23" s="2001"/>
      <c r="AH23" s="2001"/>
      <c r="AI23" s="2001"/>
      <c r="AJ23" s="2001"/>
      <c r="AK23" s="2001"/>
      <c r="AL23" s="2001"/>
      <c r="AM23" s="2001"/>
      <c r="AN23" s="2001"/>
      <c r="AO23" s="2001"/>
      <c r="AP23" s="2001"/>
      <c r="AQ23" s="2001"/>
      <c r="AR23" s="2001"/>
      <c r="AS23" s="2001"/>
      <c r="AT23" s="2001"/>
      <c r="AU23" s="2001"/>
      <c r="AV23" s="2001"/>
      <c r="AW23" s="2001"/>
      <c r="AX23" s="2001"/>
      <c r="AY23" s="2001"/>
      <c r="AZ23" s="2001"/>
      <c r="BA23" s="2001"/>
      <c r="BB23" s="2001"/>
      <c r="BC23" s="2001"/>
      <c r="BD23" s="2001"/>
      <c r="BE23" s="2001"/>
      <c r="BF23" s="2001"/>
    </row>
    <row r="24" spans="1:58" ht="21" customHeight="1">
      <c r="A24" s="2001" t="s">
        <v>769</v>
      </c>
      <c r="B24" s="2001" t="s">
        <v>5</v>
      </c>
      <c r="C24" s="1541">
        <v>0</v>
      </c>
      <c r="D24" s="1447"/>
      <c r="E24" s="1541">
        <v>0</v>
      </c>
      <c r="F24" s="1447"/>
      <c r="G24" s="1541">
        <v>0</v>
      </c>
      <c r="H24" s="1447"/>
      <c r="I24" s="1541">
        <v>0</v>
      </c>
      <c r="J24" s="1447"/>
      <c r="K24" s="1541">
        <v>0</v>
      </c>
      <c r="L24" s="1447"/>
      <c r="M24" s="1541">
        <v>0</v>
      </c>
      <c r="N24" s="1447"/>
      <c r="O24" s="1541">
        <v>0</v>
      </c>
      <c r="P24" s="1447"/>
      <c r="Q24" s="1541">
        <v>6904</v>
      </c>
      <c r="R24" s="1447"/>
      <c r="S24" s="1541">
        <v>0</v>
      </c>
      <c r="T24" s="2001"/>
      <c r="U24" s="2001">
        <f t="shared" si="0"/>
        <v>6904</v>
      </c>
      <c r="V24" s="2001"/>
      <c r="W24" s="1541">
        <v>0</v>
      </c>
      <c r="X24" s="1449" t="s">
        <v>5</v>
      </c>
      <c r="Y24" s="1541">
        <v>716</v>
      </c>
      <c r="Z24" s="1449"/>
      <c r="AA24" s="1541">
        <v>0</v>
      </c>
      <c r="AB24" s="2001"/>
      <c r="AC24" s="2000">
        <f t="shared" si="1"/>
        <v>7620</v>
      </c>
      <c r="AD24" s="2001"/>
      <c r="AE24" s="1541">
        <v>7816</v>
      </c>
      <c r="AF24" s="2001"/>
      <c r="AG24" s="2001"/>
      <c r="AH24" s="2001"/>
      <c r="AI24" s="2001"/>
      <c r="AJ24" s="2001"/>
      <c r="AK24" s="2001"/>
      <c r="AL24" s="2001"/>
      <c r="AM24" s="2001"/>
      <c r="AN24" s="2001"/>
      <c r="AO24" s="2001"/>
      <c r="AP24" s="2001"/>
      <c r="AQ24" s="2001"/>
      <c r="AR24" s="2001"/>
      <c r="AS24" s="2001"/>
      <c r="AT24" s="2001"/>
      <c r="AU24" s="2001"/>
      <c r="AV24" s="2001"/>
      <c r="AW24" s="2001"/>
      <c r="AX24" s="2001"/>
      <c r="AY24" s="2001"/>
      <c r="AZ24" s="2001"/>
      <c r="BA24" s="2001"/>
      <c r="BB24" s="2001"/>
      <c r="BC24" s="2001"/>
      <c r="BD24" s="2001"/>
      <c r="BE24" s="2001"/>
      <c r="BF24" s="2001"/>
    </row>
    <row r="25" spans="1:58" ht="21" customHeight="1">
      <c r="A25" s="2001" t="s">
        <v>770</v>
      </c>
      <c r="B25" s="2001" t="s">
        <v>5</v>
      </c>
      <c r="C25" s="1541">
        <v>0</v>
      </c>
      <c r="D25" s="1447"/>
      <c r="E25" s="1541">
        <v>0</v>
      </c>
      <c r="F25" s="1447"/>
      <c r="G25" s="1541">
        <v>0</v>
      </c>
      <c r="H25" s="1447"/>
      <c r="I25" s="1541">
        <v>0</v>
      </c>
      <c r="J25" s="1447"/>
      <c r="K25" s="1541">
        <v>0</v>
      </c>
      <c r="L25" s="1447"/>
      <c r="M25" s="1541">
        <v>0</v>
      </c>
      <c r="N25" s="1447"/>
      <c r="O25" s="1541">
        <v>0</v>
      </c>
      <c r="P25" s="1447"/>
      <c r="Q25" s="1541">
        <v>0</v>
      </c>
      <c r="R25" s="1447"/>
      <c r="S25" s="1541">
        <v>0</v>
      </c>
      <c r="T25" s="2001"/>
      <c r="U25" s="2001">
        <f t="shared" si="0"/>
        <v>0</v>
      </c>
      <c r="V25" s="2001"/>
      <c r="W25" s="1541">
        <v>24969</v>
      </c>
      <c r="X25" s="1449" t="s">
        <v>5</v>
      </c>
      <c r="Y25" s="1541">
        <v>15974</v>
      </c>
      <c r="Z25" s="1449"/>
      <c r="AA25" s="1541">
        <v>15111</v>
      </c>
      <c r="AB25" s="2001"/>
      <c r="AC25" s="2000">
        <f t="shared" si="1"/>
        <v>56054</v>
      </c>
      <c r="AD25" s="2001"/>
      <c r="AE25" s="1541">
        <v>57939</v>
      </c>
      <c r="AF25" s="2001"/>
      <c r="AG25" s="2001"/>
      <c r="AH25" s="2001"/>
      <c r="AI25" s="2001"/>
      <c r="AJ25" s="2001"/>
      <c r="AK25" s="2001"/>
      <c r="AL25" s="2001"/>
      <c r="AM25" s="2001"/>
      <c r="AN25" s="2001"/>
      <c r="AO25" s="2001"/>
      <c r="AP25" s="2001"/>
      <c r="AQ25" s="2001"/>
      <c r="AR25" s="2001"/>
      <c r="AS25" s="2001"/>
      <c r="AT25" s="2001"/>
      <c r="AU25" s="2001"/>
      <c r="AV25" s="2001"/>
      <c r="AW25" s="2001"/>
      <c r="AX25" s="2001"/>
      <c r="AY25" s="2001"/>
      <c r="AZ25" s="2001"/>
      <c r="BA25" s="2001"/>
      <c r="BB25" s="2001"/>
      <c r="BC25" s="2001"/>
      <c r="BD25" s="2001"/>
      <c r="BE25" s="2001"/>
      <c r="BF25" s="2001"/>
    </row>
    <row r="26" spans="1:58" ht="21" customHeight="1">
      <c r="A26" s="2001" t="s">
        <v>771</v>
      </c>
      <c r="B26" s="2001" t="s">
        <v>5</v>
      </c>
      <c r="C26" s="1541">
        <v>0</v>
      </c>
      <c r="D26" s="1447"/>
      <c r="E26" s="1541">
        <v>0</v>
      </c>
      <c r="F26" s="1447"/>
      <c r="G26" s="1541">
        <v>0</v>
      </c>
      <c r="H26" s="1447"/>
      <c r="I26" s="1541">
        <v>0</v>
      </c>
      <c r="J26" s="1447"/>
      <c r="K26" s="1541">
        <v>0</v>
      </c>
      <c r="L26" s="1447"/>
      <c r="M26" s="1541">
        <v>0</v>
      </c>
      <c r="N26" s="1447"/>
      <c r="O26" s="1541">
        <v>0</v>
      </c>
      <c r="P26" s="1447"/>
      <c r="Q26" s="1541">
        <v>0</v>
      </c>
      <c r="R26" s="1447"/>
      <c r="S26" s="1541">
        <v>0</v>
      </c>
      <c r="T26" s="2001"/>
      <c r="U26" s="2001">
        <f t="shared" si="0"/>
        <v>0</v>
      </c>
      <c r="V26" s="2001"/>
      <c r="W26" s="1541">
        <v>0</v>
      </c>
      <c r="X26" s="1449" t="s">
        <v>5</v>
      </c>
      <c r="Y26" s="1541">
        <v>0</v>
      </c>
      <c r="Z26" s="1449"/>
      <c r="AA26" s="1541">
        <v>0</v>
      </c>
      <c r="AB26" s="2001"/>
      <c r="AC26" s="2000">
        <f t="shared" si="1"/>
        <v>0</v>
      </c>
      <c r="AD26" s="2001"/>
      <c r="AE26" s="1541">
        <v>1186</v>
      </c>
      <c r="AF26" s="2001"/>
      <c r="AG26" s="2001"/>
      <c r="AH26" s="2001"/>
      <c r="AI26" s="2001"/>
      <c r="AJ26" s="2001"/>
      <c r="AK26" s="2001"/>
      <c r="AL26" s="2001"/>
      <c r="AM26" s="2001"/>
      <c r="AN26" s="2001"/>
      <c r="AO26" s="2001"/>
      <c r="AP26" s="2001"/>
      <c r="AQ26" s="2001"/>
      <c r="AR26" s="2001"/>
      <c r="AS26" s="2001"/>
      <c r="AT26" s="2001"/>
      <c r="AU26" s="2001"/>
      <c r="AV26" s="2001"/>
      <c r="AW26" s="2001"/>
      <c r="AX26" s="2001"/>
      <c r="AY26" s="2001"/>
      <c r="AZ26" s="2001"/>
      <c r="BA26" s="2001"/>
      <c r="BB26" s="2001"/>
      <c r="BC26" s="2001"/>
      <c r="BD26" s="2001"/>
      <c r="BE26" s="2001"/>
      <c r="BF26" s="2001"/>
    </row>
    <row r="27" spans="1:58" ht="21" customHeight="1">
      <c r="A27" s="2001" t="s">
        <v>772</v>
      </c>
      <c r="B27" s="2001" t="s">
        <v>5</v>
      </c>
      <c r="C27" s="1541">
        <v>0</v>
      </c>
      <c r="D27" s="1447"/>
      <c r="E27" s="1541">
        <v>0</v>
      </c>
      <c r="F27" s="1447"/>
      <c r="G27" s="1541">
        <v>0</v>
      </c>
      <c r="H27" s="1447"/>
      <c r="I27" s="1541">
        <v>39795444</v>
      </c>
      <c r="J27" s="1447"/>
      <c r="K27" s="1541">
        <v>6048053</v>
      </c>
      <c r="L27" s="1447"/>
      <c r="M27" s="1541">
        <v>0</v>
      </c>
      <c r="N27" s="1447"/>
      <c r="O27" s="1541">
        <v>10739</v>
      </c>
      <c r="P27" s="1447"/>
      <c r="Q27" s="1541">
        <v>0</v>
      </c>
      <c r="R27" s="1447"/>
      <c r="S27" s="1541">
        <v>0</v>
      </c>
      <c r="T27" s="2001"/>
      <c r="U27" s="2001">
        <f t="shared" si="0"/>
        <v>45854236</v>
      </c>
      <c r="V27" s="2001"/>
      <c r="W27" s="1541">
        <v>80219</v>
      </c>
      <c r="X27" s="1449" t="s">
        <v>5</v>
      </c>
      <c r="Y27" s="1541">
        <v>621453</v>
      </c>
      <c r="Z27" s="1449"/>
      <c r="AA27" s="1541">
        <v>31832</v>
      </c>
      <c r="AB27" s="2001"/>
      <c r="AC27" s="2000">
        <f t="shared" si="1"/>
        <v>46587740</v>
      </c>
      <c r="AD27" s="2001"/>
      <c r="AE27" s="1541">
        <v>45840859</v>
      </c>
      <c r="AF27" s="2001"/>
      <c r="AG27" s="2001"/>
      <c r="AH27" s="2001"/>
      <c r="AI27" s="2001"/>
      <c r="AJ27" s="2001"/>
      <c r="AK27" s="2001"/>
      <c r="AL27" s="2001"/>
      <c r="AM27" s="2001"/>
      <c r="AN27" s="2001"/>
      <c r="AO27" s="2001"/>
      <c r="AP27" s="2001"/>
      <c r="AQ27" s="2001"/>
      <c r="AR27" s="2001"/>
      <c r="AS27" s="2001"/>
      <c r="AT27" s="2001"/>
      <c r="AU27" s="2001"/>
      <c r="AV27" s="2001"/>
      <c r="AW27" s="2001"/>
      <c r="AX27" s="2001"/>
      <c r="AY27" s="2001"/>
      <c r="AZ27" s="2001"/>
      <c r="BA27" s="2001"/>
      <c r="BB27" s="2001"/>
      <c r="BC27" s="2001"/>
      <c r="BD27" s="2001"/>
      <c r="BE27" s="2001"/>
      <c r="BF27" s="2001"/>
    </row>
    <row r="28" spans="1:58" ht="21" customHeight="1">
      <c r="A28" s="2001" t="s">
        <v>773</v>
      </c>
      <c r="B28" s="2001" t="s">
        <v>5</v>
      </c>
      <c r="C28" s="1541">
        <v>0</v>
      </c>
      <c r="D28" s="1447"/>
      <c r="E28" s="1541">
        <v>0</v>
      </c>
      <c r="F28" s="1447"/>
      <c r="G28" s="1541">
        <v>0</v>
      </c>
      <c r="H28" s="1447"/>
      <c r="I28" s="1541">
        <v>0</v>
      </c>
      <c r="J28" s="1447"/>
      <c r="K28" s="1541">
        <v>0</v>
      </c>
      <c r="L28" s="1447"/>
      <c r="M28" s="1541">
        <v>0</v>
      </c>
      <c r="N28" s="1447"/>
      <c r="O28" s="1541">
        <v>136485</v>
      </c>
      <c r="P28" s="1447"/>
      <c r="Q28" s="1541">
        <v>0</v>
      </c>
      <c r="R28" s="1447"/>
      <c r="S28" s="1541">
        <v>0</v>
      </c>
      <c r="T28" s="2001"/>
      <c r="U28" s="2001">
        <f t="shared" si="0"/>
        <v>136485</v>
      </c>
      <c r="V28" s="2001"/>
      <c r="W28" s="1541">
        <v>175235</v>
      </c>
      <c r="X28" s="1449" t="s">
        <v>5</v>
      </c>
      <c r="Y28" s="1541">
        <v>80371</v>
      </c>
      <c r="Z28" s="1449"/>
      <c r="AA28" s="1541">
        <v>106107</v>
      </c>
      <c r="AB28" s="2001"/>
      <c r="AC28" s="2000">
        <f t="shared" si="1"/>
        <v>498198</v>
      </c>
      <c r="AD28" s="2001"/>
      <c r="AE28" s="1541">
        <v>494690</v>
      </c>
      <c r="AF28" s="2001"/>
      <c r="AG28" s="2001"/>
      <c r="AH28" s="2001"/>
      <c r="AI28" s="2001"/>
      <c r="AJ28" s="2001"/>
      <c r="AK28" s="2001"/>
      <c r="AL28" s="2001"/>
      <c r="AM28" s="2001"/>
      <c r="AN28" s="2001"/>
      <c r="AO28" s="2001"/>
      <c r="AP28" s="2001"/>
      <c r="AQ28" s="2001"/>
      <c r="AR28" s="2001"/>
      <c r="AS28" s="2001"/>
      <c r="AT28" s="2001"/>
      <c r="AU28" s="2001"/>
      <c r="AV28" s="2001"/>
      <c r="AW28" s="2001"/>
      <c r="AX28" s="2001"/>
      <c r="AY28" s="2001"/>
      <c r="AZ28" s="2001"/>
      <c r="BA28" s="2001"/>
      <c r="BB28" s="2001"/>
      <c r="BC28" s="2001"/>
      <c r="BD28" s="2001"/>
      <c r="BE28" s="2001"/>
      <c r="BF28" s="2001"/>
    </row>
    <row r="29" spans="1:58" ht="21" customHeight="1">
      <c r="A29" s="2000" t="s">
        <v>774</v>
      </c>
      <c r="B29" s="2001" t="s">
        <v>5</v>
      </c>
      <c r="C29" s="1541">
        <v>0</v>
      </c>
      <c r="D29" s="1447"/>
      <c r="E29" s="1541">
        <v>0</v>
      </c>
      <c r="F29" s="1447"/>
      <c r="G29" s="1541">
        <v>0</v>
      </c>
      <c r="H29" s="1447"/>
      <c r="I29" s="1541">
        <v>0</v>
      </c>
      <c r="J29" s="1447"/>
      <c r="K29" s="1541">
        <v>0</v>
      </c>
      <c r="L29" s="1447"/>
      <c r="M29" s="1541">
        <v>0</v>
      </c>
      <c r="N29" s="1447"/>
      <c r="O29" s="1541">
        <v>0</v>
      </c>
      <c r="P29" s="1447"/>
      <c r="Q29" s="1541">
        <v>0</v>
      </c>
      <c r="R29" s="1447"/>
      <c r="S29" s="1541">
        <v>0</v>
      </c>
      <c r="T29" s="2001"/>
      <c r="U29" s="2001">
        <f t="shared" si="0"/>
        <v>0</v>
      </c>
      <c r="V29" s="2001"/>
      <c r="W29" s="1541">
        <v>20144</v>
      </c>
      <c r="X29" s="1449" t="s">
        <v>5</v>
      </c>
      <c r="Y29" s="1541">
        <v>5823</v>
      </c>
      <c r="Z29" s="1449"/>
      <c r="AA29" s="1541">
        <v>12247</v>
      </c>
      <c r="AB29" s="2001"/>
      <c r="AC29" s="2000">
        <f t="shared" si="1"/>
        <v>38214</v>
      </c>
      <c r="AD29" s="2001"/>
      <c r="AE29" s="1541">
        <v>43632</v>
      </c>
      <c r="AF29" s="2001"/>
      <c r="AG29" s="2001"/>
      <c r="AH29" s="2001"/>
      <c r="AI29" s="2001"/>
      <c r="AJ29" s="2001"/>
      <c r="AK29" s="2001"/>
      <c r="AL29" s="2001"/>
      <c r="AM29" s="2001"/>
      <c r="AN29" s="2001"/>
      <c r="AO29" s="2001"/>
      <c r="AP29" s="2001"/>
      <c r="AQ29" s="2001"/>
      <c r="AR29" s="2001"/>
      <c r="AS29" s="2001"/>
      <c r="AT29" s="2001"/>
      <c r="AU29" s="2001"/>
      <c r="AV29" s="2001"/>
      <c r="AW29" s="2001"/>
      <c r="AX29" s="2001"/>
      <c r="AY29" s="2001"/>
      <c r="AZ29" s="2001"/>
      <c r="BA29" s="2001"/>
      <c r="BB29" s="2001"/>
      <c r="BC29" s="2001"/>
      <c r="BD29" s="2001"/>
      <c r="BE29" s="2001"/>
      <c r="BF29" s="2001"/>
    </row>
    <row r="30" spans="1:58" ht="21" customHeight="1">
      <c r="A30" s="2001" t="s">
        <v>775</v>
      </c>
      <c r="B30" s="2001" t="s">
        <v>5</v>
      </c>
      <c r="C30" s="1541">
        <v>0</v>
      </c>
      <c r="D30" s="1447"/>
      <c r="E30" s="1541">
        <v>0</v>
      </c>
      <c r="F30" s="1447"/>
      <c r="G30" s="1541">
        <v>0</v>
      </c>
      <c r="H30" s="1447"/>
      <c r="I30" s="1541">
        <v>0</v>
      </c>
      <c r="J30" s="1447"/>
      <c r="K30" s="1541">
        <v>0</v>
      </c>
      <c r="L30" s="1447"/>
      <c r="M30" s="1541">
        <v>0</v>
      </c>
      <c r="N30" s="1447"/>
      <c r="O30" s="1541">
        <v>0</v>
      </c>
      <c r="P30" s="1447"/>
      <c r="Q30" s="1541">
        <v>0</v>
      </c>
      <c r="R30" s="1447"/>
      <c r="S30" s="1541">
        <v>14070</v>
      </c>
      <c r="T30" s="2001"/>
      <c r="U30" s="2001">
        <f t="shared" si="0"/>
        <v>14070</v>
      </c>
      <c r="V30" s="2001"/>
      <c r="W30" s="1541">
        <v>3232</v>
      </c>
      <c r="X30" s="1449" t="s">
        <v>5</v>
      </c>
      <c r="Y30" s="1541">
        <v>2126</v>
      </c>
      <c r="Z30" s="1449"/>
      <c r="AA30" s="1541">
        <v>1516</v>
      </c>
      <c r="AB30" s="2001"/>
      <c r="AC30" s="2000">
        <f t="shared" si="1"/>
        <v>20944</v>
      </c>
      <c r="AD30" s="2001"/>
      <c r="AE30" s="1541">
        <v>20980</v>
      </c>
      <c r="AF30" s="2001"/>
      <c r="AG30" s="2001"/>
      <c r="AH30" s="2001"/>
      <c r="AI30" s="2001"/>
      <c r="AJ30" s="2001"/>
      <c r="AK30" s="2001"/>
      <c r="AL30" s="2001"/>
      <c r="AM30" s="2001"/>
      <c r="AN30" s="2001"/>
      <c r="AO30" s="2001"/>
      <c r="AP30" s="2001"/>
      <c r="AQ30" s="2001"/>
      <c r="AR30" s="2001"/>
      <c r="AS30" s="2001"/>
      <c r="AT30" s="2001"/>
      <c r="AU30" s="2001"/>
      <c r="AV30" s="2001"/>
      <c r="AW30" s="2001"/>
      <c r="AX30" s="2001"/>
      <c r="AY30" s="2001"/>
      <c r="AZ30" s="2001"/>
      <c r="BA30" s="2001"/>
      <c r="BB30" s="2001"/>
      <c r="BC30" s="2001"/>
      <c r="BD30" s="2001"/>
      <c r="BE30" s="2001"/>
      <c r="BF30" s="2001"/>
    </row>
    <row r="31" spans="1:58" ht="21" customHeight="1">
      <c r="A31" s="2001" t="s">
        <v>776</v>
      </c>
      <c r="B31" s="2001" t="s">
        <v>5</v>
      </c>
      <c r="C31" s="1541">
        <v>0</v>
      </c>
      <c r="D31" s="1447"/>
      <c r="E31" s="1541">
        <v>0</v>
      </c>
      <c r="F31" s="1447"/>
      <c r="G31" s="1541">
        <v>0</v>
      </c>
      <c r="H31" s="1447"/>
      <c r="I31" s="1541">
        <v>0</v>
      </c>
      <c r="J31" s="1447"/>
      <c r="K31" s="1541">
        <v>0</v>
      </c>
      <c r="L31" s="1447"/>
      <c r="M31" s="1541">
        <v>160</v>
      </c>
      <c r="N31" s="1447"/>
      <c r="O31" s="1541">
        <v>0</v>
      </c>
      <c r="P31" s="1447"/>
      <c r="Q31" s="1541">
        <v>0</v>
      </c>
      <c r="R31" s="1447"/>
      <c r="S31" s="1541">
        <v>0</v>
      </c>
      <c r="T31" s="2001"/>
      <c r="U31" s="2001">
        <f t="shared" si="0"/>
        <v>160</v>
      </c>
      <c r="V31" s="2001"/>
      <c r="W31" s="1541">
        <v>1540</v>
      </c>
      <c r="X31" s="1449" t="s">
        <v>5</v>
      </c>
      <c r="Y31" s="1541">
        <v>278</v>
      </c>
      <c r="Z31" s="1449"/>
      <c r="AA31" s="1541">
        <v>795</v>
      </c>
      <c r="AB31" s="2001"/>
      <c r="AC31" s="2000">
        <f t="shared" si="1"/>
        <v>2773</v>
      </c>
      <c r="AD31" s="2001"/>
      <c r="AE31" s="1541">
        <v>3074</v>
      </c>
      <c r="AF31" s="2001"/>
      <c r="AG31" s="2001"/>
      <c r="AH31" s="2001"/>
      <c r="AI31" s="2001"/>
      <c r="AJ31" s="2001"/>
      <c r="AK31" s="2001"/>
      <c r="AL31" s="2001"/>
      <c r="AM31" s="2001"/>
      <c r="AN31" s="2001"/>
      <c r="AO31" s="2001"/>
      <c r="AP31" s="2001"/>
      <c r="AQ31" s="2001"/>
      <c r="AR31" s="2001"/>
      <c r="AS31" s="2001"/>
      <c r="AT31" s="2001"/>
      <c r="AU31" s="2001"/>
      <c r="AV31" s="2001"/>
      <c r="AW31" s="2001"/>
      <c r="AX31" s="2001"/>
      <c r="AY31" s="2001"/>
      <c r="AZ31" s="2001"/>
      <c r="BA31" s="2001"/>
      <c r="BB31" s="2001"/>
      <c r="BC31" s="2001"/>
      <c r="BD31" s="2001"/>
      <c r="BE31" s="2001"/>
      <c r="BF31" s="2001"/>
    </row>
    <row r="32" spans="1:58" ht="21" customHeight="1">
      <c r="A32" s="2001" t="s">
        <v>777</v>
      </c>
      <c r="B32" s="2001" t="s">
        <v>5</v>
      </c>
      <c r="C32" s="1541">
        <v>0</v>
      </c>
      <c r="D32" s="1447"/>
      <c r="E32" s="1541">
        <v>0</v>
      </c>
      <c r="F32" s="1447"/>
      <c r="G32" s="1541">
        <v>53802</v>
      </c>
      <c r="H32" s="1447"/>
      <c r="I32" s="1541">
        <v>0</v>
      </c>
      <c r="J32" s="1447"/>
      <c r="K32" s="1541">
        <v>0</v>
      </c>
      <c r="L32" s="1447"/>
      <c r="M32" s="1541">
        <v>0</v>
      </c>
      <c r="N32" s="1447"/>
      <c r="O32" s="1541">
        <v>0</v>
      </c>
      <c r="P32" s="1447"/>
      <c r="Q32" s="1541">
        <v>0</v>
      </c>
      <c r="R32" s="1447"/>
      <c r="S32" s="1541">
        <v>0</v>
      </c>
      <c r="T32" s="2001"/>
      <c r="U32" s="2001">
        <f t="shared" si="0"/>
        <v>53802</v>
      </c>
      <c r="V32" s="2001"/>
      <c r="W32" s="1541">
        <v>2859</v>
      </c>
      <c r="X32" s="1449" t="s">
        <v>5</v>
      </c>
      <c r="Y32" s="1541">
        <v>1732</v>
      </c>
      <c r="Z32" s="1449"/>
      <c r="AA32" s="1541">
        <v>1741</v>
      </c>
      <c r="AB32" s="2001"/>
      <c r="AC32" s="2000">
        <f t="shared" si="1"/>
        <v>60134</v>
      </c>
      <c r="AD32" s="2001"/>
      <c r="AE32" s="1541">
        <v>67238</v>
      </c>
      <c r="AF32" s="2001"/>
      <c r="AG32" s="2001"/>
      <c r="AH32" s="2001"/>
      <c r="AI32" s="2001"/>
      <c r="AJ32" s="2001"/>
      <c r="AK32" s="2001"/>
      <c r="AL32" s="2001"/>
      <c r="AM32" s="2001"/>
      <c r="AN32" s="2001"/>
      <c r="AO32" s="2001"/>
      <c r="AP32" s="2001"/>
      <c r="AQ32" s="2001"/>
      <c r="AR32" s="2001"/>
      <c r="AS32" s="2001"/>
      <c r="AT32" s="2001"/>
      <c r="AU32" s="2001"/>
      <c r="AV32" s="2001"/>
      <c r="AW32" s="2001"/>
      <c r="AX32" s="2001"/>
      <c r="AY32" s="2001"/>
      <c r="AZ32" s="2001"/>
      <c r="BA32" s="2001"/>
      <c r="BB32" s="2001"/>
      <c r="BC32" s="2001"/>
      <c r="BD32" s="2001"/>
      <c r="BE32" s="2001"/>
      <c r="BF32" s="2001"/>
    </row>
    <row r="33" spans="1:58" ht="21" customHeight="1">
      <c r="A33" s="2001" t="s">
        <v>778</v>
      </c>
      <c r="B33" s="2001" t="s">
        <v>5</v>
      </c>
      <c r="C33" s="1541">
        <v>0</v>
      </c>
      <c r="D33" s="1447"/>
      <c r="E33" s="1541">
        <v>0</v>
      </c>
      <c r="F33" s="1447"/>
      <c r="G33" s="1541">
        <v>0</v>
      </c>
      <c r="H33" s="1447"/>
      <c r="I33" s="1541">
        <v>0</v>
      </c>
      <c r="J33" s="1447"/>
      <c r="K33" s="1541">
        <v>0</v>
      </c>
      <c r="L33" s="1447"/>
      <c r="M33" s="1541">
        <v>0</v>
      </c>
      <c r="N33" s="1447"/>
      <c r="O33" s="1541">
        <v>0</v>
      </c>
      <c r="P33" s="1447"/>
      <c r="Q33" s="1541">
        <v>0</v>
      </c>
      <c r="R33" s="1447"/>
      <c r="S33" s="1541">
        <v>0</v>
      </c>
      <c r="T33" s="2001"/>
      <c r="U33" s="2001">
        <f t="shared" si="0"/>
        <v>0</v>
      </c>
      <c r="V33" s="2001"/>
      <c r="W33" s="1541">
        <v>0</v>
      </c>
      <c r="X33" s="1449" t="s">
        <v>5</v>
      </c>
      <c r="Y33" s="1541">
        <v>148</v>
      </c>
      <c r="Z33" s="1449"/>
      <c r="AA33" s="1541">
        <v>0</v>
      </c>
      <c r="AB33" s="2001"/>
      <c r="AC33" s="2000">
        <f t="shared" si="1"/>
        <v>148</v>
      </c>
      <c r="AD33" s="2001"/>
      <c r="AE33" s="1541">
        <v>92</v>
      </c>
      <c r="AF33" s="2001"/>
      <c r="AG33" s="2001"/>
      <c r="AH33" s="2001"/>
      <c r="AI33" s="2001"/>
      <c r="AJ33" s="2001"/>
      <c r="AK33" s="2001"/>
      <c r="AL33" s="2001"/>
      <c r="AM33" s="2001"/>
      <c r="AN33" s="2001"/>
      <c r="AO33" s="2001"/>
      <c r="AP33" s="2001"/>
      <c r="AQ33" s="2001"/>
      <c r="AR33" s="2001"/>
      <c r="AS33" s="2001"/>
      <c r="AT33" s="2001"/>
      <c r="AU33" s="2001"/>
      <c r="AV33" s="2001"/>
      <c r="AW33" s="2001"/>
      <c r="AX33" s="2001"/>
      <c r="AY33" s="2001"/>
      <c r="AZ33" s="2001"/>
      <c r="BA33" s="2001"/>
      <c r="BB33" s="2001"/>
      <c r="BC33" s="2001"/>
      <c r="BD33" s="2001"/>
      <c r="BE33" s="2001"/>
      <c r="BF33" s="2001"/>
    </row>
    <row r="34" spans="1:58" ht="21" customHeight="1">
      <c r="A34" s="2001" t="s">
        <v>779</v>
      </c>
      <c r="B34" s="2001" t="s">
        <v>5</v>
      </c>
      <c r="C34" s="1541">
        <v>0</v>
      </c>
      <c r="D34" s="1447"/>
      <c r="E34" s="1541">
        <v>0</v>
      </c>
      <c r="F34" s="1447"/>
      <c r="G34" s="1541">
        <v>0</v>
      </c>
      <c r="H34" s="1447"/>
      <c r="I34" s="1541">
        <v>0</v>
      </c>
      <c r="J34" s="1447"/>
      <c r="K34" s="1541">
        <v>0</v>
      </c>
      <c r="L34" s="1447"/>
      <c r="M34" s="1541">
        <v>0</v>
      </c>
      <c r="N34" s="1447"/>
      <c r="O34" s="1541">
        <v>0</v>
      </c>
      <c r="P34" s="1447"/>
      <c r="Q34" s="1541">
        <v>0</v>
      </c>
      <c r="R34" s="1447"/>
      <c r="S34" s="1541">
        <v>43840</v>
      </c>
      <c r="T34" s="2001"/>
      <c r="U34" s="2001">
        <f t="shared" si="0"/>
        <v>43840</v>
      </c>
      <c r="V34" s="2001"/>
      <c r="W34" s="1541">
        <v>8215</v>
      </c>
      <c r="X34" s="1449" t="s">
        <v>5</v>
      </c>
      <c r="Y34" s="1541">
        <v>9359</v>
      </c>
      <c r="Z34" s="1449"/>
      <c r="AA34" s="1541">
        <v>4952</v>
      </c>
      <c r="AB34" s="2001"/>
      <c r="AC34" s="2000">
        <f t="shared" si="1"/>
        <v>66366</v>
      </c>
      <c r="AD34" s="2001"/>
      <c r="AE34" s="1541">
        <v>63829</v>
      </c>
      <c r="AF34" s="2001"/>
      <c r="AG34" s="2001"/>
      <c r="AH34" s="2001"/>
      <c r="AI34" s="2001"/>
      <c r="AJ34" s="2001"/>
      <c r="AK34" s="2001"/>
      <c r="AL34" s="2001"/>
      <c r="AM34" s="2001"/>
      <c r="AN34" s="2001"/>
      <c r="AO34" s="2001"/>
      <c r="AP34" s="2001"/>
      <c r="AQ34" s="2001"/>
      <c r="AR34" s="2001"/>
      <c r="AS34" s="2001"/>
      <c r="AT34" s="2001"/>
      <c r="AU34" s="2001"/>
      <c r="AV34" s="2001"/>
      <c r="AW34" s="2001"/>
      <c r="AX34" s="2001"/>
      <c r="AY34" s="2001"/>
      <c r="AZ34" s="2001"/>
      <c r="BA34" s="2001"/>
      <c r="BB34" s="2001"/>
      <c r="BC34" s="2001"/>
      <c r="BD34" s="2001"/>
      <c r="BE34" s="2001"/>
      <c r="BF34" s="2001"/>
    </row>
    <row r="35" spans="1:58" ht="21" customHeight="1">
      <c r="A35" s="2000" t="s">
        <v>2259</v>
      </c>
      <c r="B35" s="2001" t="s">
        <v>5</v>
      </c>
      <c r="C35" s="1541">
        <v>0</v>
      </c>
      <c r="D35" s="1447"/>
      <c r="E35" s="1541">
        <v>0</v>
      </c>
      <c r="F35" s="1447"/>
      <c r="G35" s="1541">
        <v>0</v>
      </c>
      <c r="H35" s="1447"/>
      <c r="I35" s="1541">
        <v>0</v>
      </c>
      <c r="J35" s="1447"/>
      <c r="K35" s="1541">
        <v>0</v>
      </c>
      <c r="L35" s="1447"/>
      <c r="M35" s="1541">
        <v>0</v>
      </c>
      <c r="N35" s="1447"/>
      <c r="O35" s="1541">
        <v>0</v>
      </c>
      <c r="P35" s="1447"/>
      <c r="Q35" s="1541">
        <v>0</v>
      </c>
      <c r="R35" s="1447"/>
      <c r="S35" s="1541">
        <v>0</v>
      </c>
      <c r="T35" s="2001"/>
      <c r="U35" s="2001">
        <f t="shared" ref="U35" si="2">ROUND(SUM(C35:S35),1)</f>
        <v>0</v>
      </c>
      <c r="V35" s="2001"/>
      <c r="W35" s="1541">
        <v>1133</v>
      </c>
      <c r="X35" s="1449" t="s">
        <v>5</v>
      </c>
      <c r="Y35" s="1541">
        <v>2804</v>
      </c>
      <c r="Z35" s="1449"/>
      <c r="AA35" s="1541">
        <v>682</v>
      </c>
      <c r="AB35" s="2001"/>
      <c r="AC35" s="2000">
        <f t="shared" ref="AC35" si="3">ROUND(SUM(U35:AA35),1)</f>
        <v>4619</v>
      </c>
      <c r="AD35" s="2001"/>
      <c r="AE35" s="1541">
        <v>3934</v>
      </c>
      <c r="AF35" s="2001"/>
      <c r="AG35" s="2001"/>
      <c r="AH35" s="2001"/>
      <c r="AI35" s="2001"/>
      <c r="AJ35" s="2001"/>
      <c r="AK35" s="2001"/>
      <c r="AL35" s="2001"/>
      <c r="AM35" s="2001"/>
      <c r="AN35" s="2001"/>
      <c r="AO35" s="2001"/>
      <c r="AP35" s="2001"/>
      <c r="AQ35" s="2001"/>
      <c r="AR35" s="2001"/>
      <c r="AS35" s="2001"/>
      <c r="AT35" s="2001"/>
      <c r="AU35" s="2001"/>
      <c r="AV35" s="2001"/>
      <c r="AW35" s="2001"/>
      <c r="AX35" s="2001"/>
      <c r="AY35" s="2001"/>
      <c r="AZ35" s="2001"/>
      <c r="BA35" s="2001"/>
      <c r="BB35" s="2001"/>
      <c r="BC35" s="2001"/>
      <c r="BD35" s="2001"/>
      <c r="BE35" s="2001"/>
      <c r="BF35" s="2001"/>
    </row>
    <row r="36" spans="1:58" ht="21" customHeight="1">
      <c r="A36" s="2001" t="s">
        <v>780</v>
      </c>
      <c r="B36" s="2001" t="s">
        <v>5</v>
      </c>
      <c r="C36" s="1541">
        <v>0</v>
      </c>
      <c r="D36" s="1447"/>
      <c r="E36" s="1541">
        <v>0</v>
      </c>
      <c r="F36" s="1447"/>
      <c r="G36" s="1541">
        <v>0</v>
      </c>
      <c r="H36" s="1447"/>
      <c r="I36" s="1541">
        <v>0</v>
      </c>
      <c r="J36" s="1447"/>
      <c r="K36" s="1541">
        <v>0</v>
      </c>
      <c r="L36" s="1447"/>
      <c r="M36" s="1541">
        <v>11990</v>
      </c>
      <c r="N36" s="1447"/>
      <c r="O36" s="1541">
        <v>0</v>
      </c>
      <c r="P36" s="1447"/>
      <c r="Q36" s="1541">
        <v>0</v>
      </c>
      <c r="R36" s="1447"/>
      <c r="S36" s="1541">
        <v>1066</v>
      </c>
      <c r="T36" s="2001"/>
      <c r="U36" s="2001">
        <f t="shared" si="0"/>
        <v>13056</v>
      </c>
      <c r="V36" s="2001"/>
      <c r="W36" s="1541">
        <v>4746</v>
      </c>
      <c r="X36" s="1449" t="s">
        <v>5</v>
      </c>
      <c r="Y36" s="1541">
        <v>4075</v>
      </c>
      <c r="Z36" s="1449"/>
      <c r="AA36" s="1541">
        <v>392</v>
      </c>
      <c r="AB36" s="2001"/>
      <c r="AC36" s="2000">
        <f t="shared" si="1"/>
        <v>22269</v>
      </c>
      <c r="AD36" s="2001"/>
      <c r="AE36" s="1541">
        <v>51365</v>
      </c>
      <c r="AF36" s="2001"/>
      <c r="AG36" s="2001"/>
      <c r="AH36" s="2001"/>
      <c r="AI36" s="2001"/>
      <c r="AJ36" s="2001"/>
      <c r="AK36" s="2001"/>
      <c r="AL36" s="2001"/>
      <c r="AM36" s="2001"/>
      <c r="AN36" s="2001"/>
      <c r="AO36" s="2001"/>
      <c r="AP36" s="2001"/>
      <c r="AQ36" s="2001"/>
      <c r="AR36" s="2001"/>
      <c r="AS36" s="2001"/>
      <c r="AT36" s="2001"/>
      <c r="AU36" s="2001"/>
      <c r="AV36" s="2001"/>
      <c r="AW36" s="2001"/>
      <c r="AX36" s="2001"/>
      <c r="AY36" s="2001"/>
      <c r="AZ36" s="2001"/>
      <c r="BA36" s="2001"/>
      <c r="BB36" s="2001"/>
      <c r="BC36" s="2001"/>
      <c r="BD36" s="2001"/>
      <c r="BE36" s="2001"/>
      <c r="BF36" s="2001"/>
    </row>
    <row r="37" spans="1:58" ht="21" customHeight="1">
      <c r="A37" s="2001" t="s">
        <v>781</v>
      </c>
      <c r="B37" s="2001" t="s">
        <v>5</v>
      </c>
      <c r="C37" s="1541">
        <v>0</v>
      </c>
      <c r="D37" s="1447"/>
      <c r="E37" s="1541">
        <v>0</v>
      </c>
      <c r="F37" s="1447"/>
      <c r="G37" s="1541">
        <v>0</v>
      </c>
      <c r="H37" s="1447"/>
      <c r="I37" s="1541">
        <v>0</v>
      </c>
      <c r="J37" s="1447"/>
      <c r="K37" s="1541">
        <v>0</v>
      </c>
      <c r="L37" s="1447"/>
      <c r="M37" s="1541">
        <v>1300326</v>
      </c>
      <c r="N37" s="1447"/>
      <c r="O37" s="1541">
        <v>0</v>
      </c>
      <c r="P37" s="1447"/>
      <c r="Q37" s="1541">
        <v>0</v>
      </c>
      <c r="R37" s="1447"/>
      <c r="S37" s="1541">
        <v>0</v>
      </c>
      <c r="T37" s="484"/>
      <c r="U37" s="2001">
        <f t="shared" si="0"/>
        <v>1300326</v>
      </c>
      <c r="V37" s="2001"/>
      <c r="W37" s="1541">
        <v>8502</v>
      </c>
      <c r="X37" s="1449" t="s">
        <v>5</v>
      </c>
      <c r="Y37" s="1541">
        <v>16025</v>
      </c>
      <c r="Z37" s="1449"/>
      <c r="AA37" s="1541">
        <v>3939</v>
      </c>
      <c r="AB37" s="2001"/>
      <c r="AC37" s="2000">
        <f t="shared" si="1"/>
        <v>1328792</v>
      </c>
      <c r="AD37" s="484"/>
      <c r="AE37" s="1541">
        <v>1090949</v>
      </c>
      <c r="AF37" s="2001"/>
      <c r="AG37" s="2001"/>
      <c r="AH37" s="2001"/>
      <c r="AI37" s="2001"/>
      <c r="AJ37" s="2001"/>
      <c r="AK37" s="2001"/>
      <c r="AL37" s="2001"/>
      <c r="AM37" s="2001"/>
      <c r="AN37" s="2001"/>
      <c r="AO37" s="2001"/>
      <c r="AP37" s="2001"/>
      <c r="AQ37" s="2001"/>
      <c r="AR37" s="2001"/>
      <c r="AS37" s="2001"/>
      <c r="AT37" s="2001"/>
      <c r="AU37" s="2001"/>
      <c r="AV37" s="2001"/>
      <c r="AW37" s="2001"/>
      <c r="AX37" s="2001"/>
      <c r="AY37" s="2001"/>
      <c r="AZ37" s="2001"/>
      <c r="BA37" s="2001"/>
      <c r="BB37" s="2001"/>
      <c r="BC37" s="2001"/>
      <c r="BD37" s="2001"/>
      <c r="BE37" s="2001"/>
      <c r="BF37" s="2001"/>
    </row>
    <row r="38" spans="1:58" ht="21" customHeight="1">
      <c r="A38" s="2001" t="s">
        <v>782</v>
      </c>
      <c r="B38" s="2001" t="s">
        <v>5</v>
      </c>
      <c r="C38" s="1541">
        <v>0</v>
      </c>
      <c r="D38" s="1447"/>
      <c r="E38" s="1541">
        <v>0</v>
      </c>
      <c r="F38" s="1447"/>
      <c r="G38" s="1541">
        <v>0</v>
      </c>
      <c r="H38" s="1447"/>
      <c r="I38" s="1541">
        <v>0</v>
      </c>
      <c r="J38" s="1447"/>
      <c r="K38" s="1541">
        <v>0</v>
      </c>
      <c r="L38" s="1447"/>
      <c r="M38" s="1541">
        <v>0</v>
      </c>
      <c r="N38" s="1447"/>
      <c r="O38" s="1541">
        <v>61656</v>
      </c>
      <c r="P38" s="1447"/>
      <c r="Q38" s="1541">
        <v>0</v>
      </c>
      <c r="R38" s="1447"/>
      <c r="S38" s="1541">
        <v>0</v>
      </c>
      <c r="T38" s="2001"/>
      <c r="U38" s="2001">
        <f t="shared" si="0"/>
        <v>61656</v>
      </c>
      <c r="V38" s="2001"/>
      <c r="W38" s="1541">
        <v>5500</v>
      </c>
      <c r="X38" s="1449" t="s">
        <v>5</v>
      </c>
      <c r="Y38" s="1541">
        <v>2192</v>
      </c>
      <c r="Z38" s="1449"/>
      <c r="AA38" s="1541">
        <v>3327</v>
      </c>
      <c r="AB38" s="2001"/>
      <c r="AC38" s="2000">
        <f t="shared" si="1"/>
        <v>72675</v>
      </c>
      <c r="AD38" s="2001"/>
      <c r="AE38" s="1541">
        <v>67217</v>
      </c>
      <c r="AF38" s="2001"/>
      <c r="AG38" s="2001"/>
      <c r="AH38" s="2001"/>
      <c r="AI38" s="2001"/>
      <c r="AJ38" s="2001"/>
      <c r="AK38" s="2001"/>
      <c r="AL38" s="2001"/>
      <c r="AM38" s="2001"/>
      <c r="AN38" s="2001"/>
      <c r="AO38" s="2001"/>
      <c r="AP38" s="2001"/>
      <c r="AQ38" s="2001"/>
      <c r="AR38" s="2001"/>
      <c r="AS38" s="2001"/>
      <c r="AT38" s="2001"/>
      <c r="AU38" s="2001"/>
      <c r="AV38" s="2001"/>
      <c r="AW38" s="2001"/>
      <c r="AX38" s="2001"/>
      <c r="AY38" s="2001"/>
      <c r="AZ38" s="2001"/>
      <c r="BA38" s="2001"/>
      <c r="BB38" s="2001"/>
      <c r="BC38" s="2001"/>
      <c r="BD38" s="2001"/>
      <c r="BE38" s="2001"/>
      <c r="BF38" s="2001"/>
    </row>
    <row r="39" spans="1:58" ht="21" customHeight="1">
      <c r="A39" s="2001" t="s">
        <v>783</v>
      </c>
      <c r="B39" s="2001" t="s">
        <v>5</v>
      </c>
      <c r="C39" s="1541">
        <v>0</v>
      </c>
      <c r="D39" s="1447"/>
      <c r="E39" s="1541">
        <v>0</v>
      </c>
      <c r="F39" s="1447"/>
      <c r="G39" s="1541">
        <v>0</v>
      </c>
      <c r="H39" s="1447"/>
      <c r="I39" s="1541">
        <v>0</v>
      </c>
      <c r="J39" s="1447"/>
      <c r="K39" s="1541">
        <v>0</v>
      </c>
      <c r="L39" s="1447"/>
      <c r="M39" s="1541">
        <v>0</v>
      </c>
      <c r="N39" s="1447"/>
      <c r="O39" s="1541">
        <v>0</v>
      </c>
      <c r="P39" s="1447"/>
      <c r="Q39" s="1541">
        <v>0</v>
      </c>
      <c r="R39" s="1447"/>
      <c r="S39" s="1541">
        <v>0</v>
      </c>
      <c r="T39" s="484"/>
      <c r="U39" s="2001">
        <f t="shared" si="0"/>
        <v>0</v>
      </c>
      <c r="V39" s="2001"/>
      <c r="W39" s="1541">
        <v>3033</v>
      </c>
      <c r="X39" s="1449" t="s">
        <v>5</v>
      </c>
      <c r="Y39" s="1541">
        <v>1351</v>
      </c>
      <c r="Z39" s="1449"/>
      <c r="AA39" s="1541">
        <v>0</v>
      </c>
      <c r="AB39" s="2001"/>
      <c r="AC39" s="2000">
        <f t="shared" si="1"/>
        <v>4384</v>
      </c>
      <c r="AD39" s="2001"/>
      <c r="AE39" s="1541">
        <v>4998</v>
      </c>
      <c r="AF39" s="2001"/>
      <c r="AG39" s="2001"/>
      <c r="AH39" s="2001"/>
      <c r="AI39" s="2001"/>
      <c r="AJ39" s="2001"/>
      <c r="AK39" s="2001"/>
      <c r="AL39" s="2001"/>
      <c r="AM39" s="2001"/>
      <c r="AN39" s="2001"/>
      <c r="AO39" s="2001"/>
      <c r="AP39" s="2001"/>
      <c r="AQ39" s="2001"/>
      <c r="AR39" s="2001"/>
      <c r="AS39" s="2001"/>
      <c r="AT39" s="2001"/>
      <c r="AU39" s="2001"/>
      <c r="AV39" s="2001"/>
      <c r="AW39" s="2001"/>
      <c r="AX39" s="2001"/>
      <c r="AY39" s="2001"/>
      <c r="AZ39" s="2001"/>
      <c r="BA39" s="2001"/>
      <c r="BB39" s="2001"/>
      <c r="BC39" s="2001"/>
      <c r="BD39" s="2001"/>
      <c r="BE39" s="2001"/>
      <c r="BF39" s="2001"/>
    </row>
    <row r="40" spans="1:58" ht="21" customHeight="1">
      <c r="A40" s="2001" t="s">
        <v>784</v>
      </c>
      <c r="B40" s="2001" t="s">
        <v>5</v>
      </c>
      <c r="C40" s="1541">
        <v>0</v>
      </c>
      <c r="D40" s="1447"/>
      <c r="E40" s="1541">
        <v>0</v>
      </c>
      <c r="F40" s="1447"/>
      <c r="G40" s="1541">
        <v>0</v>
      </c>
      <c r="H40" s="1447"/>
      <c r="I40" s="1541">
        <v>0</v>
      </c>
      <c r="J40" s="1447"/>
      <c r="K40" s="1541">
        <v>0</v>
      </c>
      <c r="L40" s="1447"/>
      <c r="M40" s="1541">
        <v>0</v>
      </c>
      <c r="N40" s="1447"/>
      <c r="O40" s="1541">
        <v>0</v>
      </c>
      <c r="P40" s="1447"/>
      <c r="Q40" s="1541">
        <v>0</v>
      </c>
      <c r="R40" s="1447"/>
      <c r="S40" s="1541">
        <v>0</v>
      </c>
      <c r="T40" s="2001"/>
      <c r="U40" s="2001">
        <f t="shared" si="0"/>
        <v>0</v>
      </c>
      <c r="V40" s="2001"/>
      <c r="W40" s="1541">
        <v>22957</v>
      </c>
      <c r="X40" s="1449" t="s">
        <v>5</v>
      </c>
      <c r="Y40" s="1541">
        <v>15006</v>
      </c>
      <c r="Z40" s="1449"/>
      <c r="AA40" s="1541">
        <v>8307</v>
      </c>
      <c r="AB40" s="2001"/>
      <c r="AC40" s="2000">
        <f t="shared" si="1"/>
        <v>46270</v>
      </c>
      <c r="AD40" s="2001"/>
      <c r="AE40" s="1541">
        <v>49976</v>
      </c>
      <c r="AF40" s="2001"/>
      <c r="AG40" s="2001"/>
      <c r="AH40" s="2001"/>
      <c r="AI40" s="2001"/>
      <c r="AJ40" s="2001"/>
      <c r="AK40" s="2001"/>
      <c r="AL40" s="2001"/>
      <c r="AM40" s="2001"/>
      <c r="AN40" s="2001"/>
      <c r="AO40" s="2001"/>
      <c r="AP40" s="2001"/>
      <c r="AQ40" s="2001"/>
      <c r="AR40" s="2001"/>
      <c r="AS40" s="2001"/>
      <c r="AT40" s="2001"/>
      <c r="AU40" s="2001"/>
      <c r="AV40" s="2001"/>
      <c r="AW40" s="2001"/>
      <c r="AX40" s="2001"/>
      <c r="AY40" s="2001"/>
      <c r="AZ40" s="2001"/>
      <c r="BA40" s="2001"/>
      <c r="BB40" s="2001"/>
      <c r="BC40" s="2001"/>
      <c r="BD40" s="2001"/>
      <c r="BE40" s="2001"/>
      <c r="BF40" s="2001"/>
    </row>
    <row r="41" spans="1:58" ht="21" customHeight="1">
      <c r="A41" s="2001" t="s">
        <v>785</v>
      </c>
      <c r="B41" s="2001" t="s">
        <v>5</v>
      </c>
      <c r="C41" s="1541">
        <v>0</v>
      </c>
      <c r="D41" s="1447"/>
      <c r="E41" s="1541">
        <v>0</v>
      </c>
      <c r="F41" s="1447"/>
      <c r="G41" s="1541">
        <v>0</v>
      </c>
      <c r="H41" s="1447"/>
      <c r="I41" s="1541">
        <v>0</v>
      </c>
      <c r="J41" s="1447"/>
      <c r="K41" s="1541">
        <v>0</v>
      </c>
      <c r="L41" s="1447"/>
      <c r="M41" s="1541">
        <v>0</v>
      </c>
      <c r="N41" s="1447"/>
      <c r="O41" s="1541">
        <v>0</v>
      </c>
      <c r="P41" s="1447"/>
      <c r="Q41" s="1541">
        <v>0</v>
      </c>
      <c r="R41" s="1447"/>
      <c r="S41" s="1541">
        <v>0</v>
      </c>
      <c r="T41" s="2001"/>
      <c r="U41" s="2001">
        <f t="shared" si="0"/>
        <v>0</v>
      </c>
      <c r="V41" s="2001"/>
      <c r="W41" s="1541">
        <v>12250</v>
      </c>
      <c r="X41" s="1449" t="s">
        <v>5</v>
      </c>
      <c r="Y41" s="1541">
        <v>14099</v>
      </c>
      <c r="Z41" s="1449"/>
      <c r="AA41" s="1541">
        <v>2140</v>
      </c>
      <c r="AB41" s="2001"/>
      <c r="AC41" s="2000">
        <f t="shared" si="1"/>
        <v>28489</v>
      </c>
      <c r="AD41" s="2001"/>
      <c r="AE41" s="1541">
        <v>30118</v>
      </c>
      <c r="AF41" s="2001"/>
      <c r="AG41" s="2001"/>
      <c r="AH41" s="2001"/>
      <c r="AI41" s="2001"/>
      <c r="AJ41" s="2001"/>
      <c r="AK41" s="2001"/>
      <c r="AL41" s="2001"/>
      <c r="AM41" s="2001"/>
      <c r="AN41" s="2001"/>
      <c r="AO41" s="2001"/>
      <c r="AP41" s="2001"/>
      <c r="AQ41" s="2001"/>
      <c r="AR41" s="2001"/>
      <c r="AS41" s="2001"/>
      <c r="AT41" s="2001"/>
      <c r="AU41" s="2001"/>
      <c r="AV41" s="2001"/>
      <c r="AW41" s="2001"/>
      <c r="AX41" s="2001"/>
      <c r="AY41" s="2001"/>
      <c r="AZ41" s="2001"/>
      <c r="BA41" s="2001"/>
      <c r="BB41" s="2001"/>
      <c r="BC41" s="2001"/>
      <c r="BD41" s="2001"/>
      <c r="BE41" s="2001"/>
      <c r="BF41" s="2001"/>
    </row>
    <row r="42" spans="1:58" ht="21" customHeight="1">
      <c r="A42" s="2042" t="s">
        <v>2485</v>
      </c>
      <c r="B42" s="2001" t="s">
        <v>5</v>
      </c>
      <c r="C42" s="1541">
        <v>0</v>
      </c>
      <c r="D42" s="1447"/>
      <c r="E42" s="1541">
        <v>0</v>
      </c>
      <c r="F42" s="1447"/>
      <c r="G42" s="1541">
        <v>0</v>
      </c>
      <c r="H42" s="1447"/>
      <c r="I42" s="1541">
        <v>0</v>
      </c>
      <c r="J42" s="1447"/>
      <c r="K42" s="1541">
        <v>0</v>
      </c>
      <c r="L42" s="1447"/>
      <c r="M42" s="1541">
        <v>0</v>
      </c>
      <c r="N42" s="1447"/>
      <c r="O42" s="1541">
        <v>0</v>
      </c>
      <c r="P42" s="1447"/>
      <c r="Q42" s="1541">
        <v>0</v>
      </c>
      <c r="R42" s="1447"/>
      <c r="S42" s="1541">
        <v>0</v>
      </c>
      <c r="T42" s="2001"/>
      <c r="U42" s="2001">
        <f t="shared" si="0"/>
        <v>0</v>
      </c>
      <c r="V42" s="2001"/>
      <c r="W42" s="1541">
        <v>541</v>
      </c>
      <c r="X42" s="1449" t="s">
        <v>5</v>
      </c>
      <c r="Y42" s="1541">
        <v>187</v>
      </c>
      <c r="Z42" s="1449"/>
      <c r="AA42" s="1541">
        <v>330</v>
      </c>
      <c r="AB42" s="2001"/>
      <c r="AC42" s="2000">
        <f t="shared" si="1"/>
        <v>1058</v>
      </c>
      <c r="AD42" s="2001"/>
      <c r="AE42" s="1541">
        <v>1036</v>
      </c>
      <c r="AF42" s="2001"/>
      <c r="AG42" s="2001"/>
      <c r="AH42" s="2001"/>
      <c r="AI42" s="2001"/>
      <c r="AJ42" s="2001"/>
      <c r="AK42" s="2001"/>
      <c r="AL42" s="2001"/>
      <c r="AM42" s="2001"/>
      <c r="AN42" s="2001"/>
      <c r="AO42" s="2001"/>
      <c r="AP42" s="2001"/>
      <c r="AQ42" s="2001"/>
      <c r="AR42" s="2001"/>
      <c r="AS42" s="2001"/>
      <c r="AT42" s="2001"/>
      <c r="AU42" s="2001"/>
      <c r="AV42" s="2001"/>
      <c r="AW42" s="2001"/>
      <c r="AX42" s="2001"/>
      <c r="AY42" s="2001"/>
      <c r="AZ42" s="2001"/>
      <c r="BA42" s="2001"/>
      <c r="BB42" s="2001"/>
      <c r="BC42" s="2001"/>
      <c r="BD42" s="2001"/>
      <c r="BE42" s="2001"/>
      <c r="BF42" s="2001"/>
    </row>
    <row r="43" spans="1:58" ht="21" customHeight="1">
      <c r="A43" s="2266" t="s">
        <v>2541</v>
      </c>
      <c r="B43" s="2001" t="s">
        <v>5</v>
      </c>
      <c r="C43" s="1541">
        <v>0</v>
      </c>
      <c r="D43" s="1447"/>
      <c r="E43" s="1541">
        <v>0</v>
      </c>
      <c r="F43" s="1447"/>
      <c r="G43" s="1541">
        <v>0</v>
      </c>
      <c r="H43" s="1447"/>
      <c r="I43" s="1541">
        <v>0</v>
      </c>
      <c r="J43" s="1447"/>
      <c r="K43" s="1541">
        <v>0</v>
      </c>
      <c r="L43" s="1447"/>
      <c r="M43" s="1541">
        <v>70</v>
      </c>
      <c r="N43" s="1447"/>
      <c r="O43" s="1541">
        <v>0</v>
      </c>
      <c r="P43" s="1447"/>
      <c r="Q43" s="1541">
        <v>0</v>
      </c>
      <c r="R43" s="1447"/>
      <c r="S43" s="1541">
        <v>0</v>
      </c>
      <c r="T43" s="2001"/>
      <c r="U43" s="2000">
        <f t="shared" si="0"/>
        <v>70</v>
      </c>
      <c r="V43" s="2001"/>
      <c r="W43" s="1541">
        <v>0</v>
      </c>
      <c r="X43" s="1449" t="s">
        <v>5</v>
      </c>
      <c r="Y43" s="1541">
        <v>3925</v>
      </c>
      <c r="Z43" s="1449"/>
      <c r="AA43" s="1541">
        <v>0</v>
      </c>
      <c r="AB43" s="2001"/>
      <c r="AC43" s="2000">
        <f>ROUND(SUM(U43:AA43),1)</f>
        <v>3995</v>
      </c>
      <c r="AD43" s="2001"/>
      <c r="AE43" s="1541">
        <v>3259</v>
      </c>
      <c r="AF43" s="2001"/>
      <c r="AG43" s="2001"/>
      <c r="AH43" s="2001"/>
      <c r="AI43" s="2001"/>
      <c r="AJ43" s="2001"/>
      <c r="AK43" s="2001"/>
      <c r="AL43" s="2001"/>
      <c r="AM43" s="2001"/>
      <c r="AN43" s="2001"/>
      <c r="AO43" s="2001"/>
      <c r="AP43" s="2001"/>
      <c r="AQ43" s="2001"/>
      <c r="AR43" s="2001"/>
      <c r="AS43" s="2001"/>
      <c r="AT43" s="2001"/>
      <c r="AU43" s="2001"/>
      <c r="AV43" s="2001"/>
      <c r="AW43" s="2001"/>
      <c r="AX43" s="2001"/>
      <c r="AY43" s="2001"/>
      <c r="AZ43" s="2001"/>
      <c r="BA43" s="2001"/>
      <c r="BB43" s="2001"/>
      <c r="BC43" s="2001"/>
      <c r="BD43" s="2001"/>
      <c r="BE43" s="2001"/>
      <c r="BF43" s="2001"/>
    </row>
    <row r="44" spans="1:58" ht="21" customHeight="1">
      <c r="A44" s="1189" t="s">
        <v>2099</v>
      </c>
      <c r="B44" s="1189" t="s">
        <v>5</v>
      </c>
      <c r="C44" s="1541">
        <v>0</v>
      </c>
      <c r="D44" s="1447"/>
      <c r="E44" s="1541">
        <v>0</v>
      </c>
      <c r="F44" s="1447"/>
      <c r="G44" s="1541">
        <v>0</v>
      </c>
      <c r="H44" s="1447"/>
      <c r="I44" s="1541">
        <v>0</v>
      </c>
      <c r="J44" s="1447"/>
      <c r="K44" s="1541">
        <v>0</v>
      </c>
      <c r="L44" s="1447"/>
      <c r="M44" s="1541">
        <v>0</v>
      </c>
      <c r="N44" s="1447"/>
      <c r="O44" s="1541">
        <v>0</v>
      </c>
      <c r="P44" s="1447"/>
      <c r="Q44" s="1541">
        <v>0</v>
      </c>
      <c r="R44" s="1447"/>
      <c r="S44" s="1541">
        <v>0</v>
      </c>
      <c r="T44" s="2000">
        <v>0</v>
      </c>
      <c r="U44" s="2000">
        <f t="shared" si="0"/>
        <v>0</v>
      </c>
      <c r="V44" s="2000"/>
      <c r="W44" s="1541">
        <v>146</v>
      </c>
      <c r="X44" s="1449" t="s">
        <v>5</v>
      </c>
      <c r="Y44" s="1541">
        <v>2178</v>
      </c>
      <c r="Z44" s="1449"/>
      <c r="AA44" s="1541">
        <v>0</v>
      </c>
      <c r="AB44" s="2000"/>
      <c r="AC44" s="2000">
        <f>ROUND(SUM(U44:AA44),1)</f>
        <v>2324</v>
      </c>
      <c r="AD44" s="2000"/>
      <c r="AE44" s="1541">
        <v>1576</v>
      </c>
      <c r="AF44" s="2000"/>
      <c r="AG44" s="2000"/>
      <c r="AH44" s="2001"/>
      <c r="AI44" s="2000"/>
      <c r="AJ44" s="2000"/>
      <c r="AK44" s="2000"/>
      <c r="AL44" s="2000"/>
      <c r="AM44" s="2000"/>
      <c r="AN44" s="2000"/>
      <c r="AO44" s="2000"/>
      <c r="AP44" s="2000"/>
      <c r="AQ44" s="2000"/>
      <c r="AR44" s="2000"/>
      <c r="AS44" s="2000"/>
      <c r="AT44" s="2000"/>
      <c r="AU44" s="2000"/>
      <c r="AV44" s="2000"/>
      <c r="AW44" s="2000"/>
      <c r="AX44" s="2000"/>
      <c r="AY44" s="2000"/>
      <c r="AZ44" s="2000"/>
      <c r="BA44" s="2000"/>
      <c r="BB44" s="2000"/>
      <c r="BC44" s="2000"/>
      <c r="BD44" s="2000"/>
      <c r="BE44" s="2000"/>
      <c r="BF44" s="2000"/>
    </row>
    <row r="45" spans="1:58" ht="21" customHeight="1">
      <c r="A45" s="1189" t="s">
        <v>2167</v>
      </c>
      <c r="B45" s="1189" t="s">
        <v>5</v>
      </c>
      <c r="C45" s="1541">
        <v>0</v>
      </c>
      <c r="D45" s="1447"/>
      <c r="E45" s="1541">
        <v>0</v>
      </c>
      <c r="F45" s="1447"/>
      <c r="G45" s="1541">
        <v>0</v>
      </c>
      <c r="H45" s="1447"/>
      <c r="I45" s="1541">
        <v>0</v>
      </c>
      <c r="J45" s="1447"/>
      <c r="K45" s="1541">
        <v>0</v>
      </c>
      <c r="L45" s="1447"/>
      <c r="M45" s="1541">
        <v>0</v>
      </c>
      <c r="N45" s="1447"/>
      <c r="O45" s="1541">
        <v>0</v>
      </c>
      <c r="P45" s="1447"/>
      <c r="Q45" s="1541">
        <v>0</v>
      </c>
      <c r="R45" s="1447"/>
      <c r="S45" s="1541">
        <v>0</v>
      </c>
      <c r="T45" s="2000"/>
      <c r="U45" s="2000">
        <f t="shared" si="0"/>
        <v>0</v>
      </c>
      <c r="V45" s="2000"/>
      <c r="W45" s="1541">
        <v>374</v>
      </c>
      <c r="X45" s="1449" t="s">
        <v>5</v>
      </c>
      <c r="Y45" s="1541">
        <v>10934</v>
      </c>
      <c r="Z45" s="1449"/>
      <c r="AA45" s="1541">
        <v>0</v>
      </c>
      <c r="AB45" s="2000"/>
      <c r="AC45" s="2000">
        <f>ROUND(SUM(U45:AA45),1)</f>
        <v>11308</v>
      </c>
      <c r="AD45" s="2000"/>
      <c r="AE45" s="1541">
        <v>9768</v>
      </c>
      <c r="AF45" s="2000"/>
      <c r="AG45" s="2000"/>
      <c r="AH45" s="2001"/>
      <c r="AI45" s="2000"/>
      <c r="AJ45" s="2000"/>
      <c r="AK45" s="2000"/>
      <c r="AL45" s="2000"/>
      <c r="AM45" s="2000"/>
      <c r="AN45" s="2000"/>
      <c r="AO45" s="2000"/>
      <c r="AP45" s="2000"/>
      <c r="AQ45" s="2000"/>
      <c r="AR45" s="2000"/>
      <c r="AS45" s="2000"/>
      <c r="AT45" s="2000"/>
      <c r="AU45" s="2000"/>
      <c r="AV45" s="2000"/>
      <c r="AW45" s="2000"/>
      <c r="AX45" s="2000"/>
      <c r="AY45" s="2000"/>
      <c r="AZ45" s="2000"/>
      <c r="BA45" s="2000"/>
      <c r="BB45" s="2000"/>
      <c r="BC45" s="2000"/>
      <c r="BD45" s="2000"/>
      <c r="BE45" s="2000"/>
      <c r="BF45" s="2000"/>
    </row>
    <row r="46" spans="1:58" ht="21" customHeight="1">
      <c r="A46" s="2000" t="s">
        <v>2548</v>
      </c>
      <c r="B46" s="2000" t="s">
        <v>5</v>
      </c>
      <c r="C46" s="1541">
        <v>0</v>
      </c>
      <c r="D46" s="1447"/>
      <c r="E46" s="1541">
        <v>0</v>
      </c>
      <c r="F46" s="1447"/>
      <c r="G46" s="1541">
        <v>0</v>
      </c>
      <c r="H46" s="1447"/>
      <c r="I46" s="1541">
        <v>0</v>
      </c>
      <c r="J46" s="1447"/>
      <c r="K46" s="1541">
        <v>0</v>
      </c>
      <c r="L46" s="1447"/>
      <c r="M46" s="1541">
        <v>59</v>
      </c>
      <c r="N46" s="1447"/>
      <c r="O46" s="1541">
        <v>0</v>
      </c>
      <c r="P46" s="1447"/>
      <c r="Q46" s="1541">
        <v>0</v>
      </c>
      <c r="R46" s="1447"/>
      <c r="S46" s="1541">
        <v>0</v>
      </c>
      <c r="T46" s="1190"/>
      <c r="U46" s="2000">
        <f>ROUND(SUM(C46:S46),1)</f>
        <v>59</v>
      </c>
      <c r="V46" s="2000"/>
      <c r="W46" s="1541">
        <v>0</v>
      </c>
      <c r="X46" s="1449" t="s">
        <v>5</v>
      </c>
      <c r="Y46" s="1541">
        <v>0</v>
      </c>
      <c r="Z46" s="1449"/>
      <c r="AA46" s="1541">
        <v>0</v>
      </c>
      <c r="AB46" s="2000"/>
      <c r="AC46" s="2000">
        <f>ROUND(SUM(U46:AA46),1)</f>
        <v>59</v>
      </c>
      <c r="AD46" s="2000"/>
      <c r="AE46" s="1541">
        <v>7</v>
      </c>
      <c r="AF46" s="2266"/>
      <c r="AG46" s="2266"/>
      <c r="AH46" s="2267"/>
      <c r="AI46" s="2266"/>
      <c r="AJ46" s="2266"/>
      <c r="AK46" s="2266"/>
      <c r="AL46" s="2266"/>
      <c r="AM46" s="2266"/>
      <c r="AN46" s="2266"/>
      <c r="AO46" s="2266"/>
      <c r="AP46" s="2266"/>
      <c r="AQ46" s="2266"/>
      <c r="AR46" s="2266"/>
      <c r="AS46" s="2266"/>
      <c r="AT46" s="2266"/>
      <c r="AU46" s="2266"/>
      <c r="AV46" s="2266"/>
      <c r="AW46" s="2266"/>
      <c r="AX46" s="2266"/>
      <c r="AY46" s="2266"/>
      <c r="AZ46" s="2266"/>
      <c r="BA46" s="2266"/>
      <c r="BB46" s="2266"/>
      <c r="BC46" s="2266"/>
      <c r="BD46" s="2266"/>
      <c r="BE46" s="2266"/>
      <c r="BF46" s="2266"/>
    </row>
    <row r="47" spans="1:58" ht="21" customHeight="1">
      <c r="A47" s="2000" t="s">
        <v>2166</v>
      </c>
      <c r="B47" s="2000" t="s">
        <v>5</v>
      </c>
      <c r="C47" s="1541">
        <v>0</v>
      </c>
      <c r="D47" s="1447"/>
      <c r="E47" s="1541">
        <v>0</v>
      </c>
      <c r="F47" s="1447"/>
      <c r="G47" s="1541">
        <v>0</v>
      </c>
      <c r="H47" s="1447"/>
      <c r="I47" s="1541">
        <v>-8271</v>
      </c>
      <c r="J47" s="1447"/>
      <c r="K47" s="1541">
        <v>0</v>
      </c>
      <c r="L47" s="1447"/>
      <c r="M47" s="1541">
        <v>0</v>
      </c>
      <c r="N47" s="1447"/>
      <c r="O47" s="1541">
        <v>0</v>
      </c>
      <c r="P47" s="1447"/>
      <c r="Q47" s="1541">
        <v>0</v>
      </c>
      <c r="R47" s="1447"/>
      <c r="S47" s="1541">
        <v>0</v>
      </c>
      <c r="T47" s="2000"/>
      <c r="U47" s="2000">
        <f t="shared" si="0"/>
        <v>-8271</v>
      </c>
      <c r="V47" s="2000"/>
      <c r="W47" s="1541">
        <v>233</v>
      </c>
      <c r="X47" s="1449" t="s">
        <v>5</v>
      </c>
      <c r="Y47" s="1541">
        <v>253</v>
      </c>
      <c r="Z47" s="1449"/>
      <c r="AA47" s="1541">
        <v>142</v>
      </c>
      <c r="AB47" s="2000"/>
      <c r="AC47" s="2000">
        <f t="shared" si="1"/>
        <v>-7643</v>
      </c>
      <c r="AD47" s="2000"/>
      <c r="AE47" s="1541">
        <v>-244</v>
      </c>
      <c r="AF47" s="2000"/>
      <c r="AG47" s="2000"/>
      <c r="AH47" s="2001"/>
      <c r="AI47" s="2000"/>
      <c r="AJ47" s="2000"/>
      <c r="AK47" s="2000"/>
      <c r="AL47" s="2000"/>
      <c r="AM47" s="2000"/>
      <c r="AN47" s="2000"/>
      <c r="AO47" s="2000"/>
      <c r="AP47" s="2000"/>
      <c r="AQ47" s="2000"/>
      <c r="AR47" s="2000"/>
      <c r="AS47" s="2000"/>
      <c r="AT47" s="2000"/>
      <c r="AU47" s="2000"/>
      <c r="AV47" s="2000"/>
      <c r="AW47" s="2000"/>
      <c r="AX47" s="2000"/>
      <c r="AY47" s="2000"/>
      <c r="AZ47" s="2000"/>
      <c r="BA47" s="2000"/>
      <c r="BB47" s="2000"/>
      <c r="BC47" s="2000"/>
      <c r="BD47" s="2000"/>
      <c r="BE47" s="2000"/>
      <c r="BF47" s="2000"/>
    </row>
    <row r="48" spans="1:58" ht="21" customHeight="1">
      <c r="A48" s="2043" t="s">
        <v>2491</v>
      </c>
      <c r="B48" s="2001" t="s">
        <v>5</v>
      </c>
      <c r="C48" s="1541">
        <v>0</v>
      </c>
      <c r="D48" s="1447"/>
      <c r="E48" s="1541">
        <v>0</v>
      </c>
      <c r="F48" s="1447"/>
      <c r="G48" s="1541">
        <v>0</v>
      </c>
      <c r="H48" s="1447"/>
      <c r="I48" s="1541">
        <v>0</v>
      </c>
      <c r="J48" s="1447"/>
      <c r="K48" s="1541">
        <v>90805</v>
      </c>
      <c r="L48" s="1447"/>
      <c r="M48" s="1541">
        <v>0</v>
      </c>
      <c r="N48" s="1447"/>
      <c r="O48" s="1541">
        <v>0</v>
      </c>
      <c r="P48" s="1447"/>
      <c r="Q48" s="1541">
        <v>0</v>
      </c>
      <c r="R48" s="1447"/>
      <c r="S48" s="1541">
        <v>0</v>
      </c>
      <c r="T48" s="2001"/>
      <c r="U48" s="2001">
        <f t="shared" si="0"/>
        <v>90805</v>
      </c>
      <c r="V48" s="2001"/>
      <c r="W48" s="1541">
        <v>2935</v>
      </c>
      <c r="X48" s="1449" t="s">
        <v>5</v>
      </c>
      <c r="Y48" s="1541">
        <v>1001</v>
      </c>
      <c r="Z48" s="1449"/>
      <c r="AA48" s="1541">
        <v>0</v>
      </c>
      <c r="AB48" s="2001"/>
      <c r="AC48" s="2000">
        <f t="shared" si="1"/>
        <v>94741</v>
      </c>
      <c r="AD48" s="2001"/>
      <c r="AE48" s="1541">
        <v>109853</v>
      </c>
      <c r="AF48" s="2001"/>
      <c r="AG48" s="2001"/>
      <c r="AH48" s="2001"/>
      <c r="AI48" s="2001"/>
      <c r="AJ48" s="2001"/>
      <c r="AK48" s="2001"/>
      <c r="AL48" s="2001"/>
      <c r="AM48" s="2001"/>
      <c r="AN48" s="2001"/>
      <c r="AO48" s="2001"/>
      <c r="AP48" s="2001"/>
      <c r="AQ48" s="2001"/>
      <c r="AR48" s="2001"/>
      <c r="AS48" s="2001"/>
      <c r="AT48" s="2001"/>
      <c r="AU48" s="2001"/>
      <c r="AV48" s="2001"/>
      <c r="AW48" s="2001"/>
      <c r="AX48" s="2001"/>
      <c r="AY48" s="2001"/>
      <c r="AZ48" s="2001"/>
      <c r="BA48" s="2001"/>
      <c r="BB48" s="2001"/>
      <c r="BC48" s="2001"/>
      <c r="BD48" s="2001"/>
      <c r="BE48" s="2001"/>
      <c r="BF48" s="2001"/>
    </row>
    <row r="49" spans="1:58" ht="21" customHeight="1">
      <c r="A49" s="2001" t="s">
        <v>786</v>
      </c>
      <c r="B49" s="2001" t="s">
        <v>5</v>
      </c>
      <c r="C49" s="1541">
        <v>0</v>
      </c>
      <c r="D49" s="1447"/>
      <c r="E49" s="1541">
        <v>0</v>
      </c>
      <c r="F49" s="1447"/>
      <c r="G49" s="1541">
        <v>0</v>
      </c>
      <c r="H49" s="1447"/>
      <c r="I49" s="1541">
        <v>0</v>
      </c>
      <c r="J49" s="1447"/>
      <c r="K49" s="1541">
        <v>3929</v>
      </c>
      <c r="L49" s="1447"/>
      <c r="M49" s="1541">
        <v>2018</v>
      </c>
      <c r="N49" s="1447"/>
      <c r="O49" s="1541">
        <v>1152659</v>
      </c>
      <c r="P49" s="1447"/>
      <c r="Q49" s="1541">
        <v>0</v>
      </c>
      <c r="R49" s="1447"/>
      <c r="S49" s="1541">
        <v>0</v>
      </c>
      <c r="T49" s="2001"/>
      <c r="U49" s="2001">
        <f t="shared" si="0"/>
        <v>1158606</v>
      </c>
      <c r="V49" s="2001"/>
      <c r="W49" s="1541">
        <v>26669</v>
      </c>
      <c r="X49" s="1449" t="s">
        <v>5</v>
      </c>
      <c r="Y49" s="1541">
        <v>54007</v>
      </c>
      <c r="Z49" s="1449"/>
      <c r="AA49" s="1541">
        <v>11790</v>
      </c>
      <c r="AB49" s="2001"/>
      <c r="AC49" s="2000">
        <f t="shared" si="1"/>
        <v>1251072</v>
      </c>
      <c r="AD49" s="2001"/>
      <c r="AE49" s="1541">
        <v>941131</v>
      </c>
      <c r="AF49" s="2001"/>
      <c r="AG49" s="2001"/>
      <c r="AH49" s="2001"/>
      <c r="AI49" s="2001"/>
      <c r="AJ49" s="2001"/>
      <c r="AK49" s="2001"/>
      <c r="AL49" s="2001"/>
      <c r="AM49" s="2001"/>
      <c r="AN49" s="2001"/>
      <c r="AO49" s="2001"/>
      <c r="AP49" s="2001"/>
      <c r="AQ49" s="2001"/>
      <c r="AR49" s="2001"/>
      <c r="AS49" s="2001"/>
      <c r="AT49" s="2001"/>
      <c r="AU49" s="2001"/>
      <c r="AV49" s="2001"/>
      <c r="AW49" s="2001"/>
      <c r="AX49" s="2001"/>
      <c r="AY49" s="2001"/>
      <c r="AZ49" s="2001"/>
      <c r="BA49" s="2001"/>
      <c r="BB49" s="2001"/>
      <c r="BC49" s="2001"/>
      <c r="BD49" s="2001"/>
      <c r="BE49" s="2001"/>
      <c r="BF49" s="2001"/>
    </row>
    <row r="50" spans="1:58" ht="21" customHeight="1">
      <c r="A50" s="1189" t="s">
        <v>2100</v>
      </c>
      <c r="B50" s="1189" t="s">
        <v>5</v>
      </c>
      <c r="C50" s="1541">
        <v>0</v>
      </c>
      <c r="D50" s="1447"/>
      <c r="E50" s="1541">
        <v>0</v>
      </c>
      <c r="F50" s="1447"/>
      <c r="G50" s="1541">
        <v>0</v>
      </c>
      <c r="H50" s="1447"/>
      <c r="I50" s="1541">
        <v>0</v>
      </c>
      <c r="J50" s="1447"/>
      <c r="K50" s="1541">
        <v>0</v>
      </c>
      <c r="L50" s="1447"/>
      <c r="M50" s="1541">
        <v>0</v>
      </c>
      <c r="N50" s="1447"/>
      <c r="O50" s="1541">
        <v>0</v>
      </c>
      <c r="P50" s="1447"/>
      <c r="Q50" s="1541">
        <v>0</v>
      </c>
      <c r="R50" s="1447"/>
      <c r="S50" s="1541">
        <v>0</v>
      </c>
      <c r="T50" s="2000">
        <v>0</v>
      </c>
      <c r="U50" s="2001">
        <f t="shared" si="0"/>
        <v>0</v>
      </c>
      <c r="V50" s="2000"/>
      <c r="W50" s="1541">
        <v>0</v>
      </c>
      <c r="X50" s="1449" t="s">
        <v>5</v>
      </c>
      <c r="Y50" s="1541">
        <v>1281</v>
      </c>
      <c r="Z50" s="1449"/>
      <c r="AA50" s="1541">
        <v>0</v>
      </c>
      <c r="AB50" s="2000"/>
      <c r="AC50" s="2000">
        <f>ROUND(SUM(U50:AA50),1)</f>
        <v>1281</v>
      </c>
      <c r="AD50" s="2000"/>
      <c r="AE50" s="1541">
        <v>291</v>
      </c>
      <c r="AF50" s="2000"/>
      <c r="AG50" s="2000"/>
      <c r="AH50" s="2001"/>
      <c r="AI50" s="2000"/>
      <c r="AJ50" s="2000"/>
      <c r="AK50" s="2000"/>
      <c r="AL50" s="2000"/>
      <c r="AM50" s="2000"/>
      <c r="AN50" s="2000"/>
      <c r="AO50" s="2000"/>
      <c r="AP50" s="2000"/>
      <c r="AQ50" s="2000"/>
      <c r="AR50" s="2000"/>
      <c r="AS50" s="2000"/>
      <c r="AT50" s="2000"/>
      <c r="AU50" s="2000"/>
      <c r="AV50" s="2000"/>
      <c r="AW50" s="2000"/>
      <c r="AX50" s="2000"/>
      <c r="AY50" s="2000"/>
      <c r="AZ50" s="2000"/>
      <c r="BA50" s="2000"/>
      <c r="BB50" s="2000"/>
      <c r="BC50" s="2000"/>
      <c r="BD50" s="2000"/>
      <c r="BE50" s="2000"/>
      <c r="BF50" s="2000"/>
    </row>
    <row r="51" spans="1:58" ht="21" customHeight="1">
      <c r="A51" s="2001" t="s">
        <v>787</v>
      </c>
      <c r="B51" s="2001" t="s">
        <v>5</v>
      </c>
      <c r="C51" s="1541">
        <v>0</v>
      </c>
      <c r="D51" s="1447"/>
      <c r="E51" s="1541">
        <v>0</v>
      </c>
      <c r="F51" s="1447"/>
      <c r="G51" s="1541">
        <v>0</v>
      </c>
      <c r="H51" s="1447"/>
      <c r="I51" s="1541">
        <v>0</v>
      </c>
      <c r="J51" s="1447"/>
      <c r="K51" s="1541">
        <v>0</v>
      </c>
      <c r="L51" s="1447"/>
      <c r="M51" s="1541">
        <v>0</v>
      </c>
      <c r="N51" s="1447"/>
      <c r="O51" s="1541">
        <v>0</v>
      </c>
      <c r="P51" s="1447"/>
      <c r="Q51" s="1541">
        <v>0</v>
      </c>
      <c r="R51" s="1447"/>
      <c r="S51" s="1541">
        <v>0</v>
      </c>
      <c r="T51" s="2001"/>
      <c r="U51" s="2001">
        <f t="shared" si="0"/>
        <v>0</v>
      </c>
      <c r="V51" s="2001"/>
      <c r="W51" s="1541">
        <v>0</v>
      </c>
      <c r="X51" s="1449" t="s">
        <v>5</v>
      </c>
      <c r="Y51" s="1541">
        <v>11590</v>
      </c>
      <c r="Z51" s="1449"/>
      <c r="AA51" s="1541">
        <v>0</v>
      </c>
      <c r="AB51" s="2001"/>
      <c r="AC51" s="2000">
        <f t="shared" si="1"/>
        <v>11590</v>
      </c>
      <c r="AD51" s="2001"/>
      <c r="AE51" s="1541">
        <v>10150</v>
      </c>
      <c r="AF51" s="2001"/>
      <c r="AG51" s="2001"/>
      <c r="AH51" s="2001"/>
      <c r="AI51" s="2001"/>
      <c r="AJ51" s="2001"/>
      <c r="AK51" s="2001"/>
      <c r="AL51" s="2001"/>
      <c r="AM51" s="2001"/>
      <c r="AN51" s="2001"/>
      <c r="AO51" s="2001"/>
      <c r="AP51" s="2001"/>
      <c r="AQ51" s="2001"/>
      <c r="AR51" s="2001"/>
      <c r="AS51" s="2001"/>
      <c r="AT51" s="2001"/>
      <c r="AU51" s="2001"/>
      <c r="AV51" s="2001"/>
      <c r="AW51" s="2001"/>
      <c r="AX51" s="2001"/>
      <c r="AY51" s="2001"/>
      <c r="AZ51" s="2001"/>
      <c r="BA51" s="2001"/>
      <c r="BB51" s="2001"/>
      <c r="BC51" s="2001"/>
      <c r="BD51" s="2001"/>
      <c r="BE51" s="2001"/>
      <c r="BF51" s="2001"/>
    </row>
    <row r="52" spans="1:58" ht="21" customHeight="1">
      <c r="A52" s="1189" t="s">
        <v>788</v>
      </c>
      <c r="B52" s="2001" t="s">
        <v>5</v>
      </c>
      <c r="C52" s="1541">
        <v>0</v>
      </c>
      <c r="D52" s="1447"/>
      <c r="E52" s="1541">
        <v>0</v>
      </c>
      <c r="F52" s="1447"/>
      <c r="G52" s="1541">
        <v>0</v>
      </c>
      <c r="H52" s="1447"/>
      <c r="I52" s="1541">
        <v>0</v>
      </c>
      <c r="J52" s="1447"/>
      <c r="K52" s="1541">
        <v>0</v>
      </c>
      <c r="L52" s="1447"/>
      <c r="M52" s="1541">
        <v>0</v>
      </c>
      <c r="N52" s="1447"/>
      <c r="O52" s="1541">
        <v>0</v>
      </c>
      <c r="P52" s="1447"/>
      <c r="Q52" s="1541">
        <v>0</v>
      </c>
      <c r="R52" s="1447"/>
      <c r="S52" s="1541">
        <v>0</v>
      </c>
      <c r="T52" s="2001"/>
      <c r="U52" s="2001">
        <f t="shared" si="0"/>
        <v>0</v>
      </c>
      <c r="V52" s="2001"/>
      <c r="W52" s="1541">
        <v>15587</v>
      </c>
      <c r="X52" s="1449" t="s">
        <v>5</v>
      </c>
      <c r="Y52" s="1541">
        <v>2780</v>
      </c>
      <c r="Z52" s="1449"/>
      <c r="AA52" s="1541">
        <v>9437</v>
      </c>
      <c r="AB52" s="2001"/>
      <c r="AC52" s="2000">
        <f t="shared" si="1"/>
        <v>27804</v>
      </c>
      <c r="AD52" s="2001"/>
      <c r="AE52" s="1541">
        <v>28797</v>
      </c>
      <c r="AF52" s="2001"/>
      <c r="AG52" s="2001"/>
      <c r="AH52" s="2001"/>
      <c r="AI52" s="2001"/>
      <c r="AJ52" s="2001"/>
      <c r="AK52" s="2001"/>
      <c r="AL52" s="2001"/>
      <c r="AM52" s="2001"/>
      <c r="AN52" s="2001"/>
      <c r="AO52" s="2001"/>
      <c r="AP52" s="2001"/>
      <c r="AQ52" s="2001"/>
      <c r="AR52" s="2001"/>
      <c r="AS52" s="2001"/>
      <c r="AT52" s="2001"/>
      <c r="AU52" s="2001"/>
      <c r="AV52" s="2001"/>
      <c r="AW52" s="2001"/>
      <c r="AX52" s="2001"/>
      <c r="AY52" s="2001"/>
      <c r="AZ52" s="2001"/>
      <c r="BA52" s="2001"/>
      <c r="BB52" s="2001"/>
      <c r="BC52" s="2001"/>
      <c r="BD52" s="2001"/>
      <c r="BE52" s="2001"/>
      <c r="BF52" s="2001"/>
    </row>
    <row r="53" spans="1:58" s="2000" customFormat="1" ht="21" customHeight="1">
      <c r="A53" s="2000" t="s">
        <v>789</v>
      </c>
      <c r="B53" s="2000" t="s">
        <v>5</v>
      </c>
      <c r="C53" s="1541">
        <v>0</v>
      </c>
      <c r="D53" s="1447"/>
      <c r="E53" s="1541">
        <v>0</v>
      </c>
      <c r="F53" s="1447"/>
      <c r="G53" s="1541">
        <v>0</v>
      </c>
      <c r="H53" s="1447"/>
      <c r="I53" s="1541">
        <v>31872</v>
      </c>
      <c r="J53" s="1447"/>
      <c r="K53" s="1541">
        <v>40931</v>
      </c>
      <c r="L53" s="1447"/>
      <c r="M53" s="1541">
        <v>0</v>
      </c>
      <c r="N53" s="1447"/>
      <c r="O53" s="1541">
        <v>0</v>
      </c>
      <c r="P53" s="1447"/>
      <c r="Q53" s="1541">
        <v>0</v>
      </c>
      <c r="R53" s="1447"/>
      <c r="S53" s="1541">
        <v>0</v>
      </c>
      <c r="U53" s="2000">
        <f t="shared" si="0"/>
        <v>72803</v>
      </c>
      <c r="W53" s="1541">
        <v>1012</v>
      </c>
      <c r="X53" s="1449" t="s">
        <v>5</v>
      </c>
      <c r="Y53" s="1541">
        <v>1606</v>
      </c>
      <c r="Z53" s="1449"/>
      <c r="AA53" s="1541">
        <v>617</v>
      </c>
      <c r="AC53" s="2000">
        <f t="shared" si="1"/>
        <v>76038</v>
      </c>
      <c r="AE53" s="1541">
        <v>84963</v>
      </c>
    </row>
    <row r="54" spans="1:58" s="2000" customFormat="1" ht="21" customHeight="1">
      <c r="A54" s="2000" t="s">
        <v>790</v>
      </c>
      <c r="B54" s="2000" t="s">
        <v>5</v>
      </c>
      <c r="C54" s="1541">
        <v>0</v>
      </c>
      <c r="D54" s="1447"/>
      <c r="E54" s="1541">
        <v>1161</v>
      </c>
      <c r="F54" s="1447"/>
      <c r="G54" s="1541">
        <v>0</v>
      </c>
      <c r="H54" s="1447"/>
      <c r="I54" s="1541">
        <v>0</v>
      </c>
      <c r="J54" s="1447"/>
      <c r="K54" s="1541">
        <v>0</v>
      </c>
      <c r="L54" s="1447"/>
      <c r="M54" s="1541">
        <v>2174</v>
      </c>
      <c r="N54" s="1447"/>
      <c r="O54" s="1541">
        <v>0</v>
      </c>
      <c r="P54" s="1447"/>
      <c r="Q54" s="1541">
        <v>0</v>
      </c>
      <c r="R54" s="1447"/>
      <c r="S54" s="1541">
        <v>0</v>
      </c>
      <c r="U54" s="2000">
        <f t="shared" si="0"/>
        <v>3335</v>
      </c>
      <c r="W54" s="1541">
        <v>2516</v>
      </c>
      <c r="X54" s="1449" t="s">
        <v>5</v>
      </c>
      <c r="Y54" s="1541">
        <v>1658</v>
      </c>
      <c r="Z54" s="1449"/>
      <c r="AA54" s="1541">
        <v>0</v>
      </c>
      <c r="AC54" s="2000">
        <f>ROUND(SUM(U54:AA54),1)</f>
        <v>7509</v>
      </c>
      <c r="AE54" s="1541">
        <v>10363</v>
      </c>
    </row>
    <row r="55" spans="1:58" s="2000" customFormat="1" ht="21" customHeight="1">
      <c r="A55" s="2000" t="s">
        <v>791</v>
      </c>
      <c r="B55" s="2000" t="s">
        <v>5</v>
      </c>
      <c r="C55" s="1541">
        <v>0</v>
      </c>
      <c r="D55" s="1447"/>
      <c r="E55" s="1541">
        <v>0</v>
      </c>
      <c r="F55" s="1447"/>
      <c r="G55" s="1541">
        <v>0</v>
      </c>
      <c r="H55" s="1447"/>
      <c r="I55" s="1541">
        <v>430294</v>
      </c>
      <c r="J55" s="1447"/>
      <c r="K55" s="1541">
        <v>8445</v>
      </c>
      <c r="L55" s="1447"/>
      <c r="M55" s="1541">
        <v>0</v>
      </c>
      <c r="N55" s="1447"/>
      <c r="O55" s="1541">
        <v>3476015</v>
      </c>
      <c r="P55" s="1447"/>
      <c r="Q55" s="1541">
        <v>0</v>
      </c>
      <c r="R55" s="1447"/>
      <c r="S55" s="1541">
        <v>0</v>
      </c>
      <c r="U55" s="2000">
        <f t="shared" si="0"/>
        <v>3914754</v>
      </c>
      <c r="W55" s="1541">
        <v>98612</v>
      </c>
      <c r="X55" s="1449" t="s">
        <v>5</v>
      </c>
      <c r="Y55" s="1541">
        <v>68562</v>
      </c>
      <c r="Z55" s="1449"/>
      <c r="AA55" s="1541">
        <v>59841</v>
      </c>
      <c r="AC55" s="2000">
        <f t="shared" si="1"/>
        <v>4141769</v>
      </c>
      <c r="AE55" s="1541">
        <v>4744436</v>
      </c>
    </row>
    <row r="56" spans="1:58" s="2000" customFormat="1" ht="21" customHeight="1">
      <c r="A56" s="2000" t="s">
        <v>792</v>
      </c>
      <c r="B56" s="2000" t="s">
        <v>5</v>
      </c>
      <c r="C56" s="1541">
        <v>0</v>
      </c>
      <c r="D56" s="1447"/>
      <c r="E56" s="1541">
        <v>0</v>
      </c>
      <c r="F56" s="1447"/>
      <c r="G56" s="1541">
        <v>0</v>
      </c>
      <c r="H56" s="1447"/>
      <c r="I56" s="1541">
        <v>0</v>
      </c>
      <c r="J56" s="1447"/>
      <c r="K56" s="1541">
        <v>0</v>
      </c>
      <c r="L56" s="1447"/>
      <c r="M56" s="1541">
        <v>74252</v>
      </c>
      <c r="N56" s="1447"/>
      <c r="O56" s="1541">
        <v>0</v>
      </c>
      <c r="P56" s="1447"/>
      <c r="Q56" s="1541">
        <v>0</v>
      </c>
      <c r="R56" s="1447"/>
      <c r="S56" s="1541">
        <v>0</v>
      </c>
      <c r="U56" s="2000">
        <f t="shared" si="0"/>
        <v>74252</v>
      </c>
      <c r="W56" s="1541">
        <v>2630</v>
      </c>
      <c r="X56" s="1449" t="s">
        <v>5</v>
      </c>
      <c r="Y56" s="1541">
        <v>767</v>
      </c>
      <c r="Z56" s="1449"/>
      <c r="AA56" s="1541">
        <v>0</v>
      </c>
      <c r="AC56" s="2000">
        <f t="shared" si="1"/>
        <v>77649</v>
      </c>
      <c r="AE56" s="1541">
        <v>49458</v>
      </c>
    </row>
    <row r="57" spans="1:58" s="2000" customFormat="1" ht="21" customHeight="1">
      <c r="A57" s="2000" t="s">
        <v>701</v>
      </c>
      <c r="C57" s="1541"/>
      <c r="D57" s="1447"/>
      <c r="E57" s="1541"/>
      <c r="F57" s="1447"/>
      <c r="G57" s="1541"/>
      <c r="H57" s="1447"/>
      <c r="I57" s="1541"/>
      <c r="J57" s="1447"/>
      <c r="K57" s="1541"/>
      <c r="L57" s="1447"/>
      <c r="M57" s="1541"/>
      <c r="N57" s="1447"/>
      <c r="O57" s="1541"/>
      <c r="P57" s="1447"/>
      <c r="Q57" s="1541"/>
      <c r="R57" s="1447"/>
      <c r="S57" s="1541"/>
      <c r="W57" s="1541"/>
      <c r="X57" s="1449"/>
      <c r="Y57" s="1541"/>
      <c r="Z57" s="1449"/>
      <c r="AA57" s="1541"/>
      <c r="AE57" s="1541"/>
    </row>
    <row r="58" spans="1:58" s="2000" customFormat="1" ht="21" customHeight="1">
      <c r="A58" s="2000" t="s">
        <v>751</v>
      </c>
      <c r="B58" s="2000" t="s">
        <v>5</v>
      </c>
      <c r="C58" s="1541">
        <v>0</v>
      </c>
      <c r="D58" s="1447"/>
      <c r="E58" s="1541">
        <v>0</v>
      </c>
      <c r="F58" s="1447"/>
      <c r="G58" s="1541">
        <v>0</v>
      </c>
      <c r="H58" s="1447"/>
      <c r="I58" s="1541">
        <v>0</v>
      </c>
      <c r="J58" s="1447"/>
      <c r="K58" s="1541">
        <v>0</v>
      </c>
      <c r="L58" s="1447"/>
      <c r="M58" s="1541">
        <v>0</v>
      </c>
      <c r="N58" s="1447"/>
      <c r="O58" s="1541">
        <v>16474</v>
      </c>
      <c r="P58" s="1447"/>
      <c r="Q58" s="1541">
        <v>0</v>
      </c>
      <c r="R58" s="1447"/>
      <c r="S58" s="1541">
        <v>0</v>
      </c>
      <c r="T58" s="1519"/>
      <c r="U58" s="1447">
        <f>ROUND(SUM(C58:S58),1)</f>
        <v>16474</v>
      </c>
      <c r="V58" s="1519"/>
      <c r="W58" s="1541">
        <v>0</v>
      </c>
      <c r="X58" s="1449" t="s">
        <v>5</v>
      </c>
      <c r="Y58" s="1541">
        <v>0</v>
      </c>
      <c r="Z58" s="1449"/>
      <c r="AA58" s="1541">
        <v>0</v>
      </c>
      <c r="AB58" s="1902"/>
      <c r="AC58" s="2000">
        <f t="shared" si="1"/>
        <v>16474</v>
      </c>
      <c r="AD58" s="1519"/>
      <c r="AE58" s="1541">
        <v>11281</v>
      </c>
      <c r="AF58" s="1519"/>
      <c r="AG58" s="1541"/>
    </row>
    <row r="59" spans="1:58" s="2000" customFormat="1" ht="21" customHeight="1">
      <c r="A59" s="1519" t="s">
        <v>2305</v>
      </c>
      <c r="B59" s="2000" t="s">
        <v>5</v>
      </c>
      <c r="C59" s="1541">
        <v>0</v>
      </c>
      <c r="D59" s="1447"/>
      <c r="E59" s="1541">
        <v>0</v>
      </c>
      <c r="F59" s="1447"/>
      <c r="G59" s="1541">
        <v>0</v>
      </c>
      <c r="H59" s="1447"/>
      <c r="I59" s="1541">
        <v>0</v>
      </c>
      <c r="J59" s="1447"/>
      <c r="K59" s="1541">
        <v>0</v>
      </c>
      <c r="L59" s="1447"/>
      <c r="M59" s="1541">
        <v>0</v>
      </c>
      <c r="N59" s="1447"/>
      <c r="O59" s="1541">
        <v>0</v>
      </c>
      <c r="P59" s="1447"/>
      <c r="Q59" s="1541">
        <v>1060</v>
      </c>
      <c r="R59" s="1447"/>
      <c r="S59" s="1541">
        <v>0</v>
      </c>
      <c r="T59" s="1519"/>
      <c r="U59" s="1447">
        <f t="shared" ref="U59" si="4">ROUND(SUM(C59:S59),1)</f>
        <v>1060</v>
      </c>
      <c r="V59" s="1519"/>
      <c r="W59" s="1541">
        <v>0</v>
      </c>
      <c r="X59" s="1449" t="s">
        <v>5</v>
      </c>
      <c r="Y59" s="1541">
        <v>0</v>
      </c>
      <c r="Z59" s="1449"/>
      <c r="AA59" s="1541">
        <v>0</v>
      </c>
      <c r="AB59" s="1902"/>
      <c r="AC59" s="2000">
        <f t="shared" si="1"/>
        <v>1060</v>
      </c>
      <c r="AD59" s="1519"/>
      <c r="AE59" s="1541">
        <v>588</v>
      </c>
      <c r="AF59" s="1519"/>
      <c r="AG59" s="1541"/>
    </row>
    <row r="60" spans="1:58" s="2000" customFormat="1" ht="21" customHeight="1">
      <c r="A60" s="2000" t="s">
        <v>793</v>
      </c>
      <c r="B60" s="2000" t="s">
        <v>5</v>
      </c>
      <c r="C60" s="1541">
        <v>3527697</v>
      </c>
      <c r="D60" s="1447"/>
      <c r="E60" s="1541">
        <v>0</v>
      </c>
      <c r="F60" s="1447"/>
      <c r="G60" s="1541">
        <v>0</v>
      </c>
      <c r="H60" s="1447"/>
      <c r="I60" s="1541">
        <v>0</v>
      </c>
      <c r="J60" s="1447"/>
      <c r="K60" s="1541">
        <v>0</v>
      </c>
      <c r="L60" s="1447"/>
      <c r="M60" s="1541">
        <v>0</v>
      </c>
      <c r="N60" s="1447"/>
      <c r="O60" s="1541">
        <v>0</v>
      </c>
      <c r="P60" s="1447"/>
      <c r="Q60" s="1541">
        <v>0</v>
      </c>
      <c r="R60" s="1447"/>
      <c r="S60" s="1541">
        <v>0</v>
      </c>
      <c r="U60" s="2000">
        <f t="shared" si="0"/>
        <v>3527697</v>
      </c>
      <c r="W60" s="1541">
        <v>86866</v>
      </c>
      <c r="X60" s="1449" t="s">
        <v>5</v>
      </c>
      <c r="Y60" s="1541">
        <v>78678</v>
      </c>
      <c r="Z60" s="1449"/>
      <c r="AA60" s="1541">
        <v>53408</v>
      </c>
      <c r="AC60" s="2000">
        <f t="shared" si="1"/>
        <v>3746649</v>
      </c>
      <c r="AE60" s="1541">
        <v>4068251</v>
      </c>
    </row>
    <row r="61" spans="1:58" s="2000" customFormat="1" ht="21" customHeight="1">
      <c r="A61" s="2000" t="s">
        <v>794</v>
      </c>
      <c r="B61" s="2000" t="s">
        <v>5</v>
      </c>
      <c r="C61" s="1541">
        <v>0</v>
      </c>
      <c r="D61" s="1447"/>
      <c r="E61" s="1541">
        <v>0</v>
      </c>
      <c r="F61" s="1447"/>
      <c r="G61" s="1541">
        <v>0</v>
      </c>
      <c r="H61" s="1447"/>
      <c r="I61" s="1541">
        <v>0</v>
      </c>
      <c r="J61" s="1447"/>
      <c r="K61" s="1541">
        <v>110186</v>
      </c>
      <c r="L61" s="1447"/>
      <c r="M61" s="1541">
        <v>1241</v>
      </c>
      <c r="N61" s="1447"/>
      <c r="O61" s="1541">
        <v>854</v>
      </c>
      <c r="P61" s="1447"/>
      <c r="Q61" s="1541">
        <v>0</v>
      </c>
      <c r="R61" s="1447"/>
      <c r="S61" s="1541">
        <v>0</v>
      </c>
      <c r="U61" s="2000">
        <f t="shared" si="0"/>
        <v>112281</v>
      </c>
      <c r="W61" s="1541">
        <v>5272</v>
      </c>
      <c r="X61" s="1449" t="s">
        <v>5</v>
      </c>
      <c r="Y61" s="1541">
        <v>547</v>
      </c>
      <c r="Z61" s="1449"/>
      <c r="AA61" s="1541">
        <v>63</v>
      </c>
      <c r="AC61" s="2000">
        <f t="shared" si="1"/>
        <v>118163</v>
      </c>
      <c r="AE61" s="1541">
        <v>107187</v>
      </c>
    </row>
    <row r="62" spans="1:58" ht="21" customHeight="1">
      <c r="A62" s="2001" t="s">
        <v>795</v>
      </c>
      <c r="B62" s="2001" t="s">
        <v>5</v>
      </c>
      <c r="C62" s="1541">
        <v>0</v>
      </c>
      <c r="D62" s="1447"/>
      <c r="E62" s="1541">
        <v>0</v>
      </c>
      <c r="F62" s="1447"/>
      <c r="G62" s="1541">
        <v>0</v>
      </c>
      <c r="H62" s="1447"/>
      <c r="I62" s="1541">
        <v>0</v>
      </c>
      <c r="J62" s="1447"/>
      <c r="K62" s="1541">
        <v>0</v>
      </c>
      <c r="L62" s="1447"/>
      <c r="M62" s="1541">
        <v>1039</v>
      </c>
      <c r="N62" s="1447"/>
      <c r="O62" s="1541">
        <v>2271</v>
      </c>
      <c r="P62" s="1447"/>
      <c r="Q62" s="1541">
        <v>0</v>
      </c>
      <c r="R62" s="1447"/>
      <c r="S62" s="1541">
        <v>0</v>
      </c>
      <c r="T62" s="2001"/>
      <c r="U62" s="2001">
        <f t="shared" si="0"/>
        <v>3310</v>
      </c>
      <c r="V62" s="2001"/>
      <c r="W62" s="1541">
        <v>9759</v>
      </c>
      <c r="X62" s="1449" t="s">
        <v>5</v>
      </c>
      <c r="Y62" s="1541">
        <v>338692</v>
      </c>
      <c r="Z62" s="1449"/>
      <c r="AA62" s="1541">
        <v>99</v>
      </c>
      <c r="AB62" s="2001"/>
      <c r="AC62" s="2000">
        <f t="shared" si="1"/>
        <v>351860</v>
      </c>
      <c r="AD62" s="2001"/>
      <c r="AE62" s="1541">
        <v>354696</v>
      </c>
      <c r="AF62" s="2001"/>
      <c r="AG62" s="2001"/>
      <c r="AH62" s="2001"/>
      <c r="AI62" s="2001"/>
      <c r="AJ62" s="2001"/>
      <c r="AK62" s="2001"/>
      <c r="AL62" s="2001"/>
      <c r="AM62" s="2001"/>
      <c r="AN62" s="2001"/>
      <c r="AO62" s="2001"/>
      <c r="AP62" s="2001"/>
      <c r="AQ62" s="2001"/>
      <c r="AR62" s="2001"/>
      <c r="AS62" s="2001"/>
      <c r="AT62" s="2001"/>
      <c r="AU62" s="2001"/>
      <c r="AV62" s="2001"/>
      <c r="AW62" s="2001"/>
      <c r="AX62" s="2001"/>
      <c r="AY62" s="2001"/>
      <c r="AZ62" s="2001"/>
      <c r="BA62" s="2001"/>
      <c r="BB62" s="2001"/>
      <c r="BC62" s="2001"/>
      <c r="BD62" s="2001"/>
      <c r="BE62" s="2001"/>
      <c r="BF62" s="2001"/>
    </row>
    <row r="63" spans="1:58" ht="21" customHeight="1">
      <c r="A63" s="2001" t="s">
        <v>796</v>
      </c>
      <c r="B63" s="2001" t="s">
        <v>5</v>
      </c>
      <c r="C63" s="1541">
        <v>0</v>
      </c>
      <c r="D63" s="1447"/>
      <c r="E63" s="1541">
        <v>0</v>
      </c>
      <c r="F63" s="1447"/>
      <c r="G63" s="1541">
        <v>0</v>
      </c>
      <c r="H63" s="1447"/>
      <c r="I63" s="1541">
        <v>0</v>
      </c>
      <c r="J63" s="1447"/>
      <c r="K63" s="1541">
        <v>0</v>
      </c>
      <c r="L63" s="1447"/>
      <c r="M63" s="1541">
        <v>0</v>
      </c>
      <c r="N63" s="1447"/>
      <c r="O63" s="1541">
        <v>0</v>
      </c>
      <c r="P63" s="1447"/>
      <c r="Q63" s="1541">
        <v>0</v>
      </c>
      <c r="R63" s="1447"/>
      <c r="S63" s="1541">
        <v>0</v>
      </c>
      <c r="T63" s="2001"/>
      <c r="U63" s="2001">
        <f t="shared" si="0"/>
        <v>0</v>
      </c>
      <c r="V63" s="2001"/>
      <c r="W63" s="1541">
        <v>1904</v>
      </c>
      <c r="X63" s="1449" t="s">
        <v>5</v>
      </c>
      <c r="Y63" s="1541">
        <v>6092</v>
      </c>
      <c r="Z63" s="1449"/>
      <c r="AA63" s="1541">
        <v>602</v>
      </c>
      <c r="AB63" s="2001"/>
      <c r="AC63" s="2000">
        <f t="shared" si="1"/>
        <v>8598</v>
      </c>
      <c r="AD63" s="2001"/>
      <c r="AE63" s="1541">
        <v>7523</v>
      </c>
      <c r="AF63" s="2001"/>
      <c r="AG63" s="2001"/>
      <c r="AH63" s="2001"/>
      <c r="AI63" s="2001"/>
      <c r="AJ63" s="2001"/>
      <c r="AK63" s="2001"/>
      <c r="AL63" s="2001"/>
      <c r="AM63" s="2001"/>
      <c r="AN63" s="2001"/>
      <c r="AO63" s="2001"/>
      <c r="AP63" s="2001"/>
      <c r="AQ63" s="2001"/>
      <c r="AR63" s="2001"/>
      <c r="AS63" s="2001"/>
      <c r="AT63" s="2001"/>
      <c r="AU63" s="2001"/>
      <c r="AV63" s="2001"/>
      <c r="AW63" s="2001"/>
      <c r="AX63" s="2001"/>
      <c r="AY63" s="2001"/>
      <c r="AZ63" s="2001"/>
      <c r="BA63" s="2001"/>
      <c r="BB63" s="2001"/>
      <c r="BC63" s="2001"/>
      <c r="BD63" s="2001"/>
      <c r="BE63" s="2001"/>
      <c r="BF63" s="2001"/>
    </row>
    <row r="64" spans="1:58" ht="21" customHeight="1">
      <c r="A64" s="2001" t="s">
        <v>797</v>
      </c>
      <c r="B64" s="2001" t="s">
        <v>5</v>
      </c>
      <c r="C64" s="1541">
        <v>0</v>
      </c>
      <c r="D64" s="1447"/>
      <c r="E64" s="1541">
        <v>0</v>
      </c>
      <c r="F64" s="1447"/>
      <c r="G64" s="1541">
        <v>0</v>
      </c>
      <c r="H64" s="1447"/>
      <c r="I64" s="1541">
        <v>0</v>
      </c>
      <c r="J64" s="1447"/>
      <c r="K64" s="1541">
        <v>0</v>
      </c>
      <c r="L64" s="1447"/>
      <c r="M64" s="1541">
        <v>0</v>
      </c>
      <c r="N64" s="1447"/>
      <c r="O64" s="1541">
        <v>0</v>
      </c>
      <c r="P64" s="1447"/>
      <c r="Q64" s="1541">
        <v>0</v>
      </c>
      <c r="R64" s="1447"/>
      <c r="S64" s="1541">
        <v>0</v>
      </c>
      <c r="T64" s="2001"/>
      <c r="U64" s="2001">
        <f t="shared" si="0"/>
        <v>0</v>
      </c>
      <c r="V64" s="2001"/>
      <c r="W64" s="1541">
        <v>0</v>
      </c>
      <c r="X64" s="1449" t="s">
        <v>5</v>
      </c>
      <c r="Y64" s="1541">
        <v>0</v>
      </c>
      <c r="Z64" s="1449"/>
      <c r="AA64" s="1541">
        <v>0</v>
      </c>
      <c r="AB64" s="2001"/>
      <c r="AC64" s="2000">
        <f t="shared" si="1"/>
        <v>0</v>
      </c>
      <c r="AD64" s="2001"/>
      <c r="AE64" s="1541">
        <v>0</v>
      </c>
      <c r="AF64" s="2001"/>
      <c r="AG64" s="2001"/>
      <c r="AH64" s="2001"/>
      <c r="AI64" s="2001"/>
      <c r="AJ64" s="2001"/>
      <c r="AK64" s="2001"/>
      <c r="AL64" s="2001"/>
      <c r="AM64" s="2001"/>
      <c r="AN64" s="2001"/>
      <c r="AO64" s="2001"/>
      <c r="AP64" s="2001"/>
      <c r="AQ64" s="2001"/>
      <c r="AR64" s="2001"/>
      <c r="AS64" s="2001"/>
      <c r="AT64" s="2001"/>
      <c r="AU64" s="2001"/>
      <c r="AV64" s="2001"/>
      <c r="AW64" s="2001"/>
      <c r="AX64" s="2001"/>
      <c r="AY64" s="2001"/>
      <c r="AZ64" s="2001"/>
      <c r="BA64" s="2001"/>
      <c r="BB64" s="2001"/>
      <c r="BC64" s="2001"/>
      <c r="BD64" s="2001"/>
      <c r="BE64" s="2001"/>
      <c r="BF64" s="2001"/>
    </row>
    <row r="65" spans="1:58" ht="24.9" customHeight="1" thickBot="1">
      <c r="A65" s="1125" t="s">
        <v>798</v>
      </c>
      <c r="B65" s="2001" t="s">
        <v>5</v>
      </c>
      <c r="C65" s="1801">
        <f>ROUND(SUM(C17:C64),1)</f>
        <v>3528481</v>
      </c>
      <c r="D65" s="1901" t="s">
        <v>5</v>
      </c>
      <c r="E65" s="1801">
        <f>ROUND(SUM(E17:E64),1)</f>
        <v>1161</v>
      </c>
      <c r="F65" s="1901" t="s">
        <v>5</v>
      </c>
      <c r="G65" s="1801">
        <f>ROUND(SUM(G17:G64),1)</f>
        <v>53990</v>
      </c>
      <c r="H65" s="1901" t="s">
        <v>5</v>
      </c>
      <c r="I65" s="1801">
        <f>ROUND(SUM(I17:I64),1)</f>
        <v>40249339</v>
      </c>
      <c r="J65" s="1901" t="s">
        <v>5</v>
      </c>
      <c r="K65" s="1801">
        <f>ROUND(SUM(K17:K64),1)</f>
        <v>6302349</v>
      </c>
      <c r="L65" s="1273"/>
      <c r="M65" s="1801">
        <f>ROUND(SUM(M17:M64),1)</f>
        <v>1393329</v>
      </c>
      <c r="N65" s="1273"/>
      <c r="O65" s="1801">
        <f>ROUND(SUM(O17:O64),1)</f>
        <v>4857516</v>
      </c>
      <c r="P65" s="1273"/>
      <c r="Q65" s="1801">
        <f>ROUND(SUM(Q17:Q64),1)</f>
        <v>7964</v>
      </c>
      <c r="R65" s="1273"/>
      <c r="S65" s="1801">
        <f>ROUND(SUM(S17:S64),1)</f>
        <v>58976</v>
      </c>
      <c r="T65" s="1273"/>
      <c r="U65" s="1801">
        <f>ROUND(SUM(U17:U64),1)</f>
        <v>56453105</v>
      </c>
      <c r="V65" s="1273"/>
      <c r="W65" s="1801">
        <f>ROUND(SUM(W17:W64),1)</f>
        <v>636828</v>
      </c>
      <c r="X65" s="1273"/>
      <c r="Y65" s="1801">
        <f>ROUND(SUM(Y17:Y64),1)</f>
        <v>1398904</v>
      </c>
      <c r="Z65" s="1273"/>
      <c r="AA65" s="1801">
        <f>ROUND(SUM(AA17:AA64),1)</f>
        <v>333595</v>
      </c>
      <c r="AB65" s="1273"/>
      <c r="AC65" s="1801">
        <f>ROUND(SUM(AC17:AC64),1)</f>
        <v>58822432</v>
      </c>
      <c r="AD65" s="1273"/>
      <c r="AE65" s="1801">
        <f>ROUND(SUM(AE17:AE64),1)</f>
        <v>58473357</v>
      </c>
      <c r="AF65" s="1125"/>
      <c r="AG65" s="1125"/>
      <c r="AH65" s="1125"/>
      <c r="AI65" s="1125"/>
      <c r="AJ65" s="1125"/>
      <c r="AK65" s="1125"/>
      <c r="AL65" s="2001"/>
      <c r="AM65" s="2001"/>
      <c r="AN65" s="2001"/>
      <c r="AO65" s="2001"/>
      <c r="AP65" s="2001"/>
      <c r="AQ65" s="2001"/>
      <c r="AR65" s="2001"/>
      <c r="AS65" s="2001"/>
      <c r="AT65" s="2001"/>
      <c r="AU65" s="2001"/>
      <c r="AV65" s="2001"/>
      <c r="AW65" s="2001"/>
      <c r="AX65" s="2001"/>
      <c r="AY65" s="2001"/>
      <c r="AZ65" s="2001"/>
      <c r="BA65" s="2001"/>
      <c r="BB65" s="2001"/>
      <c r="BC65" s="2001"/>
      <c r="BD65" s="2001"/>
      <c r="BE65" s="2001"/>
      <c r="BF65" s="2001"/>
    </row>
    <row r="66" spans="1:58" ht="17.149999999999999" customHeight="1" thickTop="1">
      <c r="A66" s="2001"/>
      <c r="B66" s="2001"/>
      <c r="C66" s="1134"/>
      <c r="D66" s="2001"/>
      <c r="E66" s="1134"/>
      <c r="F66" s="2001"/>
      <c r="G66" s="1134"/>
      <c r="H66" s="2001"/>
      <c r="I66" s="1134"/>
      <c r="J66" s="2001"/>
      <c r="K66" s="1134"/>
      <c r="L66" s="2001"/>
      <c r="M66" s="1134"/>
      <c r="N66" s="2001"/>
      <c r="O66" s="1134"/>
      <c r="P66" s="437"/>
      <c r="Q66" s="1134"/>
      <c r="R66" s="2001"/>
      <c r="S66" s="1134"/>
      <c r="T66" s="2001"/>
      <c r="U66" s="1134"/>
      <c r="V66" s="2001"/>
      <c r="W66" s="1136"/>
      <c r="X66" s="2001"/>
      <c r="Y66" s="1134"/>
      <c r="Z66" s="2001"/>
      <c r="AA66" s="1134"/>
      <c r="AB66" s="2001"/>
      <c r="AC66" s="1136"/>
      <c r="AD66" s="2001"/>
      <c r="AE66" s="1134"/>
      <c r="AF66" s="2001"/>
      <c r="AG66" s="2001"/>
      <c r="AH66" s="2001"/>
      <c r="AI66" s="2001"/>
      <c r="AJ66" s="2001"/>
      <c r="AK66" s="2001"/>
      <c r="AL66" s="2001"/>
      <c r="AM66" s="2001"/>
      <c r="AN66" s="2001"/>
      <c r="AO66" s="2001"/>
      <c r="AP66" s="2001"/>
      <c r="AQ66" s="2001"/>
      <c r="AR66" s="2001"/>
      <c r="AS66" s="2001"/>
      <c r="AT66" s="2001"/>
      <c r="AU66" s="2001"/>
      <c r="AV66" s="2001"/>
      <c r="AW66" s="2001"/>
      <c r="AX66" s="2001"/>
      <c r="AY66" s="2001"/>
      <c r="AZ66" s="2001"/>
      <c r="BA66" s="2001"/>
      <c r="BB66" s="2001"/>
      <c r="BC66" s="2001"/>
      <c r="BD66" s="2001"/>
      <c r="BE66" s="2001"/>
      <c r="BF66" s="2001"/>
    </row>
    <row r="67" spans="1:58" ht="17.149999999999999" customHeight="1">
      <c r="A67" s="2001"/>
      <c r="B67" s="2001"/>
      <c r="C67" s="437"/>
      <c r="D67" s="2001"/>
      <c r="E67" s="2001"/>
      <c r="F67" s="2001"/>
      <c r="G67" s="437"/>
      <c r="H67" s="2001"/>
      <c r="I67" s="1137"/>
      <c r="J67" s="2000"/>
      <c r="K67" s="437"/>
      <c r="L67" s="2001"/>
      <c r="M67" s="437"/>
      <c r="N67" s="2001"/>
      <c r="O67" s="437"/>
      <c r="P67" s="437"/>
      <c r="Q67" s="437"/>
      <c r="R67" s="2001"/>
      <c r="S67" s="437"/>
      <c r="T67" s="2001"/>
      <c r="U67" s="437"/>
      <c r="V67" s="2001"/>
      <c r="W67" s="1137"/>
      <c r="X67" s="2001"/>
      <c r="Y67" s="437"/>
      <c r="Z67" s="2001"/>
      <c r="AA67" s="437"/>
      <c r="AB67" s="2001"/>
      <c r="AC67" s="1137"/>
      <c r="AD67" s="2001"/>
      <c r="AE67" s="437"/>
      <c r="AF67" s="2001"/>
      <c r="AG67" s="2001"/>
      <c r="AH67" s="2001"/>
      <c r="AI67" s="2001"/>
      <c r="AJ67" s="2001"/>
      <c r="AK67" s="2001"/>
      <c r="AL67" s="2001"/>
      <c r="AM67" s="2001"/>
      <c r="AN67" s="2001"/>
      <c r="AO67" s="2001"/>
      <c r="AP67" s="2001"/>
      <c r="AQ67" s="2001"/>
      <c r="AR67" s="2001"/>
      <c r="AS67" s="2001"/>
      <c r="AT67" s="2001"/>
      <c r="AU67" s="2001"/>
      <c r="AV67" s="2001"/>
      <c r="AW67" s="2001"/>
      <c r="AX67" s="2001"/>
      <c r="AY67" s="2001"/>
      <c r="AZ67" s="2001"/>
      <c r="BA67" s="2001"/>
      <c r="BB67" s="2001"/>
      <c r="BC67" s="2001"/>
      <c r="BD67" s="2001"/>
      <c r="BE67" s="2001"/>
      <c r="BF67" s="2001"/>
    </row>
    <row r="68" spans="1:58" ht="17.149999999999999" customHeight="1">
      <c r="A68" s="2001"/>
      <c r="B68" s="2001"/>
      <c r="C68" s="437"/>
      <c r="D68" s="2001"/>
      <c r="E68" s="2001"/>
      <c r="F68" s="2001"/>
      <c r="G68" s="437"/>
      <c r="H68" s="2001"/>
      <c r="I68" s="1137"/>
      <c r="J68" s="2001"/>
      <c r="K68" s="437"/>
      <c r="L68" s="2001"/>
      <c r="M68" s="437"/>
      <c r="N68" s="2001"/>
      <c r="O68" s="437"/>
      <c r="P68" s="437"/>
      <c r="Q68" s="437"/>
      <c r="R68" s="2001"/>
      <c r="S68" s="437"/>
      <c r="T68" s="2001"/>
      <c r="U68" s="437"/>
      <c r="V68" s="2001"/>
      <c r="W68" s="1137"/>
      <c r="X68" s="2001"/>
      <c r="Y68" s="437"/>
      <c r="Z68" s="2001"/>
      <c r="AA68" s="437"/>
      <c r="AB68" s="2001"/>
      <c r="AC68" s="1137"/>
      <c r="AD68" s="2001"/>
      <c r="AE68" s="437"/>
      <c r="AF68" s="2001"/>
      <c r="AG68" s="2001"/>
      <c r="AH68" s="2001"/>
      <c r="AI68" s="2001"/>
      <c r="AJ68" s="2001"/>
      <c r="AK68" s="2001"/>
      <c r="AL68" s="2001"/>
      <c r="AM68" s="2001"/>
      <c r="AN68" s="2001"/>
      <c r="AO68" s="2001"/>
      <c r="AP68" s="2001"/>
      <c r="AQ68" s="2001"/>
      <c r="AR68" s="2001"/>
      <c r="AS68" s="2001"/>
      <c r="AT68" s="2001"/>
      <c r="AU68" s="2001"/>
      <c r="AV68" s="2001"/>
      <c r="AW68" s="2001"/>
      <c r="AX68" s="2001"/>
      <c r="AY68" s="2001"/>
      <c r="AZ68" s="2001"/>
      <c r="BA68" s="2001"/>
      <c r="BB68" s="2001"/>
      <c r="BC68" s="2001"/>
      <c r="BD68" s="2001"/>
      <c r="BE68" s="2001"/>
      <c r="BF68" s="2001"/>
    </row>
    <row r="69" spans="1:58" ht="17.149999999999999" customHeight="1">
      <c r="A69" s="2001"/>
      <c r="B69" s="2001"/>
      <c r="C69" s="437"/>
      <c r="D69" s="2001"/>
      <c r="E69" s="2001"/>
      <c r="F69" s="2001"/>
      <c r="G69" s="437"/>
      <c r="H69" s="2001"/>
      <c r="I69" s="437"/>
      <c r="J69" s="2001"/>
      <c r="K69" s="437"/>
      <c r="L69" s="2001"/>
      <c r="M69" s="437"/>
      <c r="N69" s="2001"/>
      <c r="O69" s="437"/>
      <c r="P69" s="437"/>
      <c r="Q69" s="437"/>
      <c r="R69" s="2001"/>
      <c r="S69" s="437"/>
      <c r="T69" s="2001"/>
      <c r="U69" s="437"/>
      <c r="V69" s="2001"/>
      <c r="W69" s="1137"/>
      <c r="X69" s="2001"/>
      <c r="Y69" s="437"/>
      <c r="Z69" s="2001"/>
      <c r="AA69" s="437"/>
      <c r="AB69" s="2001"/>
      <c r="AC69" s="1137"/>
      <c r="AD69" s="2001"/>
      <c r="AE69" s="437"/>
      <c r="AF69" s="2001"/>
      <c r="AG69" s="2001"/>
      <c r="AH69" s="2001"/>
      <c r="AI69" s="2001"/>
      <c r="AJ69" s="2001"/>
      <c r="AK69" s="2001"/>
      <c r="AL69" s="2001"/>
      <c r="AM69" s="2001"/>
      <c r="AN69" s="2001"/>
      <c r="AO69" s="2001"/>
      <c r="AP69" s="2001"/>
      <c r="AQ69" s="2001"/>
      <c r="AR69" s="2001"/>
      <c r="AS69" s="2001"/>
      <c r="AT69" s="2001"/>
      <c r="AU69" s="2001"/>
      <c r="AV69" s="2001"/>
      <c r="AW69" s="2001"/>
      <c r="AX69" s="2001"/>
      <c r="AY69" s="2001"/>
      <c r="AZ69" s="2001"/>
      <c r="BA69" s="2001"/>
      <c r="BB69" s="2001"/>
      <c r="BC69" s="2001"/>
      <c r="BD69" s="2001"/>
      <c r="BE69" s="2001"/>
      <c r="BF69" s="2001"/>
    </row>
    <row r="70" spans="1:58" ht="17.149999999999999" customHeight="1">
      <c r="A70" s="2334"/>
      <c r="B70" s="2335"/>
      <c r="C70" s="2335"/>
      <c r="D70" s="2335"/>
      <c r="E70" s="2335"/>
      <c r="F70" s="2335"/>
      <c r="G70" s="2335"/>
      <c r="H70" s="2335"/>
      <c r="I70" s="2335"/>
      <c r="J70" s="2335"/>
      <c r="K70" s="2335"/>
      <c r="L70" s="2335"/>
      <c r="M70" s="2335"/>
      <c r="N70" s="2335"/>
      <c r="O70" s="2335"/>
      <c r="P70" s="2335"/>
      <c r="Q70" s="2335"/>
      <c r="R70" s="2335"/>
      <c r="S70" s="2335"/>
      <c r="T70" s="2335"/>
      <c r="U70" s="2335"/>
      <c r="V70" s="2001"/>
      <c r="W70" s="1137"/>
      <c r="X70" s="2001"/>
      <c r="Y70" s="437"/>
      <c r="Z70" s="2001"/>
      <c r="AA70" s="437"/>
      <c r="AB70" s="2001"/>
      <c r="AC70" s="1137"/>
      <c r="AD70" s="2001"/>
      <c r="AE70" s="437"/>
      <c r="AF70" s="2001"/>
      <c r="AG70" s="2001"/>
      <c r="AH70" s="2001"/>
      <c r="AI70" s="2001"/>
      <c r="AJ70" s="2001"/>
      <c r="AK70" s="2001"/>
      <c r="AL70" s="2001"/>
      <c r="AM70" s="2001"/>
      <c r="AN70" s="2001"/>
      <c r="AO70" s="2001"/>
      <c r="AP70" s="2001"/>
      <c r="AQ70" s="2001"/>
      <c r="AR70" s="2001"/>
      <c r="AS70" s="2001"/>
      <c r="AT70" s="2001"/>
      <c r="AU70" s="2001"/>
      <c r="AV70" s="2001"/>
      <c r="AW70" s="2001"/>
      <c r="AX70" s="2001"/>
      <c r="AY70" s="2001"/>
      <c r="AZ70" s="2001"/>
      <c r="BA70" s="2001"/>
      <c r="BB70" s="2001"/>
      <c r="BC70" s="2001"/>
      <c r="BD70" s="2001"/>
      <c r="BE70" s="2001"/>
      <c r="BF70" s="2001"/>
    </row>
    <row r="71" spans="1:58" ht="17.149999999999999" customHeight="1">
      <c r="A71" s="2335" t="s">
        <v>5</v>
      </c>
      <c r="B71" s="2335"/>
      <c r="C71" s="2335"/>
      <c r="D71" s="2335"/>
      <c r="E71" s="2335"/>
      <c r="F71" s="2335"/>
      <c r="G71" s="2335"/>
      <c r="H71" s="2335"/>
      <c r="I71" s="2335"/>
      <c r="J71" s="2335"/>
      <c r="K71" s="2335"/>
      <c r="L71" s="2335"/>
      <c r="M71" s="2335"/>
      <c r="N71" s="2335"/>
      <c r="O71" s="2335"/>
      <c r="P71" s="2335"/>
      <c r="Q71" s="2335"/>
      <c r="R71" s="2335"/>
      <c r="S71" s="2335"/>
      <c r="T71" s="2001"/>
      <c r="U71" s="437"/>
      <c r="V71" s="2001"/>
      <c r="W71" s="1137"/>
      <c r="X71" s="2001"/>
      <c r="Y71" s="437"/>
      <c r="Z71" s="2001"/>
      <c r="AA71" s="437"/>
      <c r="AB71" s="2001"/>
      <c r="AC71" s="1137"/>
      <c r="AD71" s="2001"/>
      <c r="AE71" s="437"/>
      <c r="AF71" s="2001"/>
      <c r="AG71" s="2001"/>
      <c r="AH71" s="2001"/>
      <c r="AI71" s="2001"/>
      <c r="AJ71" s="2001"/>
      <c r="AK71" s="2001"/>
      <c r="AL71" s="2001"/>
      <c r="AM71" s="2001"/>
      <c r="AN71" s="2001"/>
      <c r="AO71" s="2001"/>
      <c r="AP71" s="2001"/>
      <c r="AQ71" s="2001"/>
      <c r="AR71" s="2001"/>
      <c r="AS71" s="2001"/>
      <c r="AT71" s="2001"/>
      <c r="AU71" s="2001"/>
      <c r="AV71" s="2001"/>
      <c r="AW71" s="2001"/>
      <c r="AX71" s="2001"/>
      <c r="AY71" s="2001"/>
      <c r="AZ71" s="2001"/>
      <c r="BA71" s="2001"/>
      <c r="BB71" s="2001"/>
      <c r="BC71" s="2001"/>
      <c r="BD71" s="2001"/>
      <c r="BE71" s="2001"/>
      <c r="BF71" s="2001"/>
    </row>
    <row r="72" spans="1:58" ht="17.149999999999999" customHeight="1">
      <c r="A72" s="2001"/>
      <c r="B72" s="2001"/>
      <c r="C72" s="437"/>
      <c r="D72" s="2001"/>
      <c r="E72" s="2001"/>
      <c r="F72" s="2001"/>
      <c r="G72" s="437"/>
      <c r="H72" s="2001"/>
      <c r="I72" s="437"/>
      <c r="J72" s="2001"/>
      <c r="K72" s="437"/>
      <c r="L72" s="2001"/>
      <c r="M72" s="437"/>
      <c r="N72" s="2001"/>
      <c r="O72" s="437"/>
      <c r="P72" s="437"/>
      <c r="Q72" s="437"/>
      <c r="R72" s="2001"/>
      <c r="S72" s="437"/>
      <c r="T72" s="2001"/>
      <c r="U72" s="437"/>
      <c r="V72" s="2001"/>
      <c r="W72" s="1137"/>
      <c r="X72" s="2001"/>
      <c r="Y72" s="437"/>
      <c r="Z72" s="2001"/>
      <c r="AA72" s="437"/>
      <c r="AB72" s="2001"/>
      <c r="AC72" s="1137"/>
      <c r="AD72" s="2001"/>
      <c r="AE72" s="437"/>
      <c r="AF72" s="2001"/>
      <c r="AG72" s="2001"/>
      <c r="AH72" s="2001"/>
      <c r="AI72" s="2001"/>
      <c r="AJ72" s="2001"/>
      <c r="AK72" s="2001"/>
      <c r="AL72" s="2001"/>
      <c r="AM72" s="2001"/>
      <c r="AN72" s="2001"/>
      <c r="AO72" s="2001"/>
      <c r="AP72" s="2001"/>
      <c r="AQ72" s="2001"/>
      <c r="AR72" s="2001"/>
      <c r="AS72" s="2001"/>
      <c r="AT72" s="2001"/>
      <c r="AU72" s="2001"/>
      <c r="AV72" s="2001"/>
      <c r="AW72" s="2001"/>
      <c r="AX72" s="2001"/>
      <c r="AY72" s="2001"/>
      <c r="AZ72" s="2001"/>
      <c r="BA72" s="2001"/>
      <c r="BB72" s="2001"/>
      <c r="BC72" s="2001"/>
      <c r="BD72" s="2001"/>
      <c r="BE72" s="2001"/>
      <c r="BF72" s="2001"/>
    </row>
    <row r="73" spans="1:58" ht="15.5">
      <c r="A73" s="2001"/>
      <c r="B73" s="2001"/>
      <c r="C73" s="2001"/>
      <c r="D73" s="2001"/>
      <c r="E73" s="2001"/>
      <c r="F73" s="2001"/>
      <c r="G73" s="2001"/>
      <c r="H73" s="2001"/>
      <c r="I73" s="2001"/>
      <c r="J73" s="2001"/>
      <c r="K73" s="2001"/>
      <c r="L73" s="2001"/>
      <c r="M73" s="2001"/>
      <c r="N73" s="2001"/>
      <c r="O73" s="2001"/>
      <c r="P73" s="2001"/>
      <c r="Q73" s="2001"/>
      <c r="R73" s="2001"/>
      <c r="S73" s="2001"/>
      <c r="T73" s="2001"/>
      <c r="U73" s="2001"/>
      <c r="V73" s="2001"/>
      <c r="W73" s="2000"/>
      <c r="X73" s="2001"/>
      <c r="Y73" s="2001"/>
      <c r="Z73" s="2001"/>
      <c r="AA73" s="2001"/>
      <c r="AB73" s="2001"/>
      <c r="AC73" s="2000"/>
      <c r="AD73" s="2001"/>
      <c r="AE73" s="2001"/>
      <c r="AF73" s="2001"/>
      <c r="AG73" s="2001"/>
      <c r="AH73" s="2001"/>
      <c r="AI73" s="2001"/>
      <c r="AJ73" s="2001"/>
      <c r="AK73" s="2001"/>
      <c r="AL73" s="2001"/>
      <c r="AM73" s="2001"/>
      <c r="AN73" s="2001"/>
      <c r="AO73" s="2001"/>
      <c r="AP73" s="2001"/>
      <c r="AQ73" s="2001"/>
      <c r="AR73" s="2001"/>
      <c r="AS73" s="2001"/>
      <c r="AT73" s="2001"/>
      <c r="AU73" s="2001"/>
      <c r="AV73" s="2001"/>
      <c r="AW73" s="2001"/>
      <c r="AX73" s="2001"/>
      <c r="AY73" s="2001"/>
      <c r="AZ73" s="2001"/>
      <c r="BA73" s="2001"/>
      <c r="BB73" s="2001"/>
      <c r="BC73" s="2001"/>
      <c r="BD73" s="2001"/>
      <c r="BE73" s="2001"/>
      <c r="BF73" s="2001"/>
    </row>
    <row r="74" spans="1:58" ht="15.5">
      <c r="A74" s="454"/>
      <c r="B74" s="2001"/>
      <c r="C74" s="2001"/>
      <c r="D74" s="2001"/>
      <c r="E74" s="2001"/>
      <c r="F74" s="2001"/>
      <c r="G74" s="2001"/>
      <c r="H74" s="2001"/>
      <c r="I74" s="2001"/>
      <c r="J74" s="2001"/>
      <c r="K74" s="2001"/>
      <c r="L74" s="2001"/>
      <c r="M74" s="2001"/>
      <c r="N74" s="2001"/>
      <c r="O74" s="2001"/>
      <c r="P74" s="2001"/>
      <c r="Q74" s="2001"/>
      <c r="R74" s="2001"/>
      <c r="S74" s="2001"/>
      <c r="T74" s="2001"/>
      <c r="U74" s="2001"/>
      <c r="V74" s="2001"/>
      <c r="W74" s="2000"/>
      <c r="X74" s="2001"/>
      <c r="Y74" s="2001"/>
      <c r="Z74" s="2001"/>
      <c r="AA74" s="2001"/>
      <c r="AB74" s="2001"/>
      <c r="AC74" s="2000"/>
      <c r="AD74" s="2001"/>
      <c r="AE74" s="2001"/>
      <c r="AF74" s="2001"/>
      <c r="AG74" s="2001"/>
      <c r="AH74" s="2001"/>
      <c r="AI74" s="2001"/>
      <c r="AJ74" s="2001"/>
      <c r="AK74" s="2001"/>
      <c r="AL74" s="2001"/>
      <c r="AM74" s="2001"/>
      <c r="AN74" s="2001"/>
      <c r="AO74" s="2001"/>
      <c r="AP74" s="2001"/>
      <c r="AQ74" s="2001"/>
      <c r="AR74" s="2001"/>
      <c r="AS74" s="2001"/>
      <c r="AT74" s="2001"/>
      <c r="AU74" s="2001"/>
      <c r="AV74" s="2001"/>
      <c r="AW74" s="2001"/>
      <c r="AX74" s="2001"/>
      <c r="AY74" s="2001"/>
      <c r="AZ74" s="2001"/>
      <c r="BA74" s="2001"/>
      <c r="BB74" s="2001"/>
      <c r="BC74" s="2001"/>
      <c r="BD74" s="2001"/>
      <c r="BE74" s="2001"/>
      <c r="BF74" s="2001"/>
    </row>
    <row r="75" spans="1:58" ht="15.5">
      <c r="A75" s="2001"/>
      <c r="B75" s="2001"/>
      <c r="C75" s="2001"/>
      <c r="D75" s="2001"/>
      <c r="E75" s="2001"/>
      <c r="F75" s="2001"/>
      <c r="G75" s="2001"/>
      <c r="H75" s="2001"/>
      <c r="I75" s="2001"/>
      <c r="J75" s="2001"/>
      <c r="K75" s="2001"/>
      <c r="L75" s="2001"/>
      <c r="M75" s="2001"/>
      <c r="N75" s="2001"/>
      <c r="O75" s="2001"/>
      <c r="P75" s="2001"/>
      <c r="Q75" s="2001"/>
      <c r="R75" s="2001"/>
      <c r="S75" s="2001"/>
      <c r="T75" s="2001"/>
      <c r="U75" s="2001"/>
      <c r="V75" s="2001"/>
      <c r="W75" s="2000"/>
      <c r="X75" s="2001"/>
      <c r="Y75" s="2001"/>
      <c r="Z75" s="2001"/>
      <c r="AA75" s="2001"/>
      <c r="AB75" s="2001"/>
      <c r="AC75" s="2000"/>
      <c r="AD75" s="2001"/>
      <c r="AE75" s="2001"/>
      <c r="AF75" s="2001"/>
      <c r="AG75" s="2001"/>
      <c r="AH75" s="2001"/>
      <c r="AI75" s="2001"/>
      <c r="AJ75" s="2001"/>
      <c r="AK75" s="2001"/>
      <c r="AL75" s="2001"/>
      <c r="AM75" s="2001"/>
      <c r="AN75" s="2001"/>
      <c r="AO75" s="2001"/>
      <c r="AP75" s="2001"/>
      <c r="AQ75" s="2001"/>
      <c r="AR75" s="2001"/>
      <c r="AS75" s="2001"/>
      <c r="AT75" s="2001"/>
      <c r="AU75" s="2001"/>
      <c r="AV75" s="2001"/>
      <c r="AW75" s="2001"/>
      <c r="AX75" s="2001"/>
      <c r="AY75" s="2001"/>
      <c r="AZ75" s="2001"/>
      <c r="BA75" s="2001"/>
      <c r="BB75" s="2001"/>
      <c r="BC75" s="2001"/>
      <c r="BD75" s="2001"/>
      <c r="BE75" s="2001"/>
      <c r="BF75" s="2001"/>
    </row>
    <row r="76" spans="1:58" ht="15.5">
      <c r="A76" s="2001"/>
      <c r="B76" s="2001"/>
      <c r="C76" s="2001"/>
      <c r="D76" s="2001"/>
      <c r="E76" s="2001"/>
      <c r="F76" s="2001"/>
      <c r="G76" s="2001"/>
      <c r="H76" s="2001"/>
      <c r="I76" s="2001"/>
      <c r="J76" s="2001"/>
      <c r="K76" s="2001"/>
      <c r="L76" s="2001"/>
      <c r="M76" s="2001"/>
      <c r="N76" s="2001"/>
      <c r="O76" s="2001"/>
      <c r="P76" s="2001"/>
      <c r="Q76" s="2001"/>
      <c r="R76" s="2001"/>
      <c r="S76" s="2001"/>
      <c r="T76" s="2001"/>
      <c r="U76" s="2001"/>
      <c r="V76" s="2001"/>
      <c r="W76" s="2000"/>
      <c r="X76" s="2001"/>
      <c r="Y76" s="2001"/>
      <c r="Z76" s="2001"/>
      <c r="AA76" s="2001"/>
      <c r="AB76" s="2001"/>
      <c r="AC76" s="2000"/>
      <c r="AD76" s="2001"/>
      <c r="AE76" s="2001"/>
      <c r="AF76" s="2001"/>
      <c r="AG76" s="2001"/>
      <c r="AH76" s="2001"/>
      <c r="AI76" s="2001"/>
      <c r="AJ76" s="2001"/>
      <c r="AK76" s="2001"/>
      <c r="AL76" s="2001"/>
      <c r="AM76" s="2001"/>
      <c r="AN76" s="2001"/>
      <c r="AO76" s="2001"/>
      <c r="AP76" s="2001"/>
      <c r="AQ76" s="2001"/>
      <c r="AR76" s="2001"/>
      <c r="AS76" s="2001"/>
      <c r="AT76" s="2001"/>
      <c r="AU76" s="2001"/>
      <c r="AV76" s="2001"/>
      <c r="AW76" s="2001"/>
      <c r="AX76" s="2001"/>
      <c r="AY76" s="2001"/>
      <c r="AZ76" s="2001"/>
      <c r="BA76" s="2001"/>
      <c r="BB76" s="2001"/>
      <c r="BC76" s="2001"/>
      <c r="BD76" s="2001"/>
      <c r="BE76" s="2001"/>
      <c r="BF76" s="2001"/>
    </row>
    <row r="77" spans="1:58" ht="15.5">
      <c r="A77" s="2001"/>
      <c r="B77" s="2001"/>
      <c r="C77" s="2001"/>
      <c r="D77" s="2001"/>
      <c r="E77" s="2001"/>
      <c r="F77" s="2001"/>
      <c r="G77" s="2001"/>
      <c r="H77" s="2001"/>
      <c r="I77" s="2001"/>
      <c r="J77" s="2001"/>
      <c r="K77" s="2001"/>
      <c r="L77" s="2001"/>
      <c r="M77" s="2001"/>
      <c r="N77" s="2001"/>
      <c r="O77" s="2001"/>
      <c r="P77" s="2001"/>
      <c r="Q77" s="2001"/>
      <c r="R77" s="2001"/>
      <c r="S77" s="2001"/>
      <c r="T77" s="2001"/>
      <c r="U77" s="2001"/>
      <c r="V77" s="2001"/>
      <c r="W77" s="2000"/>
      <c r="X77" s="2001"/>
      <c r="Y77" s="2001"/>
      <c r="Z77" s="2001"/>
      <c r="AA77" s="2001"/>
      <c r="AB77" s="2001"/>
      <c r="AC77" s="2000"/>
      <c r="AD77" s="2001"/>
      <c r="AE77" s="2001"/>
      <c r="AF77" s="2001"/>
      <c r="AG77" s="2001"/>
      <c r="AH77" s="2001"/>
      <c r="AI77" s="2001"/>
      <c r="AJ77" s="2001"/>
      <c r="AK77" s="2001"/>
      <c r="AL77" s="2001"/>
      <c r="AM77" s="2001"/>
      <c r="AN77" s="2001"/>
      <c r="AO77" s="2001"/>
      <c r="AP77" s="2001"/>
      <c r="AQ77" s="2001"/>
      <c r="AR77" s="2001"/>
      <c r="AS77" s="2001"/>
      <c r="AT77" s="2001"/>
      <c r="AU77" s="2001"/>
      <c r="AV77" s="2001"/>
      <c r="AW77" s="2001"/>
      <c r="AX77" s="2001"/>
      <c r="AY77" s="2001"/>
      <c r="AZ77" s="2001"/>
      <c r="BA77" s="2001"/>
      <c r="BB77" s="2001"/>
      <c r="BC77" s="2001"/>
      <c r="BD77" s="2001"/>
      <c r="BE77" s="2001"/>
      <c r="BF77" s="2001"/>
    </row>
    <row r="78" spans="1:58" ht="15.5">
      <c r="A78" s="2001"/>
      <c r="B78" s="2001"/>
      <c r="C78" s="2001"/>
      <c r="D78" s="2001"/>
      <c r="E78" s="2001"/>
      <c r="F78" s="2001"/>
      <c r="G78" s="2001"/>
      <c r="H78" s="2001"/>
      <c r="I78" s="2001"/>
      <c r="J78" s="2001"/>
      <c r="K78" s="2001"/>
      <c r="L78" s="2001"/>
      <c r="M78" s="2001"/>
      <c r="N78" s="2001"/>
      <c r="O78" s="2001"/>
      <c r="P78" s="2001"/>
      <c r="Q78" s="2001"/>
      <c r="R78" s="2001"/>
      <c r="S78" s="2001"/>
      <c r="T78" s="2001"/>
      <c r="U78" s="2001"/>
      <c r="V78" s="2001"/>
      <c r="W78" s="2000"/>
      <c r="X78" s="2001"/>
      <c r="Y78" s="2001"/>
      <c r="Z78" s="2001"/>
      <c r="AA78" s="2001"/>
      <c r="AB78" s="2001"/>
      <c r="AC78" s="2000"/>
      <c r="AD78" s="2001"/>
      <c r="AE78" s="2001"/>
      <c r="AF78" s="2001"/>
      <c r="AG78" s="2001"/>
      <c r="AH78" s="2001"/>
      <c r="AI78" s="2001"/>
      <c r="AJ78" s="2001"/>
      <c r="AK78" s="2001"/>
      <c r="AL78" s="2001"/>
      <c r="AM78" s="2001"/>
      <c r="AN78" s="2001"/>
      <c r="AO78" s="2001"/>
      <c r="AP78" s="2001"/>
      <c r="AQ78" s="2001"/>
      <c r="AR78" s="2001"/>
      <c r="AS78" s="2001"/>
      <c r="AT78" s="2001"/>
      <c r="AU78" s="2001"/>
      <c r="AV78" s="2001"/>
      <c r="AW78" s="2001"/>
      <c r="AX78" s="2001"/>
      <c r="AY78" s="2001"/>
      <c r="AZ78" s="2001"/>
      <c r="BA78" s="2001"/>
      <c r="BB78" s="2001"/>
      <c r="BC78" s="2001"/>
      <c r="BD78" s="2001"/>
      <c r="BE78" s="2001"/>
      <c r="BF78" s="2001"/>
    </row>
    <row r="79" spans="1:58" ht="15.5">
      <c r="A79" s="2001"/>
      <c r="B79" s="2001"/>
      <c r="C79" s="2001"/>
      <c r="D79" s="2001"/>
      <c r="E79" s="2001"/>
      <c r="F79" s="2001"/>
      <c r="G79" s="2001"/>
      <c r="H79" s="2001"/>
      <c r="I79" s="2001"/>
      <c r="J79" s="2001"/>
      <c r="K79" s="2001"/>
      <c r="L79" s="2001"/>
      <c r="M79" s="2001"/>
      <c r="N79" s="2001"/>
      <c r="O79" s="2001"/>
      <c r="P79" s="2001"/>
      <c r="Q79" s="2001"/>
      <c r="R79" s="2001"/>
      <c r="S79" s="2001"/>
      <c r="T79" s="2001"/>
      <c r="U79" s="2001"/>
      <c r="V79" s="2001"/>
      <c r="W79" s="2000"/>
      <c r="X79" s="2001"/>
      <c r="Y79" s="2001"/>
      <c r="Z79" s="2001"/>
      <c r="AA79" s="2001"/>
      <c r="AB79" s="2001"/>
      <c r="AC79" s="2000"/>
      <c r="AD79" s="2001"/>
      <c r="AE79" s="2001"/>
      <c r="AF79" s="2001"/>
      <c r="AG79" s="2001"/>
      <c r="AH79" s="2001"/>
      <c r="AI79" s="2001"/>
      <c r="AJ79" s="2001"/>
      <c r="AK79" s="2001"/>
      <c r="AL79" s="2001"/>
      <c r="AM79" s="2001"/>
      <c r="AN79" s="2001"/>
      <c r="AO79" s="2001"/>
      <c r="AP79" s="2001"/>
      <c r="AQ79" s="2001"/>
      <c r="AR79" s="2001"/>
      <c r="AS79" s="2001"/>
      <c r="AT79" s="2001"/>
      <c r="AU79" s="2001"/>
      <c r="AV79" s="2001"/>
      <c r="AW79" s="2001"/>
      <c r="AX79" s="2001"/>
      <c r="AY79" s="2001"/>
      <c r="AZ79" s="2001"/>
      <c r="BA79" s="2001"/>
      <c r="BB79" s="2001"/>
      <c r="BC79" s="2001"/>
      <c r="BD79" s="2001"/>
      <c r="BE79" s="2001"/>
      <c r="BF79" s="2001"/>
    </row>
    <row r="80" spans="1:58" ht="15.5">
      <c r="A80" s="2001"/>
      <c r="B80" s="2001"/>
      <c r="C80" s="2001"/>
      <c r="D80" s="2001"/>
      <c r="E80" s="2001"/>
      <c r="F80" s="2001"/>
      <c r="G80" s="2001"/>
      <c r="H80" s="2001"/>
      <c r="I80" s="2001"/>
      <c r="J80" s="2001"/>
      <c r="K80" s="2001"/>
      <c r="L80" s="2001"/>
      <c r="M80" s="2001"/>
      <c r="N80" s="2001"/>
      <c r="O80" s="2001"/>
      <c r="P80" s="2001"/>
      <c r="Q80" s="2001"/>
      <c r="R80" s="2001"/>
      <c r="S80" s="2001"/>
      <c r="T80" s="2001"/>
      <c r="U80" s="2001"/>
      <c r="V80" s="2001"/>
      <c r="W80" s="2000"/>
      <c r="X80" s="2001"/>
      <c r="Y80" s="2001"/>
      <c r="Z80" s="2001"/>
      <c r="AA80" s="2001"/>
      <c r="AB80" s="2001"/>
      <c r="AC80" s="2000"/>
      <c r="AD80" s="2001"/>
      <c r="AE80" s="2001"/>
      <c r="AF80" s="2001"/>
      <c r="AG80" s="2001"/>
      <c r="AH80" s="2001"/>
      <c r="AI80" s="2001"/>
      <c r="AJ80" s="2001"/>
      <c r="AK80" s="2001"/>
      <c r="AL80" s="2001"/>
      <c r="AM80" s="2001"/>
      <c r="AN80" s="2001"/>
      <c r="AO80" s="2001"/>
      <c r="AP80" s="2001"/>
      <c r="AQ80" s="2001"/>
      <c r="AR80" s="2001"/>
      <c r="AS80" s="2001"/>
      <c r="AT80" s="2001"/>
      <c r="AU80" s="2001"/>
      <c r="AV80" s="2001"/>
      <c r="AW80" s="2001"/>
      <c r="AX80" s="2001"/>
      <c r="AY80" s="2001"/>
      <c r="AZ80" s="2001"/>
      <c r="BA80" s="2001"/>
      <c r="BB80" s="2001"/>
      <c r="BC80" s="2001"/>
      <c r="BD80" s="2001"/>
      <c r="BE80" s="2001"/>
      <c r="BF80" s="2001"/>
    </row>
    <row r="81" spans="1:58" ht="15.5">
      <c r="A81" s="2001"/>
      <c r="B81" s="2001"/>
      <c r="C81" s="2001"/>
      <c r="D81" s="2001"/>
      <c r="E81" s="2001"/>
      <c r="F81" s="2001"/>
      <c r="G81" s="2001"/>
      <c r="H81" s="2001"/>
      <c r="I81" s="2001"/>
      <c r="J81" s="2001"/>
      <c r="K81" s="2001"/>
      <c r="L81" s="2001"/>
      <c r="M81" s="2001"/>
      <c r="N81" s="2001"/>
      <c r="O81" s="2001"/>
      <c r="P81" s="2001"/>
      <c r="Q81" s="2001"/>
      <c r="R81" s="2001"/>
      <c r="S81" s="2001"/>
      <c r="T81" s="2001"/>
      <c r="U81" s="2001"/>
      <c r="V81" s="2001"/>
      <c r="W81" s="2000"/>
      <c r="X81" s="2001"/>
      <c r="Y81" s="2001"/>
      <c r="Z81" s="2001"/>
      <c r="AA81" s="2001"/>
      <c r="AB81" s="2001"/>
      <c r="AC81" s="2000"/>
      <c r="AD81" s="2001"/>
      <c r="AE81" s="2001"/>
      <c r="AF81" s="2001"/>
      <c r="AG81" s="2001"/>
      <c r="AH81" s="2001"/>
      <c r="AI81" s="2001"/>
      <c r="AJ81" s="2001"/>
      <c r="AK81" s="2001"/>
      <c r="AL81" s="2001"/>
      <c r="AM81" s="2001"/>
      <c r="AN81" s="2001"/>
      <c r="AO81" s="2001"/>
      <c r="AP81" s="2001"/>
      <c r="AQ81" s="2001"/>
      <c r="AR81" s="2001"/>
      <c r="AS81" s="2001"/>
      <c r="AT81" s="2001"/>
      <c r="AU81" s="2001"/>
      <c r="AV81" s="2001"/>
      <c r="AW81" s="2001"/>
      <c r="AX81" s="2001"/>
      <c r="AY81" s="2001"/>
      <c r="AZ81" s="2001"/>
      <c r="BA81" s="2001"/>
      <c r="BB81" s="2001"/>
      <c r="BC81" s="2001"/>
      <c r="BD81" s="2001"/>
      <c r="BE81" s="2001"/>
      <c r="BF81" s="2001"/>
    </row>
    <row r="82" spans="1:58" ht="15.5">
      <c r="A82" s="2001"/>
      <c r="B82" s="2001"/>
      <c r="C82" s="2001"/>
      <c r="D82" s="2001"/>
      <c r="E82" s="2001"/>
      <c r="F82" s="2001"/>
      <c r="G82" s="2001"/>
      <c r="H82" s="2001"/>
      <c r="I82" s="2001"/>
      <c r="J82" s="2001"/>
      <c r="K82" s="2001"/>
      <c r="L82" s="2001"/>
      <c r="M82" s="2001"/>
      <c r="N82" s="2001"/>
      <c r="O82" s="2001"/>
      <c r="P82" s="2001"/>
      <c r="Q82" s="2001"/>
      <c r="R82" s="2001"/>
      <c r="S82" s="2001"/>
      <c r="T82" s="2001"/>
      <c r="U82" s="2001"/>
      <c r="V82" s="2001"/>
      <c r="W82" s="2000"/>
      <c r="X82" s="2001"/>
      <c r="Y82" s="2001"/>
      <c r="Z82" s="2001"/>
      <c r="AA82" s="2001"/>
      <c r="AB82" s="2001"/>
      <c r="AC82" s="2000"/>
      <c r="AD82" s="2001"/>
      <c r="AE82" s="2001"/>
      <c r="AF82" s="2001"/>
      <c r="AG82" s="2001"/>
      <c r="AH82" s="2001"/>
      <c r="AI82" s="2001"/>
      <c r="AJ82" s="2001"/>
      <c r="AK82" s="2001"/>
      <c r="AL82" s="2001"/>
      <c r="AM82" s="2001"/>
      <c r="AN82" s="2001"/>
      <c r="AO82" s="2001"/>
      <c r="AP82" s="2001"/>
      <c r="AQ82" s="2001"/>
      <c r="AR82" s="2001"/>
      <c r="AS82" s="2001"/>
      <c r="AT82" s="2001"/>
      <c r="AU82" s="2001"/>
      <c r="AV82" s="2001"/>
      <c r="AW82" s="2001"/>
      <c r="AX82" s="2001"/>
      <c r="AY82" s="2001"/>
      <c r="AZ82" s="2001"/>
      <c r="BA82" s="2001"/>
      <c r="BB82" s="2001"/>
      <c r="BC82" s="2001"/>
      <c r="BD82" s="2001"/>
      <c r="BE82" s="2001"/>
      <c r="BF82" s="2001"/>
    </row>
    <row r="83" spans="1:58" ht="15.5">
      <c r="A83" s="2001"/>
      <c r="B83" s="2001"/>
      <c r="C83" s="2001"/>
      <c r="D83" s="2001"/>
      <c r="E83" s="2001"/>
      <c r="F83" s="2001"/>
      <c r="G83" s="2001"/>
      <c r="H83" s="2001"/>
      <c r="I83" s="2001"/>
      <c r="J83" s="2001"/>
      <c r="K83" s="2001"/>
      <c r="L83" s="2001"/>
      <c r="M83" s="2001"/>
      <c r="N83" s="2001"/>
      <c r="O83" s="2001"/>
      <c r="P83" s="2001"/>
      <c r="Q83" s="2001"/>
      <c r="R83" s="2001"/>
      <c r="S83" s="2001"/>
      <c r="T83" s="2001"/>
      <c r="U83" s="2001"/>
      <c r="V83" s="2001"/>
      <c r="W83" s="2000"/>
      <c r="X83" s="2001"/>
      <c r="Y83" s="2001"/>
      <c r="Z83" s="2001"/>
      <c r="AA83" s="2001"/>
      <c r="AB83" s="2001"/>
      <c r="AC83" s="2000"/>
      <c r="AD83" s="2001"/>
      <c r="AE83" s="2001"/>
      <c r="AF83" s="2001"/>
      <c r="AG83" s="2001"/>
      <c r="AH83" s="2001"/>
      <c r="AI83" s="2001"/>
      <c r="AJ83" s="2001"/>
      <c r="AK83" s="2001"/>
      <c r="AL83" s="2001"/>
      <c r="AM83" s="2001"/>
      <c r="AN83" s="2001"/>
      <c r="AO83" s="2001"/>
      <c r="AP83" s="2001"/>
      <c r="AQ83" s="2001"/>
      <c r="AR83" s="2001"/>
      <c r="AS83" s="2001"/>
      <c r="AT83" s="2001"/>
      <c r="AU83" s="2001"/>
      <c r="AV83" s="2001"/>
      <c r="AW83" s="2001"/>
      <c r="AX83" s="2001"/>
      <c r="AY83" s="2001"/>
      <c r="AZ83" s="2001"/>
      <c r="BA83" s="2001"/>
      <c r="BB83" s="2001"/>
      <c r="BC83" s="2001"/>
      <c r="BD83" s="2001"/>
      <c r="BE83" s="2001"/>
      <c r="BF83" s="2001"/>
    </row>
    <row r="84" spans="1:58" ht="15.5">
      <c r="A84" s="2001"/>
      <c r="B84" s="2001"/>
      <c r="C84" s="2001"/>
      <c r="D84" s="2001"/>
      <c r="E84" s="2001"/>
      <c r="F84" s="2001"/>
      <c r="G84" s="2001"/>
      <c r="H84" s="2001"/>
      <c r="I84" s="2001"/>
      <c r="J84" s="2001"/>
      <c r="K84" s="2001"/>
      <c r="L84" s="2001"/>
      <c r="M84" s="2001"/>
      <c r="N84" s="2001"/>
      <c r="O84" s="2001"/>
      <c r="P84" s="2001"/>
      <c r="Q84" s="2001"/>
      <c r="R84" s="2001"/>
      <c r="S84" s="2001"/>
      <c r="T84" s="2001"/>
      <c r="U84" s="2001"/>
      <c r="V84" s="2001"/>
      <c r="W84" s="2000"/>
      <c r="X84" s="2001"/>
      <c r="Y84" s="2001"/>
      <c r="Z84" s="2001"/>
      <c r="AA84" s="2001"/>
      <c r="AB84" s="2001"/>
      <c r="AC84" s="2000"/>
      <c r="AD84" s="2001"/>
      <c r="AE84" s="2001"/>
      <c r="AF84" s="2001"/>
      <c r="AG84" s="2001"/>
      <c r="AH84" s="2001"/>
      <c r="AI84" s="2001"/>
      <c r="AJ84" s="2001"/>
      <c r="AK84" s="2001"/>
      <c r="AL84" s="2001"/>
      <c r="AM84" s="2001"/>
      <c r="AN84" s="2001"/>
      <c r="AO84" s="2001"/>
      <c r="AP84" s="2001"/>
      <c r="AQ84" s="2001"/>
      <c r="AR84" s="2001"/>
      <c r="AS84" s="2001"/>
      <c r="AT84" s="2001"/>
      <c r="AU84" s="2001"/>
      <c r="AV84" s="2001"/>
      <c r="AW84" s="2001"/>
      <c r="AX84" s="2001"/>
      <c r="AY84" s="2001"/>
      <c r="AZ84" s="2001"/>
      <c r="BA84" s="2001"/>
      <c r="BB84" s="2001"/>
      <c r="BC84" s="2001"/>
      <c r="BD84" s="2001"/>
      <c r="BE84" s="2001"/>
      <c r="BF84" s="2001"/>
    </row>
    <row r="85" spans="1:58" ht="15.5">
      <c r="A85" s="2001"/>
      <c r="B85" s="2001"/>
      <c r="C85" s="2001"/>
      <c r="D85" s="2001"/>
      <c r="E85" s="2001"/>
      <c r="F85" s="2001"/>
      <c r="G85" s="2001"/>
      <c r="H85" s="2001"/>
      <c r="I85" s="2001"/>
      <c r="J85" s="2001"/>
      <c r="K85" s="2001"/>
      <c r="L85" s="2001"/>
      <c r="M85" s="2001"/>
      <c r="N85" s="2001"/>
      <c r="O85" s="2001"/>
      <c r="P85" s="2001"/>
      <c r="Q85" s="2001"/>
      <c r="R85" s="2001"/>
      <c r="S85" s="2001"/>
      <c r="T85" s="2001"/>
      <c r="U85" s="2001"/>
      <c r="V85" s="2001"/>
      <c r="W85" s="2000"/>
      <c r="X85" s="2001"/>
      <c r="Y85" s="2001"/>
      <c r="Z85" s="2001"/>
      <c r="AA85" s="2001"/>
      <c r="AB85" s="2001"/>
      <c r="AC85" s="2000"/>
      <c r="AD85" s="2001"/>
      <c r="AE85" s="2001"/>
      <c r="AF85" s="2001"/>
      <c r="AG85" s="2001"/>
      <c r="AH85" s="2001"/>
      <c r="AI85" s="2001"/>
      <c r="AJ85" s="2001"/>
      <c r="AK85" s="2001"/>
      <c r="AL85" s="2001"/>
      <c r="AM85" s="2001"/>
      <c r="AN85" s="2001"/>
      <c r="AO85" s="2001"/>
      <c r="AP85" s="2001"/>
      <c r="AQ85" s="2001"/>
      <c r="AR85" s="2001"/>
      <c r="AS85" s="2001"/>
      <c r="AT85" s="2001"/>
      <c r="AU85" s="2001"/>
      <c r="AV85" s="2001"/>
      <c r="AW85" s="2001"/>
      <c r="AX85" s="2001"/>
      <c r="AY85" s="2001"/>
      <c r="AZ85" s="2001"/>
      <c r="BA85" s="2001"/>
      <c r="BB85" s="2001"/>
      <c r="BC85" s="2001"/>
      <c r="BD85" s="2001"/>
      <c r="BE85" s="2001"/>
      <c r="BF85" s="2001"/>
    </row>
    <row r="86" spans="1:58" ht="15.5">
      <c r="A86" s="2001"/>
      <c r="B86" s="2001"/>
      <c r="C86" s="2001"/>
      <c r="D86" s="2001"/>
      <c r="E86" s="2001"/>
      <c r="F86" s="2001"/>
      <c r="G86" s="2001"/>
      <c r="H86" s="2001"/>
      <c r="I86" s="2001"/>
      <c r="J86" s="2001"/>
      <c r="K86" s="2001"/>
      <c r="L86" s="2001"/>
      <c r="M86" s="2001"/>
      <c r="N86" s="2001"/>
      <c r="O86" s="2001"/>
      <c r="P86" s="2001"/>
      <c r="Q86" s="2001"/>
      <c r="R86" s="2001"/>
      <c r="S86" s="2001"/>
      <c r="T86" s="2001"/>
      <c r="U86" s="2001"/>
      <c r="V86" s="2001"/>
      <c r="W86" s="2000"/>
      <c r="X86" s="2001"/>
      <c r="Y86" s="2001"/>
      <c r="Z86" s="2001"/>
      <c r="AA86" s="2001"/>
      <c r="AB86" s="2001"/>
      <c r="AC86" s="2000"/>
      <c r="AD86" s="2001"/>
      <c r="AE86" s="2001"/>
      <c r="AF86" s="2001"/>
      <c r="AG86" s="2001"/>
      <c r="AH86" s="2001"/>
      <c r="AI86" s="2001"/>
      <c r="AJ86" s="2001"/>
      <c r="AK86" s="2001"/>
      <c r="AL86" s="2001"/>
      <c r="AM86" s="2001"/>
      <c r="AN86" s="2001"/>
      <c r="AO86" s="2001"/>
      <c r="AP86" s="2001"/>
      <c r="AQ86" s="2001"/>
      <c r="AR86" s="2001"/>
      <c r="AS86" s="2001"/>
      <c r="AT86" s="2001"/>
      <c r="AU86" s="2001"/>
      <c r="AV86" s="2001"/>
      <c r="AW86" s="2001"/>
      <c r="AX86" s="2001"/>
      <c r="AY86" s="2001"/>
      <c r="AZ86" s="2001"/>
      <c r="BA86" s="2001"/>
      <c r="BB86" s="2001"/>
      <c r="BC86" s="2001"/>
      <c r="BD86" s="2001"/>
      <c r="BE86" s="2001"/>
      <c r="BF86" s="2001"/>
    </row>
    <row r="87" spans="1:58" ht="15.5">
      <c r="A87" s="2001"/>
      <c r="B87" s="2001"/>
      <c r="C87" s="2001"/>
      <c r="D87" s="2001"/>
      <c r="E87" s="2001"/>
      <c r="F87" s="2001"/>
      <c r="G87" s="2001"/>
      <c r="H87" s="2001"/>
      <c r="I87" s="2001"/>
      <c r="J87" s="2001"/>
      <c r="K87" s="2001"/>
      <c r="L87" s="2001"/>
      <c r="M87" s="2001"/>
      <c r="N87" s="2001"/>
      <c r="O87" s="2001"/>
      <c r="P87" s="2001"/>
      <c r="Q87" s="2001"/>
      <c r="R87" s="2001"/>
      <c r="S87" s="2001"/>
      <c r="T87" s="2001"/>
      <c r="U87" s="2001"/>
      <c r="V87" s="2001"/>
      <c r="W87" s="2000"/>
      <c r="X87" s="2001"/>
      <c r="Y87" s="2001"/>
      <c r="Z87" s="2001"/>
      <c r="AA87" s="2001"/>
      <c r="AB87" s="2001"/>
      <c r="AC87" s="2000"/>
      <c r="AD87" s="2001"/>
      <c r="AE87" s="2001"/>
      <c r="AF87" s="2001"/>
      <c r="AG87" s="2001"/>
      <c r="AH87" s="2001"/>
      <c r="AI87" s="2001"/>
      <c r="AJ87" s="2001"/>
      <c r="AK87" s="2001"/>
      <c r="AL87" s="2001"/>
      <c r="AM87" s="2001"/>
      <c r="AN87" s="2001"/>
      <c r="AO87" s="2001"/>
      <c r="AP87" s="2001"/>
      <c r="AQ87" s="2001"/>
      <c r="AR87" s="2001"/>
      <c r="AS87" s="2001"/>
      <c r="AT87" s="2001"/>
      <c r="AU87" s="2001"/>
      <c r="AV87" s="2001"/>
      <c r="AW87" s="2001"/>
      <c r="AX87" s="2001"/>
      <c r="AY87" s="2001"/>
      <c r="AZ87" s="2001"/>
      <c r="BA87" s="2001"/>
      <c r="BB87" s="2001"/>
      <c r="BC87" s="2001"/>
      <c r="BD87" s="2001"/>
      <c r="BE87" s="2001"/>
      <c r="BF87" s="2001"/>
    </row>
    <row r="88" spans="1:58" ht="15.5">
      <c r="A88" s="2001"/>
      <c r="B88" s="2001"/>
      <c r="C88" s="2001"/>
      <c r="D88" s="2001"/>
      <c r="E88" s="2001"/>
      <c r="F88" s="2001"/>
      <c r="G88" s="2001"/>
      <c r="H88" s="2001"/>
      <c r="I88" s="2001"/>
      <c r="J88" s="2001"/>
      <c r="K88" s="2001"/>
      <c r="L88" s="2001"/>
      <c r="M88" s="2001"/>
      <c r="N88" s="2001"/>
      <c r="O88" s="2001"/>
      <c r="P88" s="2001"/>
      <c r="Q88" s="2001"/>
      <c r="R88" s="2001"/>
      <c r="S88" s="2001"/>
      <c r="T88" s="2001"/>
      <c r="U88" s="2001"/>
      <c r="V88" s="2001"/>
      <c r="W88" s="2000"/>
      <c r="X88" s="2001"/>
      <c r="Y88" s="2001"/>
      <c r="Z88" s="2001"/>
      <c r="AA88" s="2001"/>
      <c r="AB88" s="2001"/>
      <c r="AC88" s="2000"/>
      <c r="AD88" s="2001"/>
      <c r="AE88" s="2001"/>
      <c r="AF88" s="2001"/>
      <c r="AG88" s="2001"/>
      <c r="AH88" s="2001"/>
      <c r="AI88" s="2001"/>
      <c r="AJ88" s="2001"/>
      <c r="AK88" s="2001"/>
      <c r="AL88" s="2001"/>
      <c r="AM88" s="2001"/>
      <c r="AN88" s="2001"/>
      <c r="AO88" s="2001"/>
      <c r="AP88" s="2001"/>
      <c r="AQ88" s="2001"/>
      <c r="AR88" s="2001"/>
      <c r="AS88" s="2001"/>
      <c r="AT88" s="2001"/>
      <c r="AU88" s="2001"/>
      <c r="AV88" s="2001"/>
      <c r="AW88" s="2001"/>
      <c r="AX88" s="2001"/>
      <c r="AY88" s="2001"/>
      <c r="AZ88" s="2001"/>
      <c r="BA88" s="2001"/>
      <c r="BB88" s="2001"/>
      <c r="BC88" s="2001"/>
      <c r="BD88" s="2001"/>
      <c r="BE88" s="2001"/>
      <c r="BF88" s="2001"/>
    </row>
    <row r="89" spans="1:58" ht="15.5">
      <c r="A89" s="2001"/>
      <c r="B89" s="2001"/>
      <c r="C89" s="2001"/>
      <c r="D89" s="2001"/>
      <c r="E89" s="2001"/>
      <c r="F89" s="2001"/>
      <c r="G89" s="2001"/>
      <c r="H89" s="2001"/>
      <c r="I89" s="2001"/>
      <c r="J89" s="2001"/>
      <c r="K89" s="2001"/>
      <c r="L89" s="2001"/>
      <c r="M89" s="2001"/>
      <c r="N89" s="2001"/>
      <c r="O89" s="2001"/>
      <c r="P89" s="2001"/>
      <c r="Q89" s="2001"/>
      <c r="R89" s="2001"/>
      <c r="S89" s="2001"/>
      <c r="T89" s="2001"/>
      <c r="U89" s="2001"/>
      <c r="V89" s="2001"/>
      <c r="W89" s="2000"/>
      <c r="X89" s="2001"/>
      <c r="Y89" s="2001"/>
      <c r="Z89" s="2001"/>
      <c r="AA89" s="2001"/>
      <c r="AB89" s="2001"/>
      <c r="AC89" s="2000"/>
      <c r="AD89" s="2001"/>
      <c r="AE89" s="2001"/>
      <c r="AF89" s="2001"/>
      <c r="AG89" s="2001"/>
      <c r="AH89" s="2001"/>
      <c r="AI89" s="2001"/>
      <c r="AJ89" s="2001"/>
      <c r="AK89" s="2001"/>
      <c r="AL89" s="2001"/>
      <c r="AM89" s="2001"/>
      <c r="AN89" s="2001"/>
      <c r="AO89" s="2001"/>
      <c r="AP89" s="2001"/>
      <c r="AQ89" s="2001"/>
      <c r="AR89" s="2001"/>
      <c r="AS89" s="2001"/>
      <c r="AT89" s="2001"/>
      <c r="AU89" s="2001"/>
      <c r="AV89" s="2001"/>
      <c r="AW89" s="2001"/>
      <c r="AX89" s="2001"/>
      <c r="AY89" s="2001"/>
      <c r="AZ89" s="2001"/>
      <c r="BA89" s="2001"/>
      <c r="BB89" s="2001"/>
      <c r="BC89" s="2001"/>
      <c r="BD89" s="2001"/>
      <c r="BE89" s="2001"/>
      <c r="BF89" s="2001"/>
    </row>
    <row r="90" spans="1:58" ht="15.5">
      <c r="A90" s="2001"/>
      <c r="B90" s="2001"/>
      <c r="C90" s="2001"/>
      <c r="D90" s="2001"/>
      <c r="E90" s="2001"/>
      <c r="F90" s="2001"/>
      <c r="G90" s="2001"/>
      <c r="H90" s="2001"/>
      <c r="I90" s="2001"/>
      <c r="J90" s="2001"/>
      <c r="K90" s="2001"/>
      <c r="L90" s="2001"/>
      <c r="M90" s="2001"/>
      <c r="N90" s="2001"/>
      <c r="O90" s="2001"/>
      <c r="P90" s="2001"/>
      <c r="Q90" s="2001"/>
      <c r="R90" s="2001"/>
      <c r="S90" s="2001"/>
      <c r="T90" s="2001"/>
      <c r="U90" s="2001"/>
      <c r="V90" s="2001"/>
      <c r="W90" s="2000"/>
      <c r="X90" s="2001"/>
      <c r="Y90" s="2001"/>
      <c r="Z90" s="2001"/>
      <c r="AA90" s="2001"/>
      <c r="AB90" s="2001"/>
      <c r="AC90" s="2000"/>
      <c r="AD90" s="2001"/>
      <c r="AE90" s="2001"/>
      <c r="AF90" s="2001"/>
      <c r="AG90" s="2001"/>
      <c r="AH90" s="2001"/>
      <c r="AI90" s="2001"/>
      <c r="AJ90" s="2001"/>
      <c r="AK90" s="2001"/>
      <c r="AL90" s="2001"/>
      <c r="AM90" s="2001"/>
      <c r="AN90" s="2001"/>
      <c r="AO90" s="2001"/>
      <c r="AP90" s="2001"/>
      <c r="AQ90" s="2001"/>
      <c r="AR90" s="2001"/>
      <c r="AS90" s="2001"/>
      <c r="AT90" s="2001"/>
      <c r="AU90" s="2001"/>
      <c r="AV90" s="2001"/>
      <c r="AW90" s="2001"/>
      <c r="AX90" s="2001"/>
      <c r="AY90" s="2001"/>
      <c r="AZ90" s="2001"/>
      <c r="BA90" s="2001"/>
      <c r="BB90" s="2001"/>
      <c r="BC90" s="2001"/>
      <c r="BD90" s="2001"/>
      <c r="BE90" s="2001"/>
      <c r="BF90" s="2001"/>
    </row>
    <row r="91" spans="1:58" ht="15.5">
      <c r="A91" s="2001"/>
      <c r="B91" s="2001"/>
      <c r="C91" s="2001"/>
      <c r="D91" s="2001"/>
      <c r="E91" s="2001"/>
      <c r="F91" s="2001"/>
      <c r="G91" s="2001"/>
      <c r="H91" s="2001"/>
      <c r="I91" s="2001"/>
      <c r="J91" s="2001"/>
      <c r="K91" s="2001"/>
      <c r="L91" s="2001"/>
      <c r="M91" s="2001"/>
      <c r="N91" s="2001"/>
      <c r="O91" s="2001"/>
      <c r="P91" s="2001"/>
      <c r="Q91" s="2001"/>
      <c r="R91" s="2001"/>
      <c r="S91" s="2001"/>
      <c r="T91" s="2001"/>
      <c r="U91" s="2001"/>
      <c r="V91" s="2001"/>
      <c r="W91" s="2000"/>
      <c r="X91" s="2001"/>
      <c r="Y91" s="2001"/>
      <c r="Z91" s="2001"/>
      <c r="AA91" s="2001"/>
      <c r="AB91" s="2001"/>
      <c r="AC91" s="2000"/>
      <c r="AD91" s="2001"/>
      <c r="AE91" s="2001"/>
      <c r="AF91" s="2001"/>
      <c r="AG91" s="2001"/>
      <c r="AH91" s="2001"/>
      <c r="AI91" s="2001"/>
      <c r="AJ91" s="2001"/>
      <c r="AK91" s="2001"/>
      <c r="AL91" s="2001"/>
      <c r="AM91" s="2001"/>
      <c r="AN91" s="2001"/>
      <c r="AO91" s="2001"/>
      <c r="AP91" s="2001"/>
      <c r="AQ91" s="2001"/>
      <c r="AR91" s="2001"/>
      <c r="AS91" s="2001"/>
      <c r="AT91" s="2001"/>
      <c r="AU91" s="2001"/>
      <c r="AV91" s="2001"/>
      <c r="AW91" s="2001"/>
      <c r="AX91" s="2001"/>
      <c r="AY91" s="2001"/>
      <c r="AZ91" s="2001"/>
      <c r="BA91" s="2001"/>
      <c r="BB91" s="2001"/>
      <c r="BC91" s="2001"/>
      <c r="BD91" s="2001"/>
      <c r="BE91" s="2001"/>
      <c r="BF91" s="2001"/>
    </row>
    <row r="92" spans="1:58" ht="15.5">
      <c r="A92" s="2001"/>
      <c r="B92" s="2001"/>
      <c r="C92" s="2001"/>
      <c r="D92" s="2001"/>
      <c r="E92" s="2001"/>
      <c r="F92" s="2001"/>
      <c r="G92" s="2001"/>
      <c r="H92" s="2001"/>
      <c r="I92" s="2001"/>
      <c r="J92" s="2001"/>
      <c r="K92" s="2001"/>
      <c r="L92" s="2001"/>
      <c r="M92" s="2001"/>
      <c r="N92" s="2001"/>
      <c r="O92" s="2001"/>
      <c r="P92" s="2001"/>
      <c r="Q92" s="2001"/>
      <c r="R92" s="2001"/>
      <c r="S92" s="2001"/>
      <c r="T92" s="2001"/>
      <c r="U92" s="2001"/>
      <c r="V92" s="2001"/>
      <c r="W92" s="2000"/>
      <c r="X92" s="2001"/>
      <c r="Y92" s="2001"/>
      <c r="Z92" s="2001"/>
      <c r="AA92" s="2001"/>
      <c r="AB92" s="2001"/>
      <c r="AC92" s="2000"/>
      <c r="AD92" s="2001"/>
      <c r="AE92" s="2001"/>
      <c r="AF92" s="2001"/>
      <c r="AG92" s="2001"/>
      <c r="AH92" s="2001"/>
      <c r="AI92" s="2001"/>
      <c r="AJ92" s="2001"/>
      <c r="AK92" s="2001"/>
      <c r="AL92" s="2001"/>
      <c r="AM92" s="2001"/>
      <c r="AN92" s="2001"/>
      <c r="AO92" s="2001"/>
      <c r="AP92" s="2001"/>
      <c r="AQ92" s="2001"/>
      <c r="AR92" s="2001"/>
      <c r="AS92" s="2001"/>
      <c r="AT92" s="2001"/>
      <c r="AU92" s="2001"/>
      <c r="AV92" s="2001"/>
      <c r="AW92" s="2001"/>
      <c r="AX92" s="2001"/>
      <c r="AY92" s="2001"/>
      <c r="AZ92" s="2001"/>
      <c r="BA92" s="2001"/>
      <c r="BB92" s="2001"/>
      <c r="BC92" s="2001"/>
      <c r="BD92" s="2001"/>
      <c r="BE92" s="2001"/>
      <c r="BF92" s="2001"/>
    </row>
    <row r="93" spans="1:58" ht="15.5">
      <c r="A93" s="2001"/>
      <c r="B93" s="2001"/>
      <c r="C93" s="2001"/>
      <c r="D93" s="2001"/>
      <c r="E93" s="2001"/>
      <c r="F93" s="2001"/>
      <c r="G93" s="2001"/>
      <c r="H93" s="2001"/>
      <c r="I93" s="2001"/>
      <c r="J93" s="2001"/>
      <c r="K93" s="2001"/>
      <c r="L93" s="2001"/>
      <c r="M93" s="2001"/>
      <c r="N93" s="2001"/>
      <c r="O93" s="2001"/>
      <c r="P93" s="2001"/>
      <c r="Q93" s="2001"/>
      <c r="R93" s="2001"/>
      <c r="S93" s="2001"/>
      <c r="T93" s="2001"/>
      <c r="U93" s="2001"/>
      <c r="V93" s="2001"/>
      <c r="W93" s="2000"/>
      <c r="X93" s="2001"/>
      <c r="Y93" s="2001"/>
      <c r="Z93" s="2001"/>
      <c r="AA93" s="2001"/>
      <c r="AB93" s="2001"/>
      <c r="AC93" s="2000"/>
      <c r="AD93" s="2001"/>
      <c r="AE93" s="2001"/>
      <c r="AF93" s="2001"/>
      <c r="AG93" s="2001"/>
      <c r="AH93" s="2001"/>
      <c r="AI93" s="2001"/>
      <c r="AJ93" s="2001"/>
      <c r="AK93" s="2001"/>
      <c r="AL93" s="2001"/>
      <c r="AM93" s="2001"/>
      <c r="AN93" s="2001"/>
      <c r="AO93" s="2001"/>
      <c r="AP93" s="2001"/>
      <c r="AQ93" s="2001"/>
      <c r="AR93" s="2001"/>
      <c r="AS93" s="2001"/>
      <c r="AT93" s="2001"/>
      <c r="AU93" s="2001"/>
      <c r="AV93" s="2001"/>
      <c r="AW93" s="2001"/>
      <c r="AX93" s="2001"/>
      <c r="AY93" s="2001"/>
      <c r="AZ93" s="2001"/>
      <c r="BA93" s="2001"/>
      <c r="BB93" s="2001"/>
      <c r="BC93" s="2001"/>
      <c r="BD93" s="2001"/>
      <c r="BE93" s="2001"/>
      <c r="BF93" s="2001"/>
    </row>
    <row r="94" spans="1:58" ht="15.5">
      <c r="A94" s="2001"/>
      <c r="B94" s="2001"/>
      <c r="C94" s="2001"/>
      <c r="D94" s="2001"/>
      <c r="E94" s="2001"/>
      <c r="F94" s="2001"/>
      <c r="G94" s="2001"/>
      <c r="H94" s="2001"/>
      <c r="I94" s="2001"/>
      <c r="J94" s="2001"/>
      <c r="K94" s="2001"/>
      <c r="L94" s="2001"/>
      <c r="M94" s="2001"/>
      <c r="N94" s="2001"/>
      <c r="O94" s="2001"/>
      <c r="P94" s="2001"/>
      <c r="Q94" s="2001"/>
      <c r="R94" s="2001"/>
      <c r="S94" s="2001"/>
      <c r="T94" s="2001"/>
      <c r="U94" s="2001"/>
      <c r="V94" s="2001"/>
      <c r="W94" s="2000"/>
      <c r="X94" s="2001"/>
      <c r="Y94" s="2001"/>
      <c r="Z94" s="2001"/>
      <c r="AA94" s="2001"/>
      <c r="AB94" s="2001"/>
      <c r="AC94" s="2000"/>
      <c r="AD94" s="2001"/>
      <c r="AE94" s="2001"/>
      <c r="AF94" s="2001"/>
      <c r="AG94" s="2001"/>
      <c r="AH94" s="2001"/>
      <c r="AI94" s="2001"/>
      <c r="AJ94" s="2001"/>
      <c r="AK94" s="2001"/>
      <c r="AL94" s="2001"/>
      <c r="AM94" s="2001"/>
      <c r="AN94" s="2001"/>
      <c r="AO94" s="2001"/>
      <c r="AP94" s="2001"/>
      <c r="AQ94" s="2001"/>
      <c r="AR94" s="2001"/>
      <c r="AS94" s="2001"/>
      <c r="AT94" s="2001"/>
      <c r="AU94" s="2001"/>
      <c r="AV94" s="2001"/>
      <c r="AW94" s="2001"/>
      <c r="AX94" s="2001"/>
      <c r="AY94" s="2001"/>
      <c r="AZ94" s="2001"/>
      <c r="BA94" s="2001"/>
      <c r="BB94" s="2001"/>
      <c r="BC94" s="2001"/>
      <c r="BD94" s="2001"/>
      <c r="BE94" s="2001"/>
      <c r="BF94" s="2001"/>
    </row>
    <row r="95" spans="1:58" ht="15.5">
      <c r="A95" s="2001"/>
      <c r="B95" s="2001"/>
      <c r="C95" s="2001"/>
      <c r="D95" s="2001"/>
      <c r="E95" s="2001"/>
      <c r="F95" s="2001"/>
      <c r="G95" s="2001"/>
      <c r="H95" s="2001"/>
      <c r="I95" s="2001"/>
      <c r="J95" s="2001"/>
      <c r="K95" s="2001"/>
      <c r="L95" s="2001"/>
      <c r="M95" s="2001"/>
      <c r="N95" s="2001"/>
      <c r="O95" s="2001"/>
      <c r="P95" s="2001"/>
      <c r="Q95" s="2001"/>
      <c r="R95" s="2001"/>
      <c r="S95" s="2001"/>
      <c r="T95" s="2001"/>
      <c r="U95" s="2001"/>
      <c r="V95" s="2001"/>
      <c r="W95" s="2000"/>
      <c r="X95" s="2001"/>
      <c r="Y95" s="2001"/>
      <c r="Z95" s="2001"/>
      <c r="AA95" s="2001"/>
      <c r="AB95" s="2001"/>
      <c r="AC95" s="2000"/>
      <c r="AD95" s="2001"/>
      <c r="AE95" s="2001"/>
      <c r="AF95" s="2001"/>
      <c r="AG95" s="2001"/>
      <c r="AH95" s="2001"/>
      <c r="AI95" s="2001"/>
      <c r="AJ95" s="2001"/>
      <c r="AK95" s="2001"/>
      <c r="AL95" s="2001"/>
      <c r="AM95" s="2001"/>
      <c r="AN95" s="2001"/>
      <c r="AO95" s="2001"/>
      <c r="AP95" s="2001"/>
      <c r="AQ95" s="2001"/>
      <c r="AR95" s="2001"/>
      <c r="AS95" s="2001"/>
      <c r="AT95" s="2001"/>
      <c r="AU95" s="2001"/>
      <c r="AV95" s="2001"/>
      <c r="AW95" s="2001"/>
      <c r="AX95" s="2001"/>
      <c r="AY95" s="2001"/>
      <c r="AZ95" s="2001"/>
      <c r="BA95" s="2001"/>
      <c r="BB95" s="2001"/>
      <c r="BC95" s="2001"/>
      <c r="BD95" s="2001"/>
      <c r="BE95" s="2001"/>
      <c r="BF95" s="2001"/>
    </row>
    <row r="96" spans="1:58" ht="15.5">
      <c r="A96" s="2001"/>
      <c r="B96" s="2001"/>
      <c r="C96" s="2001"/>
      <c r="D96" s="2001"/>
      <c r="E96" s="2001"/>
      <c r="F96" s="2001"/>
      <c r="G96" s="2001"/>
      <c r="H96" s="2001"/>
      <c r="I96" s="2001"/>
      <c r="J96" s="2001"/>
      <c r="K96" s="2001"/>
      <c r="L96" s="2001"/>
      <c r="M96" s="2001"/>
      <c r="N96" s="2001"/>
      <c r="O96" s="2001"/>
      <c r="P96" s="2001"/>
      <c r="Q96" s="2001"/>
      <c r="R96" s="2001"/>
      <c r="S96" s="2001"/>
      <c r="T96" s="2001"/>
      <c r="U96" s="2001"/>
      <c r="V96" s="2001"/>
      <c r="W96" s="2000"/>
      <c r="X96" s="2001"/>
      <c r="Y96" s="2001"/>
      <c r="Z96" s="2001"/>
      <c r="AA96" s="2001"/>
      <c r="AB96" s="2001"/>
      <c r="AC96" s="2000"/>
      <c r="AD96" s="2001"/>
      <c r="AE96" s="2001"/>
      <c r="AF96" s="2001"/>
      <c r="AG96" s="2001"/>
      <c r="AH96" s="2001"/>
      <c r="AI96" s="2001"/>
      <c r="AJ96" s="2001"/>
      <c r="AK96" s="2001"/>
      <c r="AL96" s="2001"/>
      <c r="AM96" s="2001"/>
      <c r="AN96" s="2001"/>
      <c r="AO96" s="2001"/>
      <c r="AP96" s="2001"/>
      <c r="AQ96" s="2001"/>
      <c r="AR96" s="2001"/>
      <c r="AS96" s="2001"/>
      <c r="AT96" s="2001"/>
      <c r="AU96" s="2001"/>
      <c r="AV96" s="2001"/>
      <c r="AW96" s="2001"/>
      <c r="AX96" s="2001"/>
      <c r="AY96" s="2001"/>
      <c r="AZ96" s="2001"/>
      <c r="BA96" s="2001"/>
      <c r="BB96" s="2001"/>
      <c r="BC96" s="2001"/>
      <c r="BD96" s="2001"/>
      <c r="BE96" s="2001"/>
      <c r="BF96" s="2001"/>
    </row>
    <row r="97" spans="1:58" ht="15.5">
      <c r="A97" s="2001"/>
      <c r="B97" s="2001"/>
      <c r="C97" s="2001"/>
      <c r="D97" s="2001"/>
      <c r="E97" s="2001"/>
      <c r="F97" s="2001"/>
      <c r="G97" s="2001"/>
      <c r="H97" s="2001"/>
      <c r="I97" s="2001"/>
      <c r="J97" s="2001"/>
      <c r="K97" s="2001"/>
      <c r="L97" s="2001"/>
      <c r="M97" s="2001"/>
      <c r="N97" s="2001"/>
      <c r="O97" s="2001"/>
      <c r="P97" s="2001"/>
      <c r="Q97" s="2001"/>
      <c r="R97" s="2001"/>
      <c r="S97" s="2001"/>
      <c r="T97" s="2001"/>
      <c r="U97" s="2001"/>
      <c r="V97" s="2001"/>
      <c r="W97" s="2000"/>
      <c r="X97" s="2001"/>
      <c r="Y97" s="2001"/>
      <c r="Z97" s="2001"/>
      <c r="AA97" s="2001"/>
      <c r="AB97" s="2001"/>
      <c r="AC97" s="2000"/>
      <c r="AD97" s="2001"/>
      <c r="AE97" s="2001"/>
      <c r="AF97" s="2001"/>
      <c r="AG97" s="2001"/>
      <c r="AH97" s="2001"/>
      <c r="AI97" s="2001"/>
      <c r="AJ97" s="2001"/>
      <c r="AK97" s="2001"/>
      <c r="AL97" s="2001"/>
      <c r="AM97" s="2001"/>
      <c r="AN97" s="2001"/>
      <c r="AO97" s="2001"/>
      <c r="AP97" s="2001"/>
      <c r="AQ97" s="2001"/>
      <c r="AR97" s="2001"/>
      <c r="AS97" s="2001"/>
      <c r="AT97" s="2001"/>
      <c r="AU97" s="2001"/>
      <c r="AV97" s="2001"/>
      <c r="AW97" s="2001"/>
      <c r="AX97" s="2001"/>
      <c r="AY97" s="2001"/>
      <c r="AZ97" s="2001"/>
      <c r="BA97" s="2001"/>
      <c r="BB97" s="2001"/>
      <c r="BC97" s="2001"/>
      <c r="BD97" s="2001"/>
      <c r="BE97" s="2001"/>
      <c r="BF97" s="2001"/>
    </row>
    <row r="98" spans="1:58" ht="15.5">
      <c r="A98" s="2001"/>
      <c r="B98" s="2001"/>
      <c r="C98" s="2001"/>
      <c r="D98" s="2001"/>
      <c r="E98" s="2001"/>
      <c r="F98" s="2001"/>
      <c r="G98" s="2001"/>
      <c r="H98" s="2001"/>
      <c r="I98" s="2001"/>
      <c r="J98" s="2001"/>
      <c r="K98" s="2001"/>
      <c r="L98" s="2001"/>
      <c r="M98" s="2001"/>
      <c r="N98" s="2001"/>
      <c r="O98" s="2001"/>
      <c r="P98" s="2001"/>
      <c r="Q98" s="2001"/>
      <c r="R98" s="2001"/>
      <c r="S98" s="2001"/>
      <c r="T98" s="2001"/>
      <c r="U98" s="2001"/>
      <c r="V98" s="2001"/>
      <c r="W98" s="2000"/>
      <c r="X98" s="2001"/>
      <c r="Y98" s="2001"/>
      <c r="Z98" s="2001"/>
      <c r="AA98" s="2001"/>
      <c r="AB98" s="2001"/>
      <c r="AC98" s="2000"/>
      <c r="AD98" s="2001"/>
      <c r="AE98" s="2001"/>
      <c r="AF98" s="2001"/>
      <c r="AG98" s="2001"/>
      <c r="AH98" s="2001"/>
      <c r="AI98" s="2001"/>
      <c r="AJ98" s="2001"/>
      <c r="AK98" s="2001"/>
      <c r="AL98" s="2001"/>
      <c r="AM98" s="2001"/>
      <c r="AN98" s="2001"/>
      <c r="AO98" s="2001"/>
      <c r="AP98" s="2001"/>
      <c r="AQ98" s="2001"/>
      <c r="AR98" s="2001"/>
      <c r="AS98" s="2001"/>
      <c r="AT98" s="2001"/>
      <c r="AU98" s="2001"/>
      <c r="AV98" s="2001"/>
      <c r="AW98" s="2001"/>
      <c r="AX98" s="2001"/>
      <c r="AY98" s="2001"/>
      <c r="AZ98" s="2001"/>
      <c r="BA98" s="2001"/>
      <c r="BB98" s="2001"/>
      <c r="BC98" s="2001"/>
      <c r="BD98" s="2001"/>
      <c r="BE98" s="2001"/>
      <c r="BF98" s="2001"/>
    </row>
    <row r="99" spans="1:58" ht="15.5">
      <c r="A99" s="2001"/>
      <c r="B99" s="2001"/>
      <c r="C99" s="2001"/>
      <c r="D99" s="2001"/>
      <c r="E99" s="2001"/>
      <c r="F99" s="2001"/>
      <c r="G99" s="2001"/>
      <c r="H99" s="2001"/>
      <c r="I99" s="2001"/>
      <c r="J99" s="2001"/>
      <c r="K99" s="2001"/>
      <c r="L99" s="2001"/>
      <c r="M99" s="2001"/>
      <c r="N99" s="2001"/>
      <c r="O99" s="2001"/>
      <c r="P99" s="2001"/>
      <c r="Q99" s="2001"/>
      <c r="R99" s="2001"/>
      <c r="S99" s="2001"/>
      <c r="T99" s="2001"/>
      <c r="U99" s="2001"/>
      <c r="V99" s="2001"/>
      <c r="W99" s="2000"/>
      <c r="X99" s="2001"/>
      <c r="Y99" s="2001"/>
      <c r="Z99" s="2001"/>
      <c r="AA99" s="2001"/>
      <c r="AB99" s="2001"/>
      <c r="AC99" s="2000"/>
      <c r="AD99" s="2001"/>
      <c r="AE99" s="2001"/>
      <c r="AF99" s="2001"/>
      <c r="AG99" s="2001"/>
      <c r="AH99" s="2001"/>
      <c r="AI99" s="2001"/>
      <c r="AJ99" s="2001"/>
      <c r="AK99" s="2001"/>
      <c r="AL99" s="2001"/>
      <c r="AM99" s="2001"/>
      <c r="AN99" s="2001"/>
      <c r="AO99" s="2001"/>
      <c r="AP99" s="2001"/>
      <c r="AQ99" s="2001"/>
      <c r="AR99" s="2001"/>
      <c r="AS99" s="2001"/>
      <c r="AT99" s="2001"/>
      <c r="AU99" s="2001"/>
      <c r="AV99" s="2001"/>
      <c r="AW99" s="2001"/>
      <c r="AX99" s="2001"/>
      <c r="AY99" s="2001"/>
      <c r="AZ99" s="2001"/>
      <c r="BA99" s="2001"/>
      <c r="BB99" s="2001"/>
      <c r="BC99" s="2001"/>
      <c r="BD99" s="2001"/>
      <c r="BE99" s="2001"/>
      <c r="BF99" s="2001"/>
    </row>
    <row r="100" spans="1:58" ht="15.5">
      <c r="A100" s="2001"/>
      <c r="B100" s="2001"/>
      <c r="C100" s="2001"/>
      <c r="D100" s="2001"/>
      <c r="E100" s="2001"/>
      <c r="F100" s="2001"/>
      <c r="G100" s="2001"/>
      <c r="H100" s="2001"/>
      <c r="I100" s="2001"/>
      <c r="J100" s="2001"/>
      <c r="K100" s="2001"/>
      <c r="L100" s="2001"/>
      <c r="M100" s="2001"/>
      <c r="N100" s="2001"/>
      <c r="O100" s="2001"/>
      <c r="P100" s="2001"/>
      <c r="Q100" s="2001"/>
      <c r="R100" s="2001"/>
      <c r="S100" s="2001"/>
      <c r="T100" s="2001"/>
      <c r="U100" s="2001"/>
      <c r="V100" s="2001"/>
      <c r="W100" s="2000"/>
      <c r="X100" s="2001"/>
      <c r="Y100" s="2001"/>
      <c r="Z100" s="2001"/>
      <c r="AA100" s="2001"/>
      <c r="AB100" s="2001"/>
      <c r="AC100" s="2000"/>
      <c r="AD100" s="2001"/>
      <c r="AE100" s="2001"/>
      <c r="AF100" s="2001"/>
      <c r="AG100" s="2001"/>
      <c r="AH100" s="2001"/>
      <c r="AI100" s="2001"/>
      <c r="AJ100" s="2001"/>
      <c r="AK100" s="2001"/>
      <c r="AL100" s="2001"/>
      <c r="AM100" s="2001"/>
      <c r="AN100" s="2001"/>
      <c r="AO100" s="2001"/>
      <c r="AP100" s="2001"/>
      <c r="AQ100" s="2001"/>
      <c r="AR100" s="2001"/>
      <c r="AS100" s="2001"/>
      <c r="AT100" s="2001"/>
      <c r="AU100" s="2001"/>
      <c r="AV100" s="2001"/>
      <c r="AW100" s="2001"/>
      <c r="AX100" s="2001"/>
      <c r="AY100" s="2001"/>
      <c r="AZ100" s="2001"/>
      <c r="BA100" s="2001"/>
      <c r="BB100" s="2001"/>
      <c r="BC100" s="2001"/>
      <c r="BD100" s="2001"/>
      <c r="BE100" s="2001"/>
      <c r="BF100" s="2001"/>
    </row>
    <row r="101" spans="1:58" ht="15.5">
      <c r="A101" s="2001"/>
      <c r="B101" s="2001"/>
      <c r="C101" s="2001"/>
      <c r="D101" s="2001"/>
      <c r="E101" s="2001"/>
      <c r="F101" s="2001"/>
      <c r="G101" s="2001"/>
      <c r="H101" s="2001"/>
      <c r="I101" s="2001"/>
      <c r="J101" s="2001"/>
      <c r="K101" s="2001"/>
      <c r="L101" s="2001"/>
      <c r="M101" s="2001"/>
      <c r="N101" s="2001"/>
      <c r="O101" s="2001"/>
      <c r="P101" s="2001"/>
      <c r="Q101" s="2001"/>
      <c r="R101" s="2001"/>
      <c r="S101" s="2001"/>
      <c r="T101" s="2001"/>
      <c r="U101" s="2001"/>
      <c r="V101" s="2001"/>
      <c r="W101" s="2000"/>
      <c r="X101" s="2001"/>
      <c r="Y101" s="2001"/>
      <c r="Z101" s="2001"/>
      <c r="AA101" s="2001"/>
      <c r="AB101" s="2001"/>
      <c r="AC101" s="2000"/>
      <c r="AD101" s="2001"/>
      <c r="AE101" s="2001"/>
      <c r="AF101" s="2001"/>
      <c r="AG101" s="2001"/>
      <c r="AH101" s="2001"/>
      <c r="AI101" s="2001"/>
      <c r="AJ101" s="2001"/>
      <c r="AK101" s="2001"/>
      <c r="AL101" s="2001"/>
      <c r="AM101" s="2001"/>
      <c r="AN101" s="2001"/>
      <c r="AO101" s="2001"/>
      <c r="AP101" s="2001"/>
      <c r="AQ101" s="2001"/>
      <c r="AR101" s="2001"/>
      <c r="AS101" s="2001"/>
      <c r="AT101" s="2001"/>
      <c r="AU101" s="2001"/>
      <c r="AV101" s="2001"/>
      <c r="AW101" s="2001"/>
      <c r="AX101" s="2001"/>
      <c r="AY101" s="2001"/>
      <c r="AZ101" s="2001"/>
      <c r="BA101" s="2001"/>
      <c r="BB101" s="2001"/>
      <c r="BC101" s="2001"/>
      <c r="BD101" s="2001"/>
      <c r="BE101" s="2001"/>
      <c r="BF101" s="2001"/>
    </row>
    <row r="102" spans="1:58" ht="15.5">
      <c r="A102" s="2001"/>
      <c r="B102" s="2001"/>
      <c r="C102" s="2001"/>
      <c r="D102" s="2001"/>
      <c r="E102" s="2001"/>
      <c r="F102" s="2001"/>
      <c r="G102" s="2001"/>
      <c r="H102" s="2001"/>
      <c r="I102" s="2001"/>
      <c r="J102" s="2001"/>
      <c r="K102" s="2001"/>
      <c r="L102" s="2001"/>
      <c r="M102" s="2001"/>
      <c r="N102" s="2001"/>
      <c r="O102" s="2001"/>
      <c r="P102" s="2001"/>
      <c r="Q102" s="2001"/>
      <c r="R102" s="2001"/>
      <c r="S102" s="2001"/>
      <c r="T102" s="2001"/>
      <c r="U102" s="2001"/>
      <c r="V102" s="2001"/>
      <c r="W102" s="2000"/>
      <c r="X102" s="2001"/>
      <c r="Y102" s="2001"/>
      <c r="Z102" s="2001"/>
      <c r="AA102" s="2001"/>
      <c r="AB102" s="2001"/>
      <c r="AC102" s="2000"/>
      <c r="AD102" s="2001"/>
      <c r="AE102" s="2001"/>
      <c r="AF102" s="2001"/>
      <c r="AG102" s="2001"/>
      <c r="AH102" s="2001"/>
      <c r="AI102" s="2001"/>
      <c r="AJ102" s="2001"/>
      <c r="AK102" s="2001"/>
      <c r="AL102" s="2001"/>
      <c r="AM102" s="2001"/>
      <c r="AN102" s="2001"/>
      <c r="AO102" s="2001"/>
      <c r="AP102" s="2001"/>
      <c r="AQ102" s="2001"/>
      <c r="AR102" s="2001"/>
      <c r="AS102" s="2001"/>
      <c r="AT102" s="2001"/>
      <c r="AU102" s="2001"/>
      <c r="AV102" s="2001"/>
      <c r="AW102" s="2001"/>
      <c r="AX102" s="2001"/>
      <c r="AY102" s="2001"/>
      <c r="AZ102" s="2001"/>
      <c r="BA102" s="2001"/>
      <c r="BB102" s="2001"/>
      <c r="BC102" s="2001"/>
      <c r="BD102" s="2001"/>
      <c r="BE102" s="2001"/>
      <c r="BF102" s="2001"/>
    </row>
    <row r="103" spans="1:58" ht="15.5">
      <c r="A103" s="2001"/>
      <c r="B103" s="2001"/>
      <c r="C103" s="2001"/>
      <c r="D103" s="2001"/>
      <c r="E103" s="2001"/>
      <c r="F103" s="2001"/>
      <c r="G103" s="2001"/>
      <c r="H103" s="2001"/>
      <c r="I103" s="2001"/>
      <c r="J103" s="2001"/>
      <c r="K103" s="2001"/>
      <c r="L103" s="2001"/>
      <c r="M103" s="2001"/>
      <c r="N103" s="2001"/>
      <c r="O103" s="2001"/>
      <c r="P103" s="2001"/>
      <c r="Q103" s="2001"/>
      <c r="R103" s="2001"/>
      <c r="S103" s="2001"/>
      <c r="T103" s="2001"/>
      <c r="U103" s="2001"/>
      <c r="V103" s="2001"/>
      <c r="W103" s="2000"/>
      <c r="X103" s="2001"/>
      <c r="Y103" s="2001"/>
      <c r="Z103" s="2001"/>
      <c r="AA103" s="2001"/>
      <c r="AB103" s="2001"/>
      <c r="AC103" s="2000"/>
      <c r="AD103" s="2001"/>
      <c r="AE103" s="2001"/>
      <c r="AF103" s="2001"/>
      <c r="AG103" s="2001"/>
      <c r="AH103" s="2001"/>
      <c r="AI103" s="2001"/>
      <c r="AJ103" s="2001"/>
      <c r="AK103" s="2001"/>
      <c r="AL103" s="2001"/>
      <c r="AM103" s="2001"/>
      <c r="AN103" s="2001"/>
      <c r="AO103" s="2001"/>
      <c r="AP103" s="2001"/>
      <c r="AQ103" s="2001"/>
      <c r="AR103" s="2001"/>
      <c r="AS103" s="2001"/>
      <c r="AT103" s="2001"/>
      <c r="AU103" s="2001"/>
      <c r="AV103" s="2001"/>
      <c r="AW103" s="2001"/>
      <c r="AX103" s="2001"/>
      <c r="AY103" s="2001"/>
      <c r="AZ103" s="2001"/>
      <c r="BA103" s="2001"/>
      <c r="BB103" s="2001"/>
      <c r="BC103" s="2001"/>
      <c r="BD103" s="2001"/>
      <c r="BE103" s="2001"/>
      <c r="BF103" s="2001"/>
    </row>
    <row r="104" spans="1:58" ht="15.5">
      <c r="A104" s="2001"/>
      <c r="B104" s="2001"/>
      <c r="C104" s="2001"/>
      <c r="D104" s="2001"/>
      <c r="E104" s="2001"/>
      <c r="F104" s="2001"/>
      <c r="G104" s="2001"/>
      <c r="H104" s="2001"/>
      <c r="I104" s="2001"/>
      <c r="J104" s="2001"/>
      <c r="K104" s="2001"/>
      <c r="L104" s="2001"/>
      <c r="M104" s="2001"/>
      <c r="N104" s="2001"/>
      <c r="O104" s="2001"/>
      <c r="P104" s="2001"/>
      <c r="Q104" s="2001"/>
      <c r="R104" s="2001"/>
      <c r="S104" s="2001"/>
      <c r="T104" s="2001"/>
      <c r="U104" s="2001"/>
      <c r="V104" s="2001"/>
      <c r="W104" s="2000"/>
      <c r="X104" s="2001"/>
      <c r="Y104" s="2001"/>
      <c r="Z104" s="2001"/>
      <c r="AA104" s="2001"/>
      <c r="AB104" s="2001"/>
      <c r="AC104" s="2000"/>
      <c r="AD104" s="2001"/>
      <c r="AE104" s="2001"/>
      <c r="AF104" s="2001"/>
      <c r="AG104" s="2001"/>
      <c r="AH104" s="2001"/>
      <c r="AI104" s="2001"/>
      <c r="AJ104" s="2001"/>
      <c r="AK104" s="2001"/>
      <c r="AL104" s="2001"/>
      <c r="AM104" s="2001"/>
      <c r="AN104" s="2001"/>
      <c r="AO104" s="2001"/>
      <c r="AP104" s="2001"/>
      <c r="AQ104" s="2001"/>
      <c r="AR104" s="2001"/>
      <c r="AS104" s="2001"/>
      <c r="AT104" s="2001"/>
      <c r="AU104" s="2001"/>
      <c r="AV104" s="2001"/>
      <c r="AW104" s="2001"/>
      <c r="AX104" s="2001"/>
      <c r="AY104" s="2001"/>
      <c r="AZ104" s="2001"/>
      <c r="BA104" s="2001"/>
      <c r="BB104" s="2001"/>
      <c r="BC104" s="2001"/>
      <c r="BD104" s="2001"/>
      <c r="BE104" s="2001"/>
      <c r="BF104" s="2001"/>
    </row>
    <row r="105" spans="1:58" ht="15.5">
      <c r="A105" s="2001"/>
      <c r="B105" s="2001"/>
      <c r="C105" s="2001"/>
      <c r="D105" s="2001"/>
      <c r="E105" s="2001"/>
      <c r="F105" s="2001"/>
      <c r="G105" s="2001"/>
      <c r="H105" s="2001"/>
      <c r="I105" s="2001"/>
      <c r="J105" s="2001"/>
      <c r="K105" s="2001"/>
      <c r="L105" s="2001"/>
      <c r="M105" s="2001"/>
      <c r="N105" s="2001"/>
      <c r="O105" s="2001"/>
      <c r="P105" s="2001"/>
      <c r="Q105" s="2001"/>
      <c r="R105" s="2001"/>
      <c r="S105" s="2001"/>
      <c r="T105" s="2001"/>
      <c r="U105" s="2001"/>
      <c r="V105" s="2001"/>
      <c r="W105" s="2000"/>
      <c r="X105" s="2001"/>
      <c r="Y105" s="2001"/>
      <c r="Z105" s="2001"/>
      <c r="AA105" s="2001"/>
      <c r="AB105" s="2001"/>
      <c r="AC105" s="2000"/>
      <c r="AD105" s="2001"/>
      <c r="AE105" s="2001"/>
      <c r="AF105" s="2001"/>
      <c r="AG105" s="2001"/>
      <c r="AH105" s="2001"/>
      <c r="AI105" s="2001"/>
      <c r="AJ105" s="2001"/>
      <c r="AK105" s="2001"/>
      <c r="AL105" s="2001"/>
      <c r="AM105" s="2001"/>
      <c r="AN105" s="2001"/>
      <c r="AO105" s="2001"/>
      <c r="AP105" s="2001"/>
      <c r="AQ105" s="2001"/>
      <c r="AR105" s="2001"/>
      <c r="AS105" s="2001"/>
      <c r="AT105" s="2001"/>
      <c r="AU105" s="2001"/>
      <c r="AV105" s="2001"/>
      <c r="AW105" s="2001"/>
      <c r="AX105" s="2001"/>
      <c r="AY105" s="2001"/>
      <c r="AZ105" s="2001"/>
      <c r="BA105" s="2001"/>
      <c r="BB105" s="2001"/>
      <c r="BC105" s="2001"/>
      <c r="BD105" s="2001"/>
      <c r="BE105" s="2001"/>
      <c r="BF105" s="2001"/>
    </row>
    <row r="106" spans="1:58" ht="15.5">
      <c r="A106" s="2001"/>
      <c r="B106" s="2001"/>
      <c r="C106" s="2001"/>
      <c r="D106" s="2001"/>
      <c r="E106" s="2001"/>
      <c r="F106" s="2001"/>
      <c r="G106" s="2001"/>
      <c r="H106" s="2001"/>
      <c r="I106" s="2001"/>
      <c r="J106" s="2001"/>
      <c r="K106" s="2001"/>
      <c r="L106" s="2001"/>
      <c r="M106" s="2001"/>
      <c r="N106" s="2001"/>
      <c r="O106" s="2001"/>
      <c r="P106" s="2001"/>
      <c r="Q106" s="2001"/>
      <c r="R106" s="2001"/>
      <c r="S106" s="2001"/>
      <c r="T106" s="2001"/>
      <c r="U106" s="2001"/>
      <c r="V106" s="2001"/>
      <c r="W106" s="2000"/>
      <c r="X106" s="2001"/>
      <c r="Y106" s="2001"/>
      <c r="Z106" s="2001"/>
      <c r="AA106" s="2001"/>
      <c r="AB106" s="2001"/>
      <c r="AC106" s="2000"/>
      <c r="AD106" s="2001"/>
      <c r="AE106" s="2001"/>
      <c r="AF106" s="2001"/>
      <c r="AG106" s="2001"/>
      <c r="AH106" s="2001"/>
      <c r="AI106" s="2001"/>
      <c r="AJ106" s="2001"/>
      <c r="AK106" s="2001"/>
      <c r="AL106" s="2001"/>
      <c r="AM106" s="2001"/>
      <c r="AN106" s="2001"/>
      <c r="AO106" s="2001"/>
      <c r="AP106" s="2001"/>
      <c r="AQ106" s="2001"/>
      <c r="AR106" s="2001"/>
      <c r="AS106" s="2001"/>
      <c r="AT106" s="2001"/>
      <c r="AU106" s="2001"/>
      <c r="AV106" s="2001"/>
      <c r="AW106" s="2001"/>
      <c r="AX106" s="2001"/>
      <c r="AY106" s="2001"/>
      <c r="AZ106" s="2001"/>
      <c r="BA106" s="2001"/>
      <c r="BB106" s="2001"/>
      <c r="BC106" s="2001"/>
      <c r="BD106" s="2001"/>
      <c r="BE106" s="2001"/>
      <c r="BF106" s="2001"/>
    </row>
    <row r="107" spans="1:58" ht="15.5">
      <c r="A107" s="2001"/>
      <c r="B107" s="2001"/>
      <c r="C107" s="2001"/>
      <c r="D107" s="2001"/>
      <c r="E107" s="2001"/>
      <c r="F107" s="2001"/>
      <c r="G107" s="2001"/>
      <c r="H107" s="2001"/>
      <c r="I107" s="2001"/>
      <c r="J107" s="2001"/>
      <c r="K107" s="2001"/>
      <c r="L107" s="2001"/>
      <c r="M107" s="2001"/>
      <c r="N107" s="2001"/>
      <c r="O107" s="2001"/>
      <c r="P107" s="2001"/>
      <c r="Q107" s="2001"/>
      <c r="R107" s="2001"/>
      <c r="S107" s="2001"/>
      <c r="T107" s="2001"/>
      <c r="U107" s="2001"/>
      <c r="V107" s="2001"/>
      <c r="W107" s="2000"/>
      <c r="X107" s="2001"/>
      <c r="Y107" s="2001"/>
      <c r="Z107" s="2001"/>
      <c r="AA107" s="2001"/>
      <c r="AB107" s="2001"/>
      <c r="AC107" s="2000"/>
      <c r="AD107" s="2001"/>
      <c r="AE107" s="2001"/>
      <c r="AF107" s="2001"/>
      <c r="AG107" s="2001"/>
      <c r="AH107" s="2001"/>
      <c r="AI107" s="2001"/>
      <c r="AJ107" s="2001"/>
      <c r="AK107" s="2001"/>
      <c r="AL107" s="2001"/>
      <c r="AM107" s="2001"/>
      <c r="AN107" s="2001"/>
      <c r="AO107" s="2001"/>
      <c r="AP107" s="2001"/>
      <c r="AQ107" s="2001"/>
      <c r="AR107" s="2001"/>
      <c r="AS107" s="2001"/>
      <c r="AT107" s="2001"/>
      <c r="AU107" s="2001"/>
      <c r="AV107" s="2001"/>
      <c r="AW107" s="2001"/>
      <c r="AX107" s="2001"/>
      <c r="AY107" s="2001"/>
      <c r="AZ107" s="2001"/>
      <c r="BA107" s="2001"/>
      <c r="BB107" s="2001"/>
      <c r="BC107" s="2001"/>
      <c r="BD107" s="2001"/>
      <c r="BE107" s="2001"/>
      <c r="BF107" s="2001"/>
    </row>
    <row r="108" spans="1:58" ht="15.5">
      <c r="A108" s="2001"/>
      <c r="B108" s="2001"/>
      <c r="C108" s="2001"/>
      <c r="D108" s="2001"/>
      <c r="E108" s="2001"/>
      <c r="F108" s="2001"/>
      <c r="G108" s="2001"/>
      <c r="H108" s="2001"/>
      <c r="I108" s="2001"/>
      <c r="J108" s="2001"/>
      <c r="K108" s="2001"/>
      <c r="L108" s="2001"/>
      <c r="M108" s="2001"/>
      <c r="N108" s="2001"/>
      <c r="O108" s="2001"/>
      <c r="P108" s="2001"/>
      <c r="Q108" s="2001"/>
      <c r="R108" s="2001"/>
      <c r="S108" s="2001"/>
      <c r="T108" s="2001"/>
      <c r="U108" s="2001"/>
      <c r="V108" s="2001"/>
      <c r="W108" s="2000"/>
      <c r="X108" s="2001"/>
      <c r="Y108" s="2001"/>
      <c r="Z108" s="2001"/>
      <c r="AA108" s="2001"/>
      <c r="AB108" s="2001"/>
      <c r="AC108" s="2000"/>
      <c r="AD108" s="2001"/>
      <c r="AE108" s="2001"/>
      <c r="AF108" s="2001"/>
      <c r="AG108" s="2001"/>
      <c r="AH108" s="2001"/>
      <c r="AI108" s="2001"/>
      <c r="AJ108" s="2001"/>
      <c r="AK108" s="2001"/>
      <c r="AL108" s="2001"/>
      <c r="AM108" s="2001"/>
      <c r="AN108" s="2001"/>
      <c r="AO108" s="2001"/>
      <c r="AP108" s="2001"/>
      <c r="AQ108" s="2001"/>
      <c r="AR108" s="2001"/>
      <c r="AS108" s="2001"/>
      <c r="AT108" s="2001"/>
      <c r="AU108" s="2001"/>
      <c r="AV108" s="2001"/>
      <c r="AW108" s="2001"/>
      <c r="AX108" s="2001"/>
      <c r="AY108" s="2001"/>
      <c r="AZ108" s="2001"/>
      <c r="BA108" s="2001"/>
      <c r="BB108" s="2001"/>
      <c r="BC108" s="2001"/>
      <c r="BD108" s="2001"/>
      <c r="BE108" s="2001"/>
      <c r="BF108" s="2001"/>
    </row>
    <row r="109" spans="1:58" ht="15.5">
      <c r="A109" s="2001"/>
      <c r="B109" s="2001"/>
      <c r="C109" s="2001"/>
      <c r="D109" s="2001"/>
      <c r="E109" s="2001"/>
      <c r="F109" s="2001"/>
      <c r="G109" s="2001"/>
      <c r="H109" s="2001"/>
      <c r="I109" s="2001"/>
      <c r="J109" s="2001"/>
      <c r="K109" s="2001"/>
      <c r="L109" s="2001"/>
      <c r="M109" s="2001"/>
      <c r="N109" s="2001"/>
      <c r="O109" s="2001"/>
      <c r="P109" s="2001"/>
      <c r="Q109" s="2001"/>
      <c r="R109" s="2001"/>
      <c r="S109" s="2001"/>
      <c r="T109" s="2001"/>
      <c r="U109" s="2001"/>
      <c r="V109" s="2001"/>
      <c r="W109" s="2000"/>
      <c r="X109" s="2001"/>
      <c r="Y109" s="2001"/>
      <c r="Z109" s="2001"/>
      <c r="AA109" s="2001"/>
      <c r="AB109" s="2001"/>
      <c r="AC109" s="2000"/>
      <c r="AD109" s="2001"/>
      <c r="AE109" s="2001"/>
      <c r="AF109" s="2001"/>
      <c r="AG109" s="2001"/>
      <c r="AH109" s="2001"/>
      <c r="AI109" s="2001"/>
      <c r="AJ109" s="2001"/>
      <c r="AK109" s="2001"/>
      <c r="AL109" s="2001"/>
      <c r="AM109" s="2001"/>
      <c r="AN109" s="2001"/>
      <c r="AO109" s="2001"/>
      <c r="AP109" s="2001"/>
      <c r="AQ109" s="2001"/>
      <c r="AR109" s="2001"/>
      <c r="AS109" s="2001"/>
      <c r="AT109" s="2001"/>
      <c r="AU109" s="2001"/>
      <c r="AV109" s="2001"/>
      <c r="AW109" s="2001"/>
      <c r="AX109" s="2001"/>
      <c r="AY109" s="2001"/>
      <c r="AZ109" s="2001"/>
      <c r="BA109" s="2001"/>
      <c r="BB109" s="2001"/>
      <c r="BC109" s="2001"/>
      <c r="BD109" s="2001"/>
      <c r="BE109" s="2001"/>
      <c r="BF109" s="2001"/>
    </row>
    <row r="110" spans="1:58" ht="15.5">
      <c r="A110" s="2001"/>
      <c r="B110" s="2001"/>
      <c r="C110" s="2001"/>
      <c r="D110" s="2001"/>
      <c r="E110" s="2001"/>
      <c r="F110" s="2001"/>
      <c r="G110" s="2001"/>
      <c r="H110" s="2001"/>
      <c r="I110" s="2001"/>
      <c r="J110" s="2001"/>
      <c r="K110" s="2001"/>
      <c r="L110" s="2001"/>
      <c r="M110" s="2001"/>
      <c r="N110" s="2001"/>
      <c r="O110" s="2001"/>
      <c r="P110" s="2001"/>
      <c r="Q110" s="2001"/>
      <c r="R110" s="2001"/>
      <c r="S110" s="2001"/>
      <c r="T110" s="2001"/>
      <c r="U110" s="2001"/>
      <c r="V110" s="2001"/>
      <c r="W110" s="2000"/>
      <c r="X110" s="2001"/>
      <c r="Y110" s="2001"/>
      <c r="Z110" s="2001"/>
      <c r="AA110" s="2001"/>
      <c r="AB110" s="2001"/>
      <c r="AC110" s="2000"/>
      <c r="AD110" s="2001"/>
      <c r="AE110" s="2001"/>
      <c r="AF110" s="2001"/>
      <c r="AG110" s="2001"/>
      <c r="AH110" s="2001"/>
      <c r="AI110" s="2001"/>
      <c r="AJ110" s="2001"/>
      <c r="AK110" s="2001"/>
      <c r="AL110" s="2001"/>
      <c r="AM110" s="2001"/>
      <c r="AN110" s="2001"/>
      <c r="AO110" s="2001"/>
      <c r="AP110" s="2001"/>
      <c r="AQ110" s="2001"/>
      <c r="AR110" s="2001"/>
      <c r="AS110" s="2001"/>
      <c r="AT110" s="2001"/>
      <c r="AU110" s="2001"/>
      <c r="AV110" s="2001"/>
      <c r="AW110" s="2001"/>
      <c r="AX110" s="2001"/>
      <c r="AY110" s="2001"/>
      <c r="AZ110" s="2001"/>
      <c r="BA110" s="2001"/>
      <c r="BB110" s="2001"/>
      <c r="BC110" s="2001"/>
      <c r="BD110" s="2001"/>
      <c r="BE110" s="2001"/>
      <c r="BF110" s="2001"/>
    </row>
    <row r="111" spans="1:58" ht="15.5">
      <c r="A111" s="2001"/>
      <c r="B111" s="2001"/>
      <c r="C111" s="2001"/>
      <c r="D111" s="2001"/>
      <c r="E111" s="2001"/>
      <c r="F111" s="2001"/>
      <c r="G111" s="2001"/>
      <c r="H111" s="2001"/>
      <c r="I111" s="2001"/>
      <c r="J111" s="2001"/>
      <c r="K111" s="2001"/>
      <c r="L111" s="2001"/>
      <c r="M111" s="2001"/>
      <c r="N111" s="2001"/>
      <c r="O111" s="2001"/>
      <c r="P111" s="2001"/>
      <c r="Q111" s="2001"/>
      <c r="R111" s="2001"/>
      <c r="S111" s="2001"/>
      <c r="T111" s="2001"/>
      <c r="U111" s="2001"/>
      <c r="V111" s="2001"/>
      <c r="W111" s="2000"/>
      <c r="X111" s="2001"/>
      <c r="Y111" s="2001"/>
      <c r="Z111" s="2001"/>
      <c r="AA111" s="2001"/>
      <c r="AB111" s="2001"/>
      <c r="AC111" s="2000"/>
      <c r="AD111" s="2001"/>
      <c r="AE111" s="2001"/>
      <c r="AF111" s="2001"/>
      <c r="AG111" s="2001"/>
      <c r="AH111" s="2001"/>
      <c r="AI111" s="2001"/>
      <c r="AJ111" s="2001"/>
      <c r="AK111" s="2001"/>
      <c r="AL111" s="2001"/>
      <c r="AM111" s="2001"/>
      <c r="AN111" s="2001"/>
      <c r="AO111" s="2001"/>
      <c r="AP111" s="2001"/>
      <c r="AQ111" s="2001"/>
      <c r="AR111" s="2001"/>
      <c r="AS111" s="2001"/>
      <c r="AT111" s="2001"/>
      <c r="AU111" s="2001"/>
      <c r="AV111" s="2001"/>
      <c r="AW111" s="2001"/>
      <c r="AX111" s="2001"/>
      <c r="AY111" s="2001"/>
      <c r="AZ111" s="2001"/>
      <c r="BA111" s="2001"/>
      <c r="BB111" s="2001"/>
      <c r="BC111" s="2001"/>
      <c r="BD111" s="2001"/>
      <c r="BE111" s="2001"/>
      <c r="BF111" s="2001"/>
    </row>
    <row r="112" spans="1:58" ht="15.5">
      <c r="A112" s="2001"/>
      <c r="B112" s="2001"/>
      <c r="C112" s="2001"/>
      <c r="D112" s="2001"/>
      <c r="E112" s="2001"/>
      <c r="F112" s="2001"/>
      <c r="G112" s="2001"/>
      <c r="H112" s="2001"/>
      <c r="I112" s="2001"/>
      <c r="J112" s="2001"/>
      <c r="K112" s="2001"/>
      <c r="L112" s="2001"/>
      <c r="M112" s="2001"/>
      <c r="N112" s="2001"/>
      <c r="O112" s="2001"/>
      <c r="P112" s="2001"/>
      <c r="Q112" s="2001"/>
      <c r="R112" s="2001"/>
      <c r="S112" s="2001"/>
      <c r="T112" s="2001"/>
      <c r="U112" s="2001"/>
      <c r="V112" s="2001"/>
      <c r="W112" s="2000"/>
      <c r="X112" s="2001"/>
      <c r="Y112" s="2001"/>
      <c r="Z112" s="2001"/>
      <c r="AA112" s="2001"/>
      <c r="AB112" s="2001"/>
      <c r="AC112" s="2000"/>
      <c r="AD112" s="2001"/>
      <c r="AE112" s="2001"/>
      <c r="AF112" s="2001"/>
      <c r="AG112" s="2001"/>
      <c r="AH112" s="2001"/>
      <c r="AI112" s="2001"/>
      <c r="AJ112" s="2001"/>
      <c r="AK112" s="2001"/>
      <c r="AL112" s="2001"/>
      <c r="AM112" s="2001"/>
      <c r="AN112" s="2001"/>
      <c r="AO112" s="2001"/>
      <c r="AP112" s="2001"/>
      <c r="AQ112" s="2001"/>
      <c r="AR112" s="2001"/>
      <c r="AS112" s="2001"/>
      <c r="AT112" s="2001"/>
      <c r="AU112" s="2001"/>
      <c r="AV112" s="2001"/>
      <c r="AW112" s="2001"/>
      <c r="AX112" s="2001"/>
      <c r="AY112" s="2001"/>
      <c r="AZ112" s="2001"/>
      <c r="BA112" s="2001"/>
      <c r="BB112" s="2001"/>
      <c r="BC112" s="2001"/>
      <c r="BD112" s="2001"/>
      <c r="BE112" s="2001"/>
      <c r="BF112" s="2001"/>
    </row>
    <row r="113" spans="1:58" ht="15.5">
      <c r="A113" s="2001"/>
      <c r="B113" s="2001"/>
      <c r="C113" s="2001"/>
      <c r="D113" s="2001"/>
      <c r="E113" s="2001"/>
      <c r="F113" s="2001"/>
      <c r="G113" s="2001"/>
      <c r="H113" s="2001"/>
      <c r="I113" s="2001"/>
      <c r="J113" s="2001"/>
      <c r="K113" s="2001"/>
      <c r="L113" s="2001"/>
      <c r="M113" s="2001"/>
      <c r="N113" s="2001"/>
      <c r="O113" s="2001"/>
      <c r="P113" s="2001"/>
      <c r="Q113" s="2001"/>
      <c r="R113" s="2001"/>
      <c r="S113" s="2001"/>
      <c r="T113" s="2001"/>
      <c r="U113" s="2001"/>
      <c r="V113" s="2001"/>
      <c r="W113" s="2000"/>
      <c r="X113" s="2001"/>
      <c r="Y113" s="2001"/>
      <c r="Z113" s="2001"/>
      <c r="AA113" s="2001"/>
      <c r="AB113" s="2001"/>
      <c r="AC113" s="2000"/>
      <c r="AD113" s="2001"/>
      <c r="AE113" s="2001"/>
      <c r="AF113" s="2001"/>
      <c r="AG113" s="2001"/>
      <c r="AH113" s="2001"/>
      <c r="AI113" s="2001"/>
      <c r="AJ113" s="2001"/>
      <c r="AK113" s="2001"/>
      <c r="AL113" s="2001"/>
      <c r="AM113" s="2001"/>
      <c r="AN113" s="2001"/>
      <c r="AO113" s="2001"/>
      <c r="AP113" s="2001"/>
      <c r="AQ113" s="2001"/>
      <c r="AR113" s="2001"/>
      <c r="AS113" s="2001"/>
      <c r="AT113" s="2001"/>
      <c r="AU113" s="2001"/>
      <c r="AV113" s="2001"/>
      <c r="AW113" s="2001"/>
      <c r="AX113" s="2001"/>
      <c r="AY113" s="2001"/>
      <c r="AZ113" s="2001"/>
      <c r="BA113" s="2001"/>
      <c r="BB113" s="2001"/>
      <c r="BC113" s="2001"/>
      <c r="BD113" s="2001"/>
      <c r="BE113" s="2001"/>
      <c r="BF113" s="2001"/>
    </row>
    <row r="114" spans="1:58" ht="15.5">
      <c r="A114" s="2001"/>
      <c r="B114" s="2001"/>
      <c r="C114" s="2001"/>
      <c r="D114" s="2001"/>
      <c r="E114" s="2001"/>
      <c r="F114" s="2001"/>
      <c r="G114" s="2001"/>
      <c r="H114" s="2001"/>
      <c r="I114" s="2001"/>
      <c r="J114" s="2001"/>
      <c r="K114" s="2001"/>
      <c r="L114" s="2001"/>
      <c r="M114" s="2001"/>
      <c r="N114" s="2001"/>
      <c r="O114" s="2001"/>
      <c r="P114" s="2001"/>
      <c r="Q114" s="2001"/>
      <c r="R114" s="2001"/>
      <c r="S114" s="2001"/>
      <c r="T114" s="2001"/>
      <c r="U114" s="2001"/>
      <c r="V114" s="2001"/>
      <c r="W114" s="2000"/>
      <c r="X114" s="2001"/>
      <c r="Y114" s="2001"/>
      <c r="Z114" s="2001"/>
      <c r="AA114" s="2001"/>
      <c r="AB114" s="2001"/>
      <c r="AC114" s="2000"/>
      <c r="AD114" s="2001"/>
      <c r="AE114" s="2001"/>
      <c r="AF114" s="2001"/>
      <c r="AG114" s="2001"/>
      <c r="AH114" s="2001"/>
      <c r="AI114" s="2001"/>
      <c r="AJ114" s="2001"/>
      <c r="AK114" s="2001"/>
      <c r="AL114" s="2001"/>
      <c r="AM114" s="2001"/>
      <c r="AN114" s="2001"/>
      <c r="AO114" s="2001"/>
      <c r="AP114" s="2001"/>
      <c r="AQ114" s="2001"/>
      <c r="AR114" s="2001"/>
      <c r="AS114" s="2001"/>
      <c r="AT114" s="2001"/>
      <c r="AU114" s="2001"/>
      <c r="AV114" s="2001"/>
      <c r="AW114" s="2001"/>
      <c r="AX114" s="2001"/>
      <c r="AY114" s="2001"/>
      <c r="AZ114" s="2001"/>
      <c r="BA114" s="2001"/>
      <c r="BB114" s="2001"/>
      <c r="BC114" s="2001"/>
      <c r="BD114" s="2001"/>
      <c r="BE114" s="2001"/>
      <c r="BF114" s="2001"/>
    </row>
  </sheetData>
  <customSheetViews>
    <customSheetView guid="{47D1D06F-CD63-4FEA-BA98-58AF0C63F775}" scale="70" showPageBreaks="1" showGridLines="0" outlineSymbols="0" printArea="1" topLeftCell="A37">
      <selection activeCell="A49" sqref="A49"/>
      <pageMargins left="0.6" right="0.5" top="0.75" bottom="0.25" header="0" footer="0.25"/>
      <pageSetup scale="36" firstPageNumber="112" orientation="landscape" useFirstPageNumber="1" r:id="rId1"/>
      <headerFooter scaleWithDoc="0">
        <oddFooter xml:space="preserve">&amp;R&amp;8&amp;P&amp;12
</oddFooter>
      </headerFooter>
    </customSheetView>
    <customSheetView guid="{018F3E41-3C34-447D-8E2C-07962AB41A6D}" scale="70" showGridLines="0" outlineSymbols="0" topLeftCell="A37">
      <selection activeCell="A49" sqref="A49"/>
      <pageMargins left="0.6" right="0.5" top="0.75" bottom="0.25" header="0" footer="0.25"/>
      <pageSetup scale="36" firstPageNumber="112" orientation="landscape" useFirstPageNumber="1" r:id="rId2"/>
      <headerFooter scaleWithDoc="0">
        <oddFooter xml:space="preserve">&amp;R&amp;8&amp;P&amp;12
</oddFooter>
      </headerFooter>
    </customSheetView>
  </customSheetViews>
  <mergeCells count="2">
    <mergeCell ref="A70:U70"/>
    <mergeCell ref="A71:S71"/>
  </mergeCells>
  <pageMargins left="0.6" right="0.5" top="0.75" bottom="0.25" header="0" footer="0.25"/>
  <pageSetup scale="36" firstPageNumber="113" orientation="landscape" useFirstPageNumber="1" r:id="rId3"/>
  <headerFooter scaleWithDoc="0">
    <oddFooter xml:space="preserve">&amp;R&amp;8&amp;P&amp;12
</oddFooter>
  </headerFooter>
  <customProperties>
    <customPr name="SheetOptions" r:id="rId4"/>
  </customProperties>
  <ignoredErrors>
    <ignoredError sqref="AC44 AC50 U44 U5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9"/>
  <sheetViews>
    <sheetView showGridLines="0" showOutlineSymbols="0" zoomScale="70" zoomScaleNormal="70" workbookViewId="0"/>
  </sheetViews>
  <sheetFormatPr defaultColWidth="8.921875" defaultRowHeight="12.5"/>
  <cols>
    <col min="1" max="1" width="42.61328125" style="58" customWidth="1"/>
    <col min="2" max="2" width="2.4609375" style="58" customWidth="1"/>
    <col min="3" max="3" width="3.53515625" style="58" customWidth="1"/>
    <col min="4" max="4" width="15.07421875" style="58" customWidth="1"/>
    <col min="5" max="5" width="2.07421875" style="58" customWidth="1"/>
    <col min="6" max="6" width="15.15234375" style="58" customWidth="1"/>
    <col min="7" max="7" width="2.07421875" style="58" customWidth="1"/>
    <col min="8" max="8" width="15.07421875" style="58" customWidth="1"/>
    <col min="9" max="9" width="2.07421875" style="58" customWidth="1"/>
    <col min="10" max="10" width="15.07421875" style="58" customWidth="1"/>
    <col min="11" max="11" width="2" style="58" customWidth="1"/>
    <col min="12" max="12" width="15" style="58" customWidth="1"/>
    <col min="13" max="13" width="2.07421875" style="58" customWidth="1"/>
    <col min="14" max="14" width="14.921875" style="58" customWidth="1"/>
    <col min="15" max="15" width="2.07421875" style="58" customWidth="1"/>
    <col min="16" max="16" width="14.53515625" style="58" customWidth="1"/>
    <col min="17" max="17" width="2.07421875" style="58" customWidth="1"/>
    <col min="18" max="18" width="14.53515625" style="58" customWidth="1"/>
    <col min="19" max="19" width="2.07421875" style="58" customWidth="1"/>
    <col min="20" max="20" width="15.61328125" style="58" bestFit="1" customWidth="1"/>
    <col min="21" max="21" width="2.15234375" style="58" customWidth="1"/>
    <col min="22" max="22" width="18.15234375" style="58" customWidth="1"/>
    <col min="23" max="24" width="9.61328125" style="58" customWidth="1"/>
    <col min="25" max="25" width="25.61328125" style="58" customWidth="1"/>
    <col min="26" max="16384" width="8.921875" style="58"/>
  </cols>
  <sheetData>
    <row r="1" spans="1:256" ht="15.5">
      <c r="A1" s="1473" t="s">
        <v>1193</v>
      </c>
    </row>
    <row r="3" spans="1:256" ht="20" customHeight="1">
      <c r="A3" s="55" t="s">
        <v>0</v>
      </c>
      <c r="B3" s="56"/>
      <c r="C3" s="56"/>
      <c r="D3" s="56"/>
      <c r="E3" s="56"/>
      <c r="F3" s="56"/>
      <c r="G3" s="56"/>
      <c r="H3" s="56"/>
      <c r="I3" s="56"/>
      <c r="J3" s="56"/>
      <c r="K3" s="56"/>
      <c r="L3" s="56"/>
      <c r="M3" s="56"/>
      <c r="N3" s="56"/>
      <c r="O3" s="56"/>
      <c r="P3" s="56"/>
      <c r="Q3" s="56"/>
      <c r="R3" s="5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row>
    <row r="4" spans="1:256" ht="19.5" customHeight="1">
      <c r="A4" s="55" t="s">
        <v>1</v>
      </c>
      <c r="B4" s="56"/>
      <c r="C4" s="56"/>
      <c r="D4" s="56"/>
      <c r="E4" s="56"/>
      <c r="F4" s="56"/>
      <c r="G4" s="56"/>
      <c r="H4" s="56"/>
      <c r="I4" s="56"/>
      <c r="J4" s="56"/>
      <c r="K4" s="56"/>
      <c r="L4" s="56"/>
      <c r="M4" s="56"/>
      <c r="N4" s="56"/>
      <c r="O4" s="56"/>
      <c r="P4" s="56"/>
      <c r="Q4" s="56"/>
      <c r="S4" s="56"/>
      <c r="T4" s="56"/>
      <c r="U4" s="56"/>
      <c r="V4" s="59" t="s">
        <v>34</v>
      </c>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row>
    <row r="5" spans="1:256" ht="19.5" customHeight="1">
      <c r="A5" s="60" t="s">
        <v>35</v>
      </c>
      <c r="B5" s="56"/>
      <c r="C5" s="56"/>
      <c r="D5" s="56"/>
      <c r="E5" s="56"/>
      <c r="F5" s="56"/>
      <c r="G5" s="56"/>
      <c r="H5" s="56"/>
      <c r="I5" s="56"/>
      <c r="J5" s="56"/>
      <c r="K5" s="56"/>
      <c r="L5" s="56"/>
      <c r="M5" s="56"/>
      <c r="N5" s="56"/>
      <c r="O5" s="56"/>
      <c r="P5" s="56"/>
      <c r="Q5" s="56"/>
      <c r="R5" s="56"/>
      <c r="S5" s="56"/>
      <c r="T5" s="56"/>
      <c r="U5" s="56"/>
      <c r="V5" s="56"/>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row>
    <row r="6" spans="1:256" ht="19.5" customHeight="1">
      <c r="A6" s="55" t="s">
        <v>2472</v>
      </c>
      <c r="B6" s="56"/>
      <c r="C6" s="56"/>
      <c r="D6" s="56"/>
      <c r="E6" s="56"/>
      <c r="F6" s="56"/>
      <c r="G6" s="56"/>
      <c r="H6" s="56"/>
      <c r="I6" s="56"/>
      <c r="J6" s="56"/>
      <c r="K6" s="56"/>
      <c r="L6" s="56"/>
      <c r="M6" s="56"/>
      <c r="N6" s="56"/>
      <c r="O6" s="56"/>
      <c r="P6" s="56"/>
      <c r="Q6" s="56"/>
      <c r="R6" s="56"/>
      <c r="S6" s="56"/>
      <c r="T6" s="56"/>
      <c r="U6" s="56"/>
      <c r="V6" s="56"/>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row>
    <row r="7" spans="1:256" ht="20">
      <c r="A7" s="61" t="s">
        <v>2311</v>
      </c>
      <c r="B7" s="62"/>
      <c r="C7" s="62"/>
      <c r="D7" s="56"/>
      <c r="E7" s="56"/>
      <c r="F7" s="56"/>
      <c r="G7" s="56"/>
      <c r="H7" s="56"/>
      <c r="I7" s="56"/>
      <c r="J7" s="56"/>
      <c r="K7" s="56"/>
      <c r="L7" s="56"/>
      <c r="M7" s="56"/>
      <c r="N7" s="56"/>
      <c r="O7" s="56"/>
      <c r="P7" s="56"/>
      <c r="Q7" s="56"/>
      <c r="R7" s="56"/>
      <c r="S7" s="62"/>
      <c r="T7" s="56"/>
      <c r="U7" s="56"/>
      <c r="V7" s="56"/>
    </row>
    <row r="8" spans="1:256" ht="13">
      <c r="A8" s="62"/>
      <c r="B8" s="62"/>
      <c r="C8" s="62"/>
      <c r="D8" s="56"/>
      <c r="E8" s="56"/>
      <c r="F8" s="56"/>
      <c r="G8" s="56"/>
      <c r="H8" s="56"/>
      <c r="I8" s="56"/>
      <c r="J8" s="56"/>
      <c r="K8" s="56"/>
      <c r="L8" s="56"/>
      <c r="M8" s="56"/>
      <c r="N8" s="56"/>
      <c r="O8" s="56"/>
      <c r="P8" s="56"/>
      <c r="Q8" s="56"/>
      <c r="R8" s="56"/>
      <c r="S8" s="62"/>
      <c r="T8" s="56"/>
      <c r="U8" s="56"/>
      <c r="V8" s="56"/>
    </row>
    <row r="9" spans="1:256" ht="13">
      <c r="A9" s="62"/>
      <c r="B9" s="62"/>
      <c r="C9" s="62"/>
      <c r="D9" s="56"/>
      <c r="E9" s="56"/>
      <c r="F9" s="56"/>
      <c r="G9" s="56"/>
      <c r="H9" s="56"/>
      <c r="I9" s="56"/>
      <c r="J9" s="56"/>
      <c r="K9" s="56"/>
      <c r="L9" s="56"/>
      <c r="M9" s="56"/>
      <c r="N9" s="56"/>
      <c r="O9" s="56"/>
      <c r="P9" s="56"/>
      <c r="Q9" s="56"/>
      <c r="R9" s="56"/>
      <c r="S9" s="62"/>
      <c r="T9" s="56"/>
      <c r="U9" s="56"/>
      <c r="V9" s="56"/>
    </row>
    <row r="10" spans="1:256" ht="15.75" customHeight="1">
      <c r="A10" s="63"/>
      <c r="B10" s="63"/>
      <c r="C10" s="63"/>
      <c r="D10" s="64"/>
      <c r="E10" s="64"/>
      <c r="F10" s="64"/>
      <c r="G10" s="64"/>
      <c r="H10" s="64"/>
      <c r="I10" s="64"/>
      <c r="J10" s="64"/>
      <c r="K10" s="64"/>
      <c r="L10" s="64"/>
      <c r="M10" s="64"/>
      <c r="N10" s="64"/>
      <c r="O10" s="64"/>
      <c r="P10" s="64"/>
      <c r="Q10" s="64"/>
      <c r="R10" s="64"/>
      <c r="S10" s="63"/>
      <c r="U10" s="65"/>
      <c r="V10" s="65"/>
    </row>
    <row r="11" spans="1:256" ht="15" customHeight="1">
      <c r="A11" s="63"/>
      <c r="B11" s="63"/>
      <c r="C11" s="63"/>
      <c r="D11" s="66" t="s">
        <v>36</v>
      </c>
      <c r="E11" s="64"/>
      <c r="F11" s="64"/>
      <c r="G11" s="64"/>
      <c r="H11" s="64" t="s">
        <v>37</v>
      </c>
      <c r="I11" s="64"/>
      <c r="J11" s="64"/>
      <c r="K11" s="64"/>
      <c r="L11" s="64" t="s">
        <v>38</v>
      </c>
      <c r="M11" s="64"/>
      <c r="N11" s="64"/>
      <c r="O11" s="64"/>
      <c r="P11" s="64" t="s">
        <v>39</v>
      </c>
      <c r="Q11" s="64"/>
      <c r="R11" s="64"/>
      <c r="S11" s="63"/>
      <c r="T11" s="65" t="s">
        <v>40</v>
      </c>
      <c r="U11" s="65"/>
      <c r="V11" s="65"/>
    </row>
    <row r="12" spans="1:256" ht="21" customHeight="1">
      <c r="A12" s="63"/>
      <c r="B12" s="63"/>
      <c r="C12" s="63"/>
      <c r="D12" s="67"/>
      <c r="E12" s="67"/>
      <c r="F12" s="67"/>
      <c r="G12" s="64"/>
      <c r="H12" s="67"/>
      <c r="I12" s="67"/>
      <c r="J12" s="67"/>
      <c r="K12" s="64"/>
      <c r="L12" s="67"/>
      <c r="M12" s="67"/>
      <c r="N12" s="67"/>
      <c r="O12" s="64"/>
      <c r="P12" s="67"/>
      <c r="Q12" s="67"/>
      <c r="R12" s="67"/>
      <c r="S12" s="63"/>
      <c r="T12" s="67"/>
      <c r="U12" s="67"/>
      <c r="V12" s="67"/>
    </row>
    <row r="13" spans="1:256" ht="21" customHeight="1">
      <c r="A13" s="63"/>
      <c r="B13" s="63"/>
      <c r="C13" s="68"/>
      <c r="D13" s="69" t="s">
        <v>2473</v>
      </c>
      <c r="E13" s="70"/>
      <c r="F13" s="69" t="s">
        <v>2297</v>
      </c>
      <c r="G13" s="70"/>
      <c r="H13" s="69" t="s">
        <v>2473</v>
      </c>
      <c r="I13" s="70"/>
      <c r="J13" s="1890" t="str">
        <f>F13</f>
        <v xml:space="preserve"> MARCH 31, 2019</v>
      </c>
      <c r="K13" s="70"/>
      <c r="L13" s="1890" t="str">
        <f>D13</f>
        <v xml:space="preserve"> MARCH 31, 2020</v>
      </c>
      <c r="M13" s="70"/>
      <c r="N13" s="1890" t="str">
        <f>F13</f>
        <v xml:space="preserve"> MARCH 31, 2019</v>
      </c>
      <c r="O13" s="1891"/>
      <c r="P13" s="1890" t="str">
        <f>D13</f>
        <v xml:space="preserve"> MARCH 31, 2020</v>
      </c>
      <c r="Q13" s="1892"/>
      <c r="R13" s="1890" t="str">
        <f>F13</f>
        <v xml:space="preserve"> MARCH 31, 2019</v>
      </c>
      <c r="S13" s="1008"/>
      <c r="T13" s="1890" t="str">
        <f>D13</f>
        <v xml:space="preserve"> MARCH 31, 2020</v>
      </c>
      <c r="U13" s="1892"/>
      <c r="V13" s="1890" t="str">
        <f>F13</f>
        <v xml:space="preserve"> MARCH 31, 2019</v>
      </c>
      <c r="W13" s="62"/>
      <c r="X13" s="62"/>
      <c r="Y13" s="62"/>
      <c r="Z13" s="62"/>
    </row>
    <row r="14" spans="1:256" ht="15.9" customHeight="1">
      <c r="A14" s="7" t="s">
        <v>41</v>
      </c>
      <c r="B14" s="63"/>
      <c r="C14" s="68"/>
      <c r="D14" s="72"/>
      <c r="E14" s="68"/>
      <c r="F14" s="72"/>
      <c r="G14" s="68"/>
      <c r="H14" s="72"/>
      <c r="I14" s="68"/>
      <c r="J14" s="72"/>
      <c r="K14" s="68"/>
      <c r="L14" s="72"/>
      <c r="M14" s="68"/>
      <c r="N14" s="72"/>
      <c r="O14" s="68"/>
      <c r="P14" s="72"/>
      <c r="Q14" s="68"/>
      <c r="R14" s="72"/>
      <c r="S14" s="63"/>
      <c r="T14" s="73"/>
      <c r="U14" s="63"/>
      <c r="V14" s="73"/>
      <c r="W14" s="62"/>
      <c r="X14" s="62"/>
      <c r="Y14" s="62"/>
      <c r="Z14" s="62"/>
    </row>
    <row r="15" spans="1:256" s="77" customFormat="1" ht="15.9" customHeight="1">
      <c r="A15" s="7" t="s">
        <v>42</v>
      </c>
      <c r="B15" s="74"/>
      <c r="C15" s="75"/>
      <c r="D15" s="75"/>
      <c r="E15" s="75"/>
      <c r="F15" s="75"/>
      <c r="G15" s="75"/>
      <c r="H15" s="75"/>
      <c r="I15" s="75"/>
      <c r="J15" s="75"/>
      <c r="K15" s="75"/>
      <c r="L15" s="75"/>
      <c r="M15" s="75"/>
      <c r="N15" s="75"/>
      <c r="O15" s="75"/>
      <c r="P15" s="75"/>
      <c r="Q15" s="75"/>
      <c r="R15" s="75"/>
      <c r="S15" s="74"/>
      <c r="T15" s="74"/>
      <c r="U15" s="74"/>
      <c r="V15" s="74"/>
      <c r="W15" s="76"/>
      <c r="X15" s="76"/>
      <c r="Y15" s="76"/>
      <c r="Z15" s="76"/>
    </row>
    <row r="16" spans="1:256" s="82" customFormat="1" ht="15.9" customHeight="1">
      <c r="A16" s="78" t="s">
        <v>43</v>
      </c>
      <c r="B16" s="79"/>
      <c r="C16" s="75" t="s">
        <v>5</v>
      </c>
      <c r="D16" s="1539">
        <v>43118278</v>
      </c>
      <c r="E16" s="896"/>
      <c r="F16" s="1539">
        <v>41084099</v>
      </c>
      <c r="G16" s="896"/>
      <c r="H16" s="1539">
        <v>0</v>
      </c>
      <c r="I16" s="896"/>
      <c r="J16" s="1539">
        <v>0</v>
      </c>
      <c r="K16" s="896"/>
      <c r="L16" s="1539">
        <v>0</v>
      </c>
      <c r="M16" s="896"/>
      <c r="N16" s="1539">
        <v>0</v>
      </c>
      <c r="O16" s="896"/>
      <c r="P16" s="1539">
        <v>0</v>
      </c>
      <c r="Q16" s="896"/>
      <c r="R16" s="1539">
        <v>0</v>
      </c>
      <c r="S16" s="897"/>
      <c r="T16" s="898">
        <f>ROUND(SUM(D16)+SUM(H16)+SUM(L16)+SUM(P16),0)</f>
        <v>43118278</v>
      </c>
      <c r="U16" s="897"/>
      <c r="V16" s="898">
        <f>ROUND(SUM(+F16+J16+N16+R16),0)</f>
        <v>41084099</v>
      </c>
      <c r="W16" s="81"/>
      <c r="X16" s="81"/>
      <c r="Y16" s="81"/>
      <c r="Z16" s="81"/>
    </row>
    <row r="17" spans="1:26" s="77" customFormat="1" ht="15.9" customHeight="1">
      <c r="A17" s="63" t="s">
        <v>44</v>
      </c>
      <c r="B17" s="74"/>
      <c r="C17" s="75" t="s">
        <v>5</v>
      </c>
      <c r="D17" s="1541">
        <v>17025034</v>
      </c>
      <c r="E17" s="916"/>
      <c r="F17" s="1541">
        <v>14009873</v>
      </c>
      <c r="G17" s="899"/>
      <c r="H17" s="1541">
        <v>0</v>
      </c>
      <c r="I17" s="916"/>
      <c r="J17" s="1541">
        <v>0</v>
      </c>
      <c r="K17" s="899"/>
      <c r="L17" s="1541">
        <v>0</v>
      </c>
      <c r="M17" s="916"/>
      <c r="N17" s="1541">
        <v>0</v>
      </c>
      <c r="O17" s="899"/>
      <c r="P17" s="1541">
        <v>0</v>
      </c>
      <c r="Q17" s="916"/>
      <c r="R17" s="1541">
        <v>0</v>
      </c>
      <c r="S17" s="912"/>
      <c r="T17" s="907">
        <f>ROUND(SUM(D17)+SUM(H17)+SUM(L17)+SUM(P17),0)</f>
        <v>17025034</v>
      </c>
      <c r="U17" s="912"/>
      <c r="V17" s="907">
        <f>ROUND(SUM(+F17+J17+N17+R17),0)</f>
        <v>14009873</v>
      </c>
      <c r="W17" s="76"/>
      <c r="X17" s="76"/>
      <c r="Y17" s="76"/>
      <c r="Z17" s="76"/>
    </row>
    <row r="18" spans="1:26" s="77" customFormat="1" ht="15.9" customHeight="1">
      <c r="A18" s="94" t="s">
        <v>2081</v>
      </c>
      <c r="B18" s="74"/>
      <c r="C18" s="75" t="s">
        <v>5</v>
      </c>
      <c r="D18" s="1541">
        <v>3482091</v>
      </c>
      <c r="E18" s="916"/>
      <c r="F18" s="1541">
        <v>2746012</v>
      </c>
      <c r="G18" s="899"/>
      <c r="H18" s="1541">
        <v>0</v>
      </c>
      <c r="I18" s="916"/>
      <c r="J18" s="1541">
        <v>0</v>
      </c>
      <c r="K18" s="899"/>
      <c r="L18" s="1541">
        <v>0</v>
      </c>
      <c r="M18" s="916"/>
      <c r="N18" s="1541">
        <v>0</v>
      </c>
      <c r="O18" s="899"/>
      <c r="P18" s="1541">
        <v>0</v>
      </c>
      <c r="Q18" s="916"/>
      <c r="R18" s="1541">
        <v>0</v>
      </c>
      <c r="S18" s="912"/>
      <c r="T18" s="907">
        <f t="shared" ref="T18:T20" si="0">ROUND(SUM(D18)+SUM(H18)+SUM(L18)+SUM(P18),0)</f>
        <v>3482091</v>
      </c>
      <c r="U18" s="912"/>
      <c r="V18" s="907">
        <f t="shared" ref="V18:V20" si="1">ROUND(SUM(+F18+J18+N18+R18),0)</f>
        <v>2746012</v>
      </c>
      <c r="W18" s="76"/>
      <c r="X18" s="76"/>
      <c r="Y18" s="76"/>
      <c r="Z18" s="76"/>
    </row>
    <row r="19" spans="1:26" s="77" customFormat="1" ht="15.9" customHeight="1">
      <c r="A19" s="63" t="s">
        <v>45</v>
      </c>
      <c r="B19" s="74"/>
      <c r="C19" s="75" t="s">
        <v>5</v>
      </c>
      <c r="D19" s="1541">
        <v>-1117314</v>
      </c>
      <c r="E19" s="916"/>
      <c r="F19" s="1541">
        <v>-1135335</v>
      </c>
      <c r="G19" s="899"/>
      <c r="H19" s="1541">
        <v>0</v>
      </c>
      <c r="I19" s="916"/>
      <c r="J19" s="1541">
        <v>0</v>
      </c>
      <c r="K19" s="899"/>
      <c r="L19" s="1541">
        <v>0</v>
      </c>
      <c r="M19" s="916"/>
      <c r="N19" s="1541">
        <v>0</v>
      </c>
      <c r="O19" s="899"/>
      <c r="P19" s="1541">
        <v>0</v>
      </c>
      <c r="Q19" s="916"/>
      <c r="R19" s="1541">
        <v>0</v>
      </c>
      <c r="S19" s="912"/>
      <c r="T19" s="907">
        <f t="shared" si="0"/>
        <v>-1117314</v>
      </c>
      <c r="U19" s="912"/>
      <c r="V19" s="907">
        <f t="shared" si="1"/>
        <v>-1135335</v>
      </c>
      <c r="W19" s="76"/>
      <c r="X19" s="76"/>
      <c r="Y19" s="76"/>
      <c r="Z19" s="76"/>
    </row>
    <row r="20" spans="1:26" s="77" customFormat="1" ht="15.9" customHeight="1">
      <c r="A20" s="63" t="s">
        <v>46</v>
      </c>
      <c r="B20" s="74"/>
      <c r="C20" s="75" t="s">
        <v>5</v>
      </c>
      <c r="D20" s="1541">
        <v>1357370</v>
      </c>
      <c r="E20" s="916"/>
      <c r="F20" s="1541">
        <v>1332835</v>
      </c>
      <c r="G20" s="899"/>
      <c r="H20" s="1541">
        <v>0</v>
      </c>
      <c r="I20" s="916"/>
      <c r="J20" s="1541">
        <v>0</v>
      </c>
      <c r="K20" s="899"/>
      <c r="L20" s="1541">
        <v>0</v>
      </c>
      <c r="M20" s="916"/>
      <c r="N20" s="1541">
        <v>0</v>
      </c>
      <c r="O20" s="899"/>
      <c r="P20" s="1541">
        <v>0</v>
      </c>
      <c r="Q20" s="916"/>
      <c r="R20" s="1541">
        <v>0</v>
      </c>
      <c r="S20" s="912"/>
      <c r="T20" s="907">
        <f t="shared" si="0"/>
        <v>1357370</v>
      </c>
      <c r="U20" s="912"/>
      <c r="V20" s="907">
        <f t="shared" si="1"/>
        <v>1332835</v>
      </c>
      <c r="W20" s="76"/>
      <c r="X20" s="76"/>
      <c r="Y20" s="76"/>
      <c r="Z20" s="76"/>
    </row>
    <row r="21" spans="1:26" s="77" customFormat="1" ht="15.9" customHeight="1">
      <c r="A21" s="1430" t="s">
        <v>2391</v>
      </c>
      <c r="B21" s="74"/>
      <c r="C21" s="1899" t="s">
        <v>5</v>
      </c>
      <c r="D21" s="1541">
        <v>0</v>
      </c>
      <c r="E21" s="916"/>
      <c r="F21" s="1541">
        <v>53</v>
      </c>
      <c r="G21" s="899"/>
      <c r="H21" s="1541">
        <v>0</v>
      </c>
      <c r="I21" s="916"/>
      <c r="J21" s="1541">
        <v>0</v>
      </c>
      <c r="K21" s="899"/>
      <c r="L21" s="1541">
        <v>0</v>
      </c>
      <c r="M21" s="916"/>
      <c r="N21" s="1541">
        <v>0</v>
      </c>
      <c r="O21" s="899"/>
      <c r="P21" s="1541">
        <v>0</v>
      </c>
      <c r="Q21" s="916"/>
      <c r="R21" s="1541">
        <v>0</v>
      </c>
      <c r="S21" s="912"/>
      <c r="T21" s="907">
        <f t="shared" ref="T21" si="2">ROUND(SUM(D21)+SUM(H21)+SUM(L21)+SUM(P21),0)</f>
        <v>0</v>
      </c>
      <c r="U21" s="912"/>
      <c r="V21" s="907">
        <f t="shared" ref="V21" si="3">ROUND(SUM(+F21+J21+N21+R21),0)</f>
        <v>53</v>
      </c>
      <c r="W21" s="76"/>
      <c r="X21" s="76"/>
      <c r="Y21" s="76"/>
      <c r="Z21" s="76"/>
    </row>
    <row r="22" spans="1:26" s="77" customFormat="1" ht="15.9" customHeight="1">
      <c r="A22" s="63" t="s">
        <v>47</v>
      </c>
      <c r="B22" s="74"/>
      <c r="C22" s="75" t="s">
        <v>5</v>
      </c>
      <c r="D22" s="900">
        <f>ROUND(SUM(D16:D21),0)</f>
        <v>63865459</v>
      </c>
      <c r="E22" s="899"/>
      <c r="F22" s="900">
        <f>ROUND(SUM(F16:F21),0)</f>
        <v>58037537</v>
      </c>
      <c r="G22" s="899"/>
      <c r="H22" s="900">
        <f>ROUND(SUM(H16:H21),0)</f>
        <v>0</v>
      </c>
      <c r="I22" s="899"/>
      <c r="J22" s="900">
        <f>ROUND(SUM(J16:J21),0)</f>
        <v>0</v>
      </c>
      <c r="K22" s="899"/>
      <c r="L22" s="900">
        <f>ROUND(SUM(L16:L21),0)</f>
        <v>0</v>
      </c>
      <c r="M22" s="899"/>
      <c r="N22" s="900">
        <f>ROUND(SUM(N16:N21),0)</f>
        <v>0</v>
      </c>
      <c r="O22" s="899"/>
      <c r="P22" s="900">
        <f>ROUND(SUM(P16:P21),0)</f>
        <v>0</v>
      </c>
      <c r="Q22" s="899"/>
      <c r="R22" s="900">
        <f>ROUND(SUM(R16:R21),0)</f>
        <v>0</v>
      </c>
      <c r="S22" s="912"/>
      <c r="T22" s="913">
        <f>ROUND(SUM(D22)+SUM(H22)+SUM(L22)+SUM(P22),0)</f>
        <v>63865459</v>
      </c>
      <c r="U22" s="912"/>
      <c r="V22" s="913">
        <f>ROUND(SUM(V16:V21),0)</f>
        <v>58037537</v>
      </c>
      <c r="W22" s="76"/>
      <c r="X22" s="76"/>
      <c r="Y22" s="76"/>
      <c r="Z22" s="76"/>
    </row>
    <row r="23" spans="1:26" s="77" customFormat="1" ht="15.9" customHeight="1">
      <c r="A23" s="63" t="s">
        <v>48</v>
      </c>
      <c r="B23" s="74"/>
      <c r="C23" s="75" t="s">
        <v>5</v>
      </c>
      <c r="D23" s="1541">
        <v>-2183688</v>
      </c>
      <c r="E23" s="916"/>
      <c r="F23" s="1541">
        <v>-2423111</v>
      </c>
      <c r="G23" s="899"/>
      <c r="H23" s="1541">
        <f>-D23</f>
        <v>2183688</v>
      </c>
      <c r="I23" s="916"/>
      <c r="J23" s="1541">
        <v>2423111</v>
      </c>
      <c r="K23" s="899"/>
      <c r="L23" s="1541">
        <v>0</v>
      </c>
      <c r="M23" s="916"/>
      <c r="N23" s="1541">
        <v>0</v>
      </c>
      <c r="O23" s="899"/>
      <c r="P23" s="1541">
        <v>0</v>
      </c>
      <c r="Q23" s="916"/>
      <c r="R23" s="1541">
        <v>0</v>
      </c>
      <c r="S23" s="912"/>
      <c r="T23" s="907">
        <f t="shared" ref="T23:T24" si="4">ROUND(SUM(D23)+SUM(H23)+SUM(L23)+SUM(P23),0)</f>
        <v>0</v>
      </c>
      <c r="U23" s="912"/>
      <c r="V23" s="907">
        <f t="shared" ref="V23:V24" si="5">ROUND(SUM(+F23+J23+N23+R23),0)</f>
        <v>0</v>
      </c>
      <c r="W23" s="76"/>
      <c r="X23" s="76"/>
      <c r="Y23" s="76"/>
      <c r="Z23" s="76"/>
    </row>
    <row r="24" spans="1:26" s="77" customFormat="1" ht="15.9" customHeight="1">
      <c r="A24" s="63" t="s">
        <v>49</v>
      </c>
      <c r="B24" s="74"/>
      <c r="C24" s="75" t="s">
        <v>5</v>
      </c>
      <c r="D24" s="1541">
        <v>-26829701</v>
      </c>
      <c r="E24" s="916"/>
      <c r="F24" s="1541">
        <v>-24043668</v>
      </c>
      <c r="G24" s="899"/>
      <c r="H24" s="1541">
        <v>0</v>
      </c>
      <c r="I24" s="916"/>
      <c r="J24" s="1541">
        <v>0</v>
      </c>
      <c r="K24" s="899"/>
      <c r="L24" s="1541">
        <f>-D24</f>
        <v>26829701</v>
      </c>
      <c r="M24" s="916"/>
      <c r="N24" s="1541">
        <v>24043668</v>
      </c>
      <c r="O24" s="899"/>
      <c r="P24" s="1541">
        <v>0</v>
      </c>
      <c r="Q24" s="916"/>
      <c r="R24" s="1541">
        <v>0</v>
      </c>
      <c r="S24" s="912"/>
      <c r="T24" s="907">
        <f t="shared" si="4"/>
        <v>0</v>
      </c>
      <c r="U24" s="912"/>
      <c r="V24" s="907">
        <f t="shared" si="5"/>
        <v>0</v>
      </c>
      <c r="W24" s="76"/>
      <c r="X24" s="76"/>
    </row>
    <row r="25" spans="1:26" s="77" customFormat="1" ht="15.9" customHeight="1">
      <c r="A25" s="1430" t="s">
        <v>2536</v>
      </c>
      <c r="B25" s="74"/>
      <c r="C25" s="75" t="s">
        <v>5</v>
      </c>
      <c r="D25" s="1541">
        <v>-10206057</v>
      </c>
      <c r="E25" s="916"/>
      <c r="F25" s="1541">
        <v>-9950148</v>
      </c>
      <c r="G25" s="899"/>
      <c r="H25" s="1541">
        <v>0</v>
      </c>
      <c r="I25" s="916"/>
      <c r="J25" s="1541">
        <v>0</v>
      </c>
      <c r="K25" s="899"/>
      <c r="L25" s="1541">
        <v>0</v>
      </c>
      <c r="M25" s="916"/>
      <c r="N25" s="1541">
        <v>0</v>
      </c>
      <c r="O25" s="899"/>
      <c r="P25" s="1541">
        <v>0</v>
      </c>
      <c r="Q25" s="916"/>
      <c r="R25" s="1541">
        <v>0</v>
      </c>
      <c r="S25" s="912"/>
      <c r="T25" s="907">
        <f>ROUND(SUM(D25)+SUM(H25)+SUM(L25)+SUM(P25),0)</f>
        <v>-10206057</v>
      </c>
      <c r="U25" s="912"/>
      <c r="V25" s="907">
        <f>ROUND(SUM(+F25+J25+N25+R25),0)</f>
        <v>-9950148</v>
      </c>
      <c r="W25" s="76"/>
      <c r="X25" s="76"/>
    </row>
    <row r="26" spans="1:26" ht="16.5" customHeight="1">
      <c r="A26" s="64" t="s">
        <v>50</v>
      </c>
      <c r="B26" s="7"/>
      <c r="C26" s="85" t="s">
        <v>5</v>
      </c>
      <c r="D26" s="1294">
        <f>ROUND(SUM(D22:D25),0)</f>
        <v>24646013</v>
      </c>
      <c r="E26" s="916"/>
      <c r="F26" s="1294">
        <f>ROUND(SUM(F22:F25),0)</f>
        <v>21620610</v>
      </c>
      <c r="G26" s="916"/>
      <c r="H26" s="915">
        <f>ROUND(SUM(H22:H25),0)</f>
        <v>2183688</v>
      </c>
      <c r="I26" s="916"/>
      <c r="J26" s="915">
        <f>ROUND(SUM(J22:J25),0)</f>
        <v>2423111</v>
      </c>
      <c r="K26" s="916"/>
      <c r="L26" s="915">
        <f>ROUND(SUM(L22:L25),0)</f>
        <v>26829701</v>
      </c>
      <c r="M26" s="916"/>
      <c r="N26" s="915">
        <f>ROUND(SUM(N22:N25),0)</f>
        <v>24043668</v>
      </c>
      <c r="O26" s="916"/>
      <c r="P26" s="915">
        <f>ROUND(SUM(P22:P25),0)</f>
        <v>0</v>
      </c>
      <c r="Q26" s="916"/>
      <c r="R26" s="915">
        <f>ROUND(SUM(R22:R25),0)</f>
        <v>0</v>
      </c>
      <c r="S26" s="917"/>
      <c r="T26" s="918">
        <f>ROUND(SUM(D26)+SUM(H26)+SUM(L26)+SUM(P26),0)</f>
        <v>53659402</v>
      </c>
      <c r="U26" s="917"/>
      <c r="V26" s="918">
        <f>+ROUND(SUM(V22+V25),0)</f>
        <v>48087389</v>
      </c>
      <c r="W26" s="86"/>
      <c r="X26" s="62"/>
    </row>
    <row r="27" spans="1:26" ht="8.15" customHeight="1">
      <c r="A27" s="64"/>
      <c r="B27" s="63"/>
      <c r="C27" s="68"/>
      <c r="D27" s="919"/>
      <c r="E27" s="899"/>
      <c r="F27" s="919"/>
      <c r="G27" s="899"/>
      <c r="H27" s="919"/>
      <c r="I27" s="899"/>
      <c r="J27" s="919"/>
      <c r="K27" s="899"/>
      <c r="L27" s="919"/>
      <c r="M27" s="899"/>
      <c r="N27" s="919"/>
      <c r="O27" s="899"/>
      <c r="P27" s="919"/>
      <c r="Q27" s="899"/>
      <c r="R27" s="919"/>
      <c r="S27" s="907"/>
      <c r="T27" s="920"/>
      <c r="U27" s="907"/>
      <c r="V27" s="920"/>
      <c r="W27" s="62"/>
      <c r="X27" s="62"/>
    </row>
    <row r="28" spans="1:26" ht="16.5" customHeight="1">
      <c r="A28" s="7" t="s">
        <v>51</v>
      </c>
      <c r="B28" s="63"/>
      <c r="C28" s="68"/>
      <c r="D28" s="899"/>
      <c r="E28" s="899"/>
      <c r="F28" s="899"/>
      <c r="G28" s="899"/>
      <c r="H28" s="899"/>
      <c r="I28" s="899"/>
      <c r="J28" s="899"/>
      <c r="K28" s="899"/>
      <c r="L28" s="899"/>
      <c r="M28" s="899"/>
      <c r="N28" s="899"/>
      <c r="O28" s="899"/>
      <c r="P28" s="899"/>
      <c r="Q28" s="899"/>
      <c r="R28" s="899"/>
      <c r="S28" s="907"/>
      <c r="T28" s="907"/>
      <c r="U28" s="907"/>
      <c r="V28" s="907"/>
      <c r="W28" s="62"/>
      <c r="X28" s="62"/>
    </row>
    <row r="29" spans="1:26" ht="14.25" customHeight="1">
      <c r="A29" s="63" t="s">
        <v>52</v>
      </c>
      <c r="B29" s="63"/>
      <c r="C29" s="68" t="s">
        <v>5</v>
      </c>
      <c r="D29" s="1541">
        <v>7446455</v>
      </c>
      <c r="E29" s="916"/>
      <c r="F29" s="1541">
        <v>7090793</v>
      </c>
      <c r="G29" s="899"/>
      <c r="H29" s="1541">
        <v>1049089</v>
      </c>
      <c r="I29" s="916"/>
      <c r="J29" s="1541">
        <v>963069</v>
      </c>
      <c r="K29" s="899"/>
      <c r="L29" s="1541">
        <v>7436516</v>
      </c>
      <c r="M29" s="916"/>
      <c r="N29" s="1541">
        <v>7073580</v>
      </c>
      <c r="O29" s="899"/>
      <c r="P29" s="1541">
        <v>0</v>
      </c>
      <c r="Q29" s="916"/>
      <c r="R29" s="1541">
        <v>0</v>
      </c>
      <c r="S29" s="907"/>
      <c r="T29" s="907">
        <f>ROUND(SUM(D29)+SUM(H29)+SUM(L29)+SUM(P29),0)</f>
        <v>15932060</v>
      </c>
      <c r="U29" s="907"/>
      <c r="V29" s="907">
        <f>ROUND(SUM(+F29+J29+N29+R29),0)</f>
        <v>15127442</v>
      </c>
      <c r="W29" s="62"/>
      <c r="X29" s="62"/>
      <c r="Y29" s="62"/>
      <c r="Z29" s="62"/>
    </row>
    <row r="30" spans="1:26" ht="14.25" customHeight="1">
      <c r="A30" s="63" t="s">
        <v>53</v>
      </c>
      <c r="B30" s="63"/>
      <c r="C30" s="68" t="s">
        <v>5</v>
      </c>
      <c r="D30" s="1541">
        <v>0</v>
      </c>
      <c r="E30" s="916"/>
      <c r="F30" s="1541">
        <v>0</v>
      </c>
      <c r="G30" s="899"/>
      <c r="H30" s="1541">
        <v>19541</v>
      </c>
      <c r="I30" s="916"/>
      <c r="J30" s="1541">
        <v>49026</v>
      </c>
      <c r="K30" s="899"/>
      <c r="L30" s="1541">
        <v>0</v>
      </c>
      <c r="M30" s="916"/>
      <c r="N30" s="1541">
        <v>0</v>
      </c>
      <c r="O30" s="899"/>
      <c r="P30" s="1541">
        <v>87492</v>
      </c>
      <c r="Q30" s="916"/>
      <c r="R30" s="1541">
        <v>81007</v>
      </c>
      <c r="S30" s="907"/>
      <c r="T30" s="907">
        <f t="shared" ref="T30:T38" si="6">ROUND(SUM(D30)+SUM(H30)+SUM(L30)+SUM(P30),0)</f>
        <v>107033</v>
      </c>
      <c r="U30" s="907"/>
      <c r="V30" s="907">
        <f t="shared" ref="V30:V38" si="7">ROUND(SUM(+F30+J30+N30+R30),0)</f>
        <v>130033</v>
      </c>
      <c r="W30" s="62"/>
      <c r="X30" s="62"/>
      <c r="Y30" s="62"/>
      <c r="Z30" s="62"/>
    </row>
    <row r="31" spans="1:26" ht="14.25" customHeight="1">
      <c r="A31" s="63" t="s">
        <v>54</v>
      </c>
      <c r="B31" s="63"/>
      <c r="C31" s="68" t="s">
        <v>5</v>
      </c>
      <c r="D31" s="1541">
        <v>312985</v>
      </c>
      <c r="E31" s="916"/>
      <c r="F31" s="1541">
        <v>327547</v>
      </c>
      <c r="G31" s="899"/>
      <c r="H31" s="1541">
        <v>722238</v>
      </c>
      <c r="I31" s="916"/>
      <c r="J31" s="1541">
        <v>780209</v>
      </c>
      <c r="K31" s="899"/>
      <c r="L31" s="1541">
        <v>0</v>
      </c>
      <c r="M31" s="916"/>
      <c r="N31" s="1541">
        <v>0</v>
      </c>
      <c r="O31" s="899"/>
      <c r="P31" s="1541">
        <v>0</v>
      </c>
      <c r="Q31" s="916"/>
      <c r="R31" s="1541">
        <v>0</v>
      </c>
      <c r="S31" s="907"/>
      <c r="T31" s="907">
        <f t="shared" si="6"/>
        <v>1035223</v>
      </c>
      <c r="U31" s="907"/>
      <c r="V31" s="907">
        <f t="shared" si="7"/>
        <v>1107756</v>
      </c>
      <c r="W31" s="62"/>
      <c r="X31" s="62"/>
      <c r="Y31" s="62"/>
      <c r="Z31" s="90"/>
    </row>
    <row r="32" spans="1:26" ht="14.25" customHeight="1">
      <c r="A32" s="1430" t="s">
        <v>2302</v>
      </c>
      <c r="B32" s="63"/>
      <c r="C32" s="1429" t="s">
        <v>5</v>
      </c>
      <c r="D32" s="1541">
        <v>0</v>
      </c>
      <c r="E32" s="916"/>
      <c r="F32" s="1541">
        <v>0</v>
      </c>
      <c r="G32" s="899"/>
      <c r="H32" s="1541">
        <v>5698</v>
      </c>
      <c r="I32" s="916"/>
      <c r="J32" s="1541">
        <v>3867</v>
      </c>
      <c r="K32" s="899"/>
      <c r="L32" s="1541">
        <v>0</v>
      </c>
      <c r="M32" s="916"/>
      <c r="N32" s="1541">
        <v>0</v>
      </c>
      <c r="O32" s="899"/>
      <c r="P32" s="1541">
        <v>0</v>
      </c>
      <c r="Q32" s="916"/>
      <c r="R32" s="1541">
        <v>0</v>
      </c>
      <c r="S32" s="907"/>
      <c r="T32" s="907">
        <f t="shared" ref="T32" si="8">ROUND(SUM(D32)+SUM(H32)+SUM(L32)+SUM(P32),0)</f>
        <v>5698</v>
      </c>
      <c r="U32" s="907"/>
      <c r="V32" s="907">
        <f t="shared" ref="V32" si="9">ROUND(SUM(+F32+J32+N32+R32),0)</f>
        <v>3867</v>
      </c>
      <c r="W32" s="62"/>
      <c r="X32" s="62"/>
      <c r="Y32" s="62"/>
      <c r="Z32" s="90"/>
    </row>
    <row r="33" spans="1:26" ht="14.25" customHeight="1">
      <c r="A33" s="91" t="s">
        <v>55</v>
      </c>
      <c r="B33" s="63"/>
      <c r="C33" s="68" t="s">
        <v>5</v>
      </c>
      <c r="D33" s="1541">
        <v>0</v>
      </c>
      <c r="E33" s="916"/>
      <c r="F33" s="1541">
        <v>0</v>
      </c>
      <c r="G33" s="899"/>
      <c r="H33" s="1541">
        <v>108213</v>
      </c>
      <c r="I33" s="916"/>
      <c r="J33" s="1541">
        <v>110983</v>
      </c>
      <c r="K33" s="899"/>
      <c r="L33" s="1541">
        <v>0</v>
      </c>
      <c r="M33" s="916"/>
      <c r="N33" s="1541">
        <v>0</v>
      </c>
      <c r="O33" s="899"/>
      <c r="P33" s="1541">
        <v>403632</v>
      </c>
      <c r="Q33" s="916"/>
      <c r="R33" s="1541">
        <v>417138</v>
      </c>
      <c r="S33" s="907"/>
      <c r="T33" s="907">
        <f t="shared" si="6"/>
        <v>511845</v>
      </c>
      <c r="U33" s="907"/>
      <c r="V33" s="907">
        <f t="shared" si="7"/>
        <v>528121</v>
      </c>
      <c r="W33" s="62"/>
      <c r="X33" s="62"/>
      <c r="Y33" s="62"/>
      <c r="Z33" s="90"/>
    </row>
    <row r="34" spans="1:26" ht="14.25" customHeight="1">
      <c r="A34" s="91" t="s">
        <v>56</v>
      </c>
      <c r="B34" s="63"/>
      <c r="C34" s="68" t="s">
        <v>5</v>
      </c>
      <c r="D34" s="1541">
        <v>258980</v>
      </c>
      <c r="E34" s="916"/>
      <c r="F34" s="1541">
        <v>262385</v>
      </c>
      <c r="G34" s="899"/>
      <c r="H34" s="1541">
        <v>0</v>
      </c>
      <c r="I34" s="916"/>
      <c r="J34" s="1541">
        <v>0</v>
      </c>
      <c r="K34" s="899"/>
      <c r="L34" s="1541">
        <v>0</v>
      </c>
      <c r="M34" s="916"/>
      <c r="N34" s="1541">
        <v>0</v>
      </c>
      <c r="O34" s="899"/>
      <c r="P34" s="1541">
        <v>0</v>
      </c>
      <c r="Q34" s="916"/>
      <c r="R34" s="1541">
        <v>0</v>
      </c>
      <c r="S34" s="907"/>
      <c r="T34" s="907">
        <f t="shared" si="6"/>
        <v>258980</v>
      </c>
      <c r="U34" s="907"/>
      <c r="V34" s="907">
        <f t="shared" si="7"/>
        <v>262385</v>
      </c>
      <c r="W34" s="62"/>
      <c r="X34" s="62"/>
      <c r="Y34" s="62"/>
      <c r="Z34" s="90"/>
    </row>
    <row r="35" spans="1:26" ht="14.25" customHeight="1">
      <c r="A35" s="63" t="s">
        <v>57</v>
      </c>
      <c r="B35" s="63"/>
      <c r="C35" s="68" t="s">
        <v>5</v>
      </c>
      <c r="D35" s="1541">
        <v>0</v>
      </c>
      <c r="E35" s="916"/>
      <c r="F35" s="1541">
        <v>0</v>
      </c>
      <c r="G35" s="899"/>
      <c r="H35" s="1541">
        <v>523</v>
      </c>
      <c r="I35" s="916"/>
      <c r="J35" s="1541">
        <v>-1552</v>
      </c>
      <c r="K35" s="899"/>
      <c r="L35" s="1541">
        <v>0</v>
      </c>
      <c r="M35" s="916"/>
      <c r="N35" s="1541">
        <v>0</v>
      </c>
      <c r="O35" s="899"/>
      <c r="P35" s="1541">
        <v>140862</v>
      </c>
      <c r="Q35" s="916"/>
      <c r="R35" s="1541">
        <v>146559</v>
      </c>
      <c r="S35" s="907"/>
      <c r="T35" s="907">
        <f t="shared" si="6"/>
        <v>141385</v>
      </c>
      <c r="U35" s="907"/>
      <c r="V35" s="907">
        <f t="shared" si="7"/>
        <v>145007</v>
      </c>
      <c r="W35" s="62"/>
      <c r="X35" s="62"/>
      <c r="Y35" s="62"/>
      <c r="Z35" s="90"/>
    </row>
    <row r="36" spans="1:26" ht="14.25" customHeight="1">
      <c r="A36" s="1430" t="s">
        <v>2515</v>
      </c>
      <c r="B36" s="63"/>
      <c r="C36" s="68" t="s">
        <v>5</v>
      </c>
      <c r="D36" s="1541">
        <v>0</v>
      </c>
      <c r="E36" s="916"/>
      <c r="F36" s="1541">
        <v>0</v>
      </c>
      <c r="G36" s="899"/>
      <c r="H36" s="1541">
        <v>10405</v>
      </c>
      <c r="I36" s="916"/>
      <c r="J36" s="1541">
        <v>0</v>
      </c>
      <c r="K36" s="899"/>
      <c r="L36" s="1541">
        <v>0</v>
      </c>
      <c r="M36" s="916"/>
      <c r="N36" s="1541">
        <v>0</v>
      </c>
      <c r="O36" s="899"/>
      <c r="P36" s="1541">
        <v>0</v>
      </c>
      <c r="Q36" s="916"/>
      <c r="R36" s="1541">
        <v>0</v>
      </c>
      <c r="S36" s="907"/>
      <c r="T36" s="907">
        <f t="shared" ref="T36" si="10">ROUND(SUM(D36)+SUM(H36)+SUM(L36)+SUM(P36),0)</f>
        <v>10405</v>
      </c>
      <c r="U36" s="907"/>
      <c r="V36" s="907">
        <f t="shared" ref="V36" si="11">ROUND(SUM(+F36+J36+N36+R36),0)</f>
        <v>0</v>
      </c>
      <c r="W36" s="62"/>
      <c r="X36" s="62"/>
      <c r="Y36" s="62"/>
      <c r="Z36" s="90"/>
    </row>
    <row r="37" spans="1:26" ht="14.25" customHeight="1">
      <c r="A37" s="1430" t="s">
        <v>2509</v>
      </c>
      <c r="B37" s="63"/>
      <c r="C37" s="1429" t="s">
        <v>5</v>
      </c>
      <c r="D37" s="1541">
        <v>19356</v>
      </c>
      <c r="E37" s="916"/>
      <c r="F37" s="1541">
        <v>0</v>
      </c>
      <c r="G37" s="899"/>
      <c r="H37" s="1541">
        <v>0</v>
      </c>
      <c r="I37" s="916"/>
      <c r="J37" s="1541">
        <v>0</v>
      </c>
      <c r="K37" s="899"/>
      <c r="L37" s="1541">
        <v>0</v>
      </c>
      <c r="M37" s="916"/>
      <c r="N37" s="1541">
        <v>0</v>
      </c>
      <c r="O37" s="899"/>
      <c r="P37" s="1541">
        <v>0</v>
      </c>
      <c r="Q37" s="916"/>
      <c r="R37" s="1541">
        <v>0</v>
      </c>
      <c r="S37" s="907"/>
      <c r="T37" s="907">
        <f t="shared" ref="T37" si="12">ROUND(SUM(D37)+SUM(H37)+SUM(L37)+SUM(P37),0)</f>
        <v>19356</v>
      </c>
      <c r="U37" s="907"/>
      <c r="V37" s="907">
        <f t="shared" ref="V37" si="13">ROUND(SUM(+F37+J37+N37+R37),0)</f>
        <v>0</v>
      </c>
      <c r="W37" s="62"/>
      <c r="X37" s="62"/>
      <c r="Y37" s="62"/>
      <c r="Z37" s="90"/>
    </row>
    <row r="38" spans="1:26" ht="14.25" customHeight="1">
      <c r="A38" s="63" t="s">
        <v>58</v>
      </c>
      <c r="B38" s="63"/>
      <c r="C38" s="68" t="s">
        <v>5</v>
      </c>
      <c r="D38" s="1541">
        <v>0</v>
      </c>
      <c r="E38" s="916"/>
      <c r="F38" s="1541">
        <v>0</v>
      </c>
      <c r="G38" s="899"/>
      <c r="H38" s="1541">
        <v>0</v>
      </c>
      <c r="I38" s="916"/>
      <c r="J38" s="1541">
        <v>51703</v>
      </c>
      <c r="K38" s="899"/>
      <c r="L38" s="1541">
        <v>0</v>
      </c>
      <c r="M38" s="916"/>
      <c r="N38" s="1541">
        <v>0</v>
      </c>
      <c r="O38" s="899"/>
      <c r="P38" s="1541">
        <v>0</v>
      </c>
      <c r="Q38" s="916"/>
      <c r="R38" s="1541">
        <v>0</v>
      </c>
      <c r="S38" s="907"/>
      <c r="T38" s="907">
        <f t="shared" si="6"/>
        <v>0</v>
      </c>
      <c r="U38" s="907"/>
      <c r="V38" s="907">
        <f t="shared" si="7"/>
        <v>51703</v>
      </c>
      <c r="W38" s="62"/>
      <c r="X38" s="62"/>
      <c r="Y38" s="62"/>
      <c r="Z38" s="90"/>
    </row>
    <row r="39" spans="1:26" ht="18" customHeight="1">
      <c r="A39" s="64" t="s">
        <v>59</v>
      </c>
      <c r="B39" s="64"/>
      <c r="C39" s="68" t="s">
        <v>5</v>
      </c>
      <c r="D39" s="921">
        <f>ROUND(SUM(D29:D38),0)</f>
        <v>8037776</v>
      </c>
      <c r="E39" s="922"/>
      <c r="F39" s="921">
        <f>ROUND(SUM(F29:F38),0)</f>
        <v>7680725</v>
      </c>
      <c r="G39" s="922"/>
      <c r="H39" s="921">
        <f>ROUND(SUM(H29:H38),0)</f>
        <v>1915707</v>
      </c>
      <c r="I39" s="922"/>
      <c r="J39" s="921">
        <f>ROUND(SUM(J29:J38),0)</f>
        <v>1957305</v>
      </c>
      <c r="K39" s="922"/>
      <c r="L39" s="921">
        <f>ROUND(SUM(L29:L38),0)</f>
        <v>7436516</v>
      </c>
      <c r="M39" s="922"/>
      <c r="N39" s="921">
        <f>ROUND(SUM(N29:N38),0)</f>
        <v>7073580</v>
      </c>
      <c r="O39" s="922"/>
      <c r="P39" s="921">
        <f>ROUND(SUM(P29:P38),0)</f>
        <v>631986</v>
      </c>
      <c r="Q39" s="922"/>
      <c r="R39" s="921">
        <f>ROUND(SUM(R29:R38),0)</f>
        <v>644704</v>
      </c>
      <c r="S39" s="924"/>
      <c r="T39" s="925">
        <f>ROUND(SUM(T29:T38),0)</f>
        <v>18021985</v>
      </c>
      <c r="U39" s="924"/>
      <c r="V39" s="925">
        <f>ROUND(SUM(V29:V38),0)</f>
        <v>17356314</v>
      </c>
      <c r="W39" s="62"/>
      <c r="X39" s="62"/>
      <c r="Y39" s="62"/>
      <c r="Z39" s="90"/>
    </row>
    <row r="40" spans="1:26" ht="8.15" customHeight="1">
      <c r="A40" s="63"/>
      <c r="B40" s="63"/>
      <c r="C40" s="68"/>
      <c r="D40" s="919"/>
      <c r="E40" s="899"/>
      <c r="F40" s="919"/>
      <c r="G40" s="899"/>
      <c r="H40" s="919"/>
      <c r="I40" s="899"/>
      <c r="J40" s="919"/>
      <c r="K40" s="899"/>
      <c r="L40" s="919"/>
      <c r="M40" s="899"/>
      <c r="N40" s="919"/>
      <c r="O40" s="899"/>
      <c r="P40" s="919"/>
      <c r="Q40" s="899"/>
      <c r="R40" s="919"/>
      <c r="S40" s="907"/>
      <c r="T40" s="920"/>
      <c r="U40" s="907"/>
      <c r="V40" s="920"/>
      <c r="W40" s="62"/>
      <c r="X40" s="62"/>
      <c r="Y40" s="62"/>
      <c r="Z40" s="62"/>
    </row>
    <row r="41" spans="1:26" ht="16.5" customHeight="1">
      <c r="A41" s="7" t="s">
        <v>60</v>
      </c>
      <c r="B41" s="63"/>
      <c r="C41" s="68"/>
      <c r="D41" s="899"/>
      <c r="E41" s="899"/>
      <c r="F41" s="899"/>
      <c r="G41" s="899"/>
      <c r="H41" s="899"/>
      <c r="I41" s="899"/>
      <c r="J41" s="899"/>
      <c r="K41" s="899"/>
      <c r="L41" s="899"/>
      <c r="M41" s="899"/>
      <c r="N41" s="899"/>
      <c r="O41" s="899"/>
      <c r="P41" s="899"/>
      <c r="Q41" s="899"/>
      <c r="R41" s="899"/>
      <c r="S41" s="907"/>
      <c r="T41" s="907"/>
      <c r="U41" s="907"/>
      <c r="V41" s="907"/>
      <c r="W41" s="62"/>
      <c r="X41" s="62"/>
      <c r="Y41" s="62"/>
      <c r="Z41" s="62"/>
    </row>
    <row r="42" spans="1:26" ht="14.25" customHeight="1">
      <c r="A42" s="63" t="s">
        <v>61</v>
      </c>
      <c r="B42" s="63"/>
      <c r="C42" s="68" t="s">
        <v>5</v>
      </c>
      <c r="D42" s="1541">
        <v>3791131</v>
      </c>
      <c r="E42" s="899"/>
      <c r="F42" s="1541">
        <v>3409712</v>
      </c>
      <c r="G42" s="899"/>
      <c r="H42" s="1541">
        <v>1033158</v>
      </c>
      <c r="I42" s="899"/>
      <c r="J42" s="1541">
        <v>886883</v>
      </c>
      <c r="K42" s="899"/>
      <c r="L42" s="1541">
        <v>0</v>
      </c>
      <c r="M42" s="899"/>
      <c r="N42" s="1541">
        <v>0</v>
      </c>
      <c r="O42" s="899"/>
      <c r="P42" s="1541">
        <v>0</v>
      </c>
      <c r="Q42" s="899"/>
      <c r="R42" s="1541">
        <v>0</v>
      </c>
      <c r="S42" s="907"/>
      <c r="T42" s="907">
        <f>ROUND(SUM(D42)+SUM(H42)+SUM(L42)+SUM(P42),0)</f>
        <v>4824289</v>
      </c>
      <c r="U42" s="907"/>
      <c r="V42" s="907">
        <f>ROUND(SUM(+F42+J42+N42+R42),0)</f>
        <v>4296595</v>
      </c>
      <c r="W42" s="62"/>
      <c r="X42" s="62"/>
      <c r="Y42" s="62"/>
      <c r="Z42" s="62"/>
    </row>
    <row r="43" spans="1:26" ht="14.25" customHeight="1">
      <c r="A43" s="1909" t="s">
        <v>2329</v>
      </c>
      <c r="B43" s="63"/>
      <c r="C43" s="68" t="s">
        <v>5</v>
      </c>
      <c r="D43" s="1541">
        <v>518174</v>
      </c>
      <c r="E43" s="899"/>
      <c r="F43" s="1541">
        <v>495306</v>
      </c>
      <c r="G43" s="899"/>
      <c r="H43" s="1541">
        <v>171985</v>
      </c>
      <c r="I43" s="899"/>
      <c r="J43" s="1541">
        <v>161881</v>
      </c>
      <c r="K43" s="899"/>
      <c r="L43" s="1541">
        <v>0</v>
      </c>
      <c r="M43" s="899"/>
      <c r="N43" s="1541">
        <v>0</v>
      </c>
      <c r="O43" s="899"/>
      <c r="P43" s="1541">
        <v>14563</v>
      </c>
      <c r="Q43" s="899"/>
      <c r="R43" s="1541">
        <v>15292</v>
      </c>
      <c r="S43" s="907"/>
      <c r="T43" s="907">
        <f t="shared" ref="T43:T46" si="14">ROUND(SUM(D43)+SUM(H43)+SUM(L43)+SUM(P43),0)</f>
        <v>704722</v>
      </c>
      <c r="U43" s="907"/>
      <c r="V43" s="907">
        <f t="shared" ref="V43:V46" si="15">ROUND(SUM(+F43+J43+N43+R43),0)</f>
        <v>672479</v>
      </c>
      <c r="W43" s="62"/>
      <c r="X43" s="62"/>
      <c r="Y43" s="62"/>
      <c r="Z43" s="62"/>
    </row>
    <row r="44" spans="1:26" ht="14.25" customHeight="1">
      <c r="A44" s="63" t="s">
        <v>62</v>
      </c>
      <c r="B44" s="63"/>
      <c r="C44" s="68" t="s">
        <v>5</v>
      </c>
      <c r="D44" s="1541">
        <v>2052623</v>
      </c>
      <c r="E44" s="899"/>
      <c r="F44" s="1541">
        <v>1637689</v>
      </c>
      <c r="G44" s="899"/>
      <c r="H44" s="1541">
        <v>253339</v>
      </c>
      <c r="I44" s="899"/>
      <c r="J44" s="1541">
        <v>199096</v>
      </c>
      <c r="K44" s="899"/>
      <c r="L44" s="1541">
        <v>0</v>
      </c>
      <c r="M44" s="899"/>
      <c r="N44" s="1541">
        <v>0</v>
      </c>
      <c r="O44" s="899"/>
      <c r="P44" s="1541">
        <v>0</v>
      </c>
      <c r="Q44" s="899"/>
      <c r="R44" s="1541">
        <v>0</v>
      </c>
      <c r="S44" s="907"/>
      <c r="T44" s="907">
        <f t="shared" si="14"/>
        <v>2305962</v>
      </c>
      <c r="U44" s="907"/>
      <c r="V44" s="907">
        <f t="shared" si="15"/>
        <v>1836785</v>
      </c>
      <c r="W44" s="62"/>
      <c r="X44" s="62"/>
      <c r="Y44" s="62"/>
      <c r="Z44" s="62"/>
    </row>
    <row r="45" spans="1:26" ht="15" customHeight="1">
      <c r="A45" s="94" t="s">
        <v>63</v>
      </c>
      <c r="B45" s="63"/>
      <c r="C45" s="68" t="s">
        <v>5</v>
      </c>
      <c r="D45" s="1541">
        <v>7916</v>
      </c>
      <c r="E45" s="899"/>
      <c r="F45" s="1541">
        <v>-41381</v>
      </c>
      <c r="G45" s="899"/>
      <c r="H45" s="1541">
        <v>-7847</v>
      </c>
      <c r="I45" s="899"/>
      <c r="J45" s="1541">
        <v>-17608</v>
      </c>
      <c r="K45" s="899"/>
      <c r="L45" s="1541">
        <v>0</v>
      </c>
      <c r="M45" s="899"/>
      <c r="N45" s="1541">
        <v>0</v>
      </c>
      <c r="O45" s="899"/>
      <c r="P45" s="1541">
        <v>0</v>
      </c>
      <c r="Q45" s="899"/>
      <c r="R45" s="1541">
        <v>0</v>
      </c>
      <c r="S45" s="907"/>
      <c r="T45" s="907">
        <f t="shared" si="14"/>
        <v>69</v>
      </c>
      <c r="U45" s="907"/>
      <c r="V45" s="907">
        <f t="shared" si="15"/>
        <v>-58989</v>
      </c>
      <c r="W45" s="62"/>
      <c r="X45" s="62"/>
      <c r="Y45" s="62"/>
      <c r="Z45" s="62"/>
    </row>
    <row r="46" spans="1:26" ht="15" customHeight="1">
      <c r="A46" s="95" t="s">
        <v>64</v>
      </c>
      <c r="B46" s="63"/>
      <c r="C46" s="96" t="s">
        <v>5</v>
      </c>
      <c r="D46" s="1541">
        <v>0</v>
      </c>
      <c r="E46" s="899"/>
      <c r="F46" s="1541">
        <v>0</v>
      </c>
      <c r="G46" s="899"/>
      <c r="H46" s="1541">
        <v>508974</v>
      </c>
      <c r="I46" s="899"/>
      <c r="J46" s="1541">
        <v>510841</v>
      </c>
      <c r="K46" s="899"/>
      <c r="L46" s="1541">
        <v>0</v>
      </c>
      <c r="M46" s="899"/>
      <c r="N46" s="1541">
        <v>0</v>
      </c>
      <c r="O46" s="899"/>
      <c r="P46" s="1541">
        <v>651801</v>
      </c>
      <c r="Q46" s="899"/>
      <c r="R46" s="1541">
        <v>654377</v>
      </c>
      <c r="S46" s="907"/>
      <c r="T46" s="907">
        <f t="shared" si="14"/>
        <v>1160775</v>
      </c>
      <c r="U46" s="907"/>
      <c r="V46" s="907">
        <f t="shared" si="15"/>
        <v>1165218</v>
      </c>
      <c r="W46" s="62"/>
      <c r="X46" s="62"/>
      <c r="Y46" s="62"/>
      <c r="Z46" s="62"/>
    </row>
    <row r="47" spans="1:26" ht="18" customHeight="1">
      <c r="A47" s="64" t="s">
        <v>65</v>
      </c>
      <c r="B47" s="64"/>
      <c r="C47" s="68" t="s">
        <v>5</v>
      </c>
      <c r="D47" s="921">
        <f>ROUND(SUM(D42:D46),0)</f>
        <v>6369844</v>
      </c>
      <c r="E47" s="922"/>
      <c r="F47" s="921">
        <f>ROUND(SUM(F42:F46),0)</f>
        <v>5501326</v>
      </c>
      <c r="G47" s="922"/>
      <c r="H47" s="921">
        <f>ROUND(SUM(H42:H46),0)</f>
        <v>1959609</v>
      </c>
      <c r="I47" s="922"/>
      <c r="J47" s="921">
        <f>ROUND(SUM(J42:J46),0)</f>
        <v>1741093</v>
      </c>
      <c r="K47" s="922"/>
      <c r="L47" s="921">
        <f>ROUND(SUM(L42:L46),0)</f>
        <v>0</v>
      </c>
      <c r="M47" s="922"/>
      <c r="N47" s="921">
        <f>ROUND(SUM(N42:N46),0)</f>
        <v>0</v>
      </c>
      <c r="O47" s="922"/>
      <c r="P47" s="921">
        <f>ROUND(SUM(P42:P46),0)</f>
        <v>666364</v>
      </c>
      <c r="Q47" s="922"/>
      <c r="R47" s="921">
        <f>ROUND(SUM(R42:R46),0)</f>
        <v>669669</v>
      </c>
      <c r="S47" s="924"/>
      <c r="T47" s="925">
        <f>ROUND(SUM(T42:T46),0)</f>
        <v>8995817</v>
      </c>
      <c r="U47" s="924"/>
      <c r="V47" s="925">
        <f>ROUND(SUM(V42:V46),0)</f>
        <v>7912088</v>
      </c>
      <c r="W47" s="62"/>
      <c r="X47" s="62"/>
      <c r="Y47" s="62"/>
      <c r="Z47" s="62"/>
    </row>
    <row r="48" spans="1:26" ht="8.15" customHeight="1">
      <c r="A48" s="63"/>
      <c r="B48" s="63"/>
      <c r="C48" s="68"/>
      <c r="D48" s="919"/>
      <c r="E48" s="899"/>
      <c r="F48" s="919"/>
      <c r="G48" s="899"/>
      <c r="H48" s="919"/>
      <c r="I48" s="899"/>
      <c r="J48" s="919"/>
      <c r="K48" s="899"/>
      <c r="L48" s="919"/>
      <c r="M48" s="899"/>
      <c r="N48" s="919"/>
      <c r="O48" s="899"/>
      <c r="P48" s="919"/>
      <c r="Q48" s="899"/>
      <c r="R48" s="919"/>
      <c r="S48" s="907"/>
      <c r="T48" s="920"/>
      <c r="U48" s="907"/>
      <c r="V48" s="920"/>
      <c r="W48" s="62"/>
      <c r="X48" s="62"/>
      <c r="Y48" s="62"/>
      <c r="Z48" s="62"/>
    </row>
    <row r="49" spans="1:26" ht="16.5" customHeight="1">
      <c r="A49" s="7" t="s">
        <v>66</v>
      </c>
      <c r="B49" s="63"/>
      <c r="C49" s="68"/>
      <c r="D49" s="899"/>
      <c r="E49" s="899"/>
      <c r="F49" s="899"/>
      <c r="G49" s="899"/>
      <c r="H49" s="899"/>
      <c r="I49" s="899"/>
      <c r="J49" s="899"/>
      <c r="K49" s="899"/>
      <c r="L49" s="899"/>
      <c r="M49" s="899"/>
      <c r="N49" s="899"/>
      <c r="O49" s="899"/>
      <c r="P49" s="899"/>
      <c r="Q49" s="899"/>
      <c r="R49" s="899"/>
      <c r="S49" s="907"/>
      <c r="T49" s="907"/>
      <c r="U49" s="907"/>
      <c r="V49" s="907"/>
      <c r="W49" s="62"/>
      <c r="X49" s="62"/>
      <c r="Y49" s="62"/>
      <c r="Z49" s="62"/>
    </row>
    <row r="50" spans="1:26" ht="14.25" customHeight="1">
      <c r="A50" s="91" t="s">
        <v>67</v>
      </c>
      <c r="B50" s="63"/>
      <c r="C50" s="68" t="s">
        <v>5</v>
      </c>
      <c r="D50" s="1541">
        <v>0</v>
      </c>
      <c r="E50" s="899"/>
      <c r="F50" s="1541">
        <v>0</v>
      </c>
      <c r="G50" s="899"/>
      <c r="H50" s="1541">
        <v>0</v>
      </c>
      <c r="I50" s="899"/>
      <c r="J50" s="1541">
        <v>0</v>
      </c>
      <c r="K50" s="899"/>
      <c r="L50" s="1541">
        <v>0</v>
      </c>
      <c r="M50" s="899"/>
      <c r="N50" s="1541">
        <v>0</v>
      </c>
      <c r="O50" s="899"/>
      <c r="P50" s="1541">
        <v>0</v>
      </c>
      <c r="Q50" s="899"/>
      <c r="R50" s="1541">
        <v>0</v>
      </c>
      <c r="S50" s="907"/>
      <c r="T50" s="907">
        <f>ROUND(SUM(D50)+SUM(H50)+SUM(L50)+SUM(P50),0)</f>
        <v>0</v>
      </c>
      <c r="U50" s="907"/>
      <c r="V50" s="907">
        <f>ROUND(SUM(+F50+J50+N50+R50),0)</f>
        <v>0</v>
      </c>
      <c r="W50" s="62"/>
      <c r="X50" s="62"/>
      <c r="Y50" s="62"/>
      <c r="Z50" s="62"/>
    </row>
    <row r="51" spans="1:26" ht="15" customHeight="1">
      <c r="A51" s="63" t="s">
        <v>68</v>
      </c>
      <c r="B51" s="63"/>
      <c r="C51" s="68" t="s">
        <v>5</v>
      </c>
      <c r="D51" s="1541">
        <v>1070166</v>
      </c>
      <c r="E51" s="899"/>
      <c r="F51" s="1541">
        <v>1068327</v>
      </c>
      <c r="G51" s="899"/>
      <c r="H51" s="1541">
        <v>0</v>
      </c>
      <c r="I51" s="899"/>
      <c r="J51" s="1541">
        <v>0</v>
      </c>
      <c r="K51" s="899"/>
      <c r="L51" s="1541">
        <v>0</v>
      </c>
      <c r="M51" s="899"/>
      <c r="N51" s="1541">
        <v>0</v>
      </c>
      <c r="O51" s="899"/>
      <c r="P51" s="1541">
        <v>0</v>
      </c>
      <c r="Q51" s="899"/>
      <c r="R51" s="1541">
        <v>0</v>
      </c>
      <c r="S51" s="907"/>
      <c r="T51" s="907">
        <f t="shared" ref="T51:T54" si="16">ROUND(SUM(D51)+SUM(H51)+SUM(L51)+SUM(P51),0)</f>
        <v>1070166</v>
      </c>
      <c r="U51" s="907"/>
      <c r="V51" s="907">
        <f t="shared" ref="V51:V54" si="17">ROUND(SUM(+F51+J51+N51+R51),0)</f>
        <v>1068327</v>
      </c>
      <c r="W51" s="62"/>
      <c r="X51" s="62"/>
      <c r="Y51" s="62"/>
      <c r="Z51" s="62"/>
    </row>
    <row r="52" spans="1:26" ht="15" customHeight="1">
      <c r="A52" s="63" t="s">
        <v>69</v>
      </c>
      <c r="B52" s="63"/>
      <c r="C52" s="68" t="s">
        <v>5</v>
      </c>
      <c r="D52" s="1541">
        <v>13917</v>
      </c>
      <c r="E52" s="899"/>
      <c r="F52" s="1541">
        <v>15368</v>
      </c>
      <c r="G52" s="899"/>
      <c r="H52" s="1541">
        <v>0</v>
      </c>
      <c r="I52" s="899"/>
      <c r="J52" s="1541">
        <v>0</v>
      </c>
      <c r="K52" s="899"/>
      <c r="L52" s="1541">
        <v>0</v>
      </c>
      <c r="M52" s="899"/>
      <c r="N52" s="1541">
        <v>0</v>
      </c>
      <c r="O52" s="899"/>
      <c r="P52" s="1541">
        <v>0</v>
      </c>
      <c r="Q52" s="899"/>
      <c r="R52" s="1541">
        <v>0</v>
      </c>
      <c r="S52" s="907"/>
      <c r="T52" s="907">
        <f t="shared" si="16"/>
        <v>13917</v>
      </c>
      <c r="U52" s="907"/>
      <c r="V52" s="907">
        <f t="shared" si="17"/>
        <v>15368</v>
      </c>
      <c r="W52" s="62"/>
      <c r="X52" s="62"/>
      <c r="Y52" s="62"/>
      <c r="Z52" s="62"/>
    </row>
    <row r="53" spans="1:26" ht="14.25" customHeight="1">
      <c r="A53" s="63" t="s">
        <v>70</v>
      </c>
      <c r="B53" s="63"/>
      <c r="C53" s="68" t="s">
        <v>5</v>
      </c>
      <c r="D53" s="1541">
        <v>0</v>
      </c>
      <c r="E53" s="899"/>
      <c r="F53" s="1541">
        <v>0</v>
      </c>
      <c r="G53" s="899"/>
      <c r="H53" s="1541">
        <v>0</v>
      </c>
      <c r="I53" s="899"/>
      <c r="J53" s="1541">
        <v>0</v>
      </c>
      <c r="K53" s="899"/>
      <c r="L53" s="1541">
        <v>1004666</v>
      </c>
      <c r="M53" s="899"/>
      <c r="N53" s="1541">
        <v>1016171</v>
      </c>
      <c r="O53" s="899"/>
      <c r="P53" s="1541">
        <v>119100</v>
      </c>
      <c r="Q53" s="899"/>
      <c r="R53" s="1541">
        <v>119100</v>
      </c>
      <c r="S53" s="907"/>
      <c r="T53" s="907">
        <f t="shared" si="16"/>
        <v>1123766</v>
      </c>
      <c r="U53" s="907"/>
      <c r="V53" s="907">
        <f t="shared" si="17"/>
        <v>1135271</v>
      </c>
      <c r="W53" s="62"/>
      <c r="X53" s="62"/>
      <c r="Y53" s="62"/>
      <c r="Z53" s="62"/>
    </row>
    <row r="54" spans="1:26" ht="14.25" customHeight="1">
      <c r="A54" s="94" t="s">
        <v>2082</v>
      </c>
      <c r="B54" s="63"/>
      <c r="C54" s="68" t="s">
        <v>5</v>
      </c>
      <c r="D54" s="1541">
        <v>2022</v>
      </c>
      <c r="E54" s="899"/>
      <c r="F54" s="1541">
        <v>2565</v>
      </c>
      <c r="G54" s="899"/>
      <c r="H54" s="1541">
        <v>0</v>
      </c>
      <c r="I54" s="899"/>
      <c r="J54" s="1541">
        <v>0</v>
      </c>
      <c r="K54" s="899"/>
      <c r="L54" s="1541">
        <v>0</v>
      </c>
      <c r="M54" s="899"/>
      <c r="N54" s="1541">
        <v>0</v>
      </c>
      <c r="O54" s="899"/>
      <c r="P54" s="1541">
        <v>0</v>
      </c>
      <c r="Q54" s="899"/>
      <c r="R54" s="1541">
        <v>0</v>
      </c>
      <c r="S54" s="907"/>
      <c r="T54" s="907">
        <f t="shared" si="16"/>
        <v>2022</v>
      </c>
      <c r="U54" s="907"/>
      <c r="V54" s="907">
        <f t="shared" si="17"/>
        <v>2565</v>
      </c>
      <c r="W54" s="62"/>
      <c r="X54" s="62"/>
      <c r="Y54" s="62"/>
      <c r="Z54" s="62"/>
    </row>
    <row r="55" spans="1:26" ht="14.25" customHeight="1">
      <c r="A55" s="1430" t="s">
        <v>2474</v>
      </c>
      <c r="B55" s="63"/>
      <c r="C55" s="1429" t="s">
        <v>5</v>
      </c>
      <c r="D55" s="1541">
        <v>997</v>
      </c>
      <c r="E55" s="899"/>
      <c r="F55" s="1541">
        <v>0</v>
      </c>
      <c r="G55" s="899"/>
      <c r="H55" s="1541">
        <v>0</v>
      </c>
      <c r="I55" s="899"/>
      <c r="J55" s="1541">
        <v>0</v>
      </c>
      <c r="K55" s="899"/>
      <c r="L55" s="1541">
        <v>997</v>
      </c>
      <c r="M55" s="899"/>
      <c r="N55" s="1541">
        <v>0</v>
      </c>
      <c r="O55" s="899"/>
      <c r="P55" s="1541">
        <v>0</v>
      </c>
      <c r="Q55" s="899"/>
      <c r="R55" s="1541">
        <v>0</v>
      </c>
      <c r="S55" s="907"/>
      <c r="T55" s="907">
        <f t="shared" ref="T55" si="18">ROUND(SUM(D55)+SUM(H55)+SUM(L55)+SUM(P55),0)</f>
        <v>1994</v>
      </c>
      <c r="U55" s="907"/>
      <c r="V55" s="907">
        <f t="shared" ref="V55" si="19">ROUND(SUM(+F55+J55+N55+R55),0)</f>
        <v>0</v>
      </c>
      <c r="W55" s="62"/>
      <c r="X55" s="62"/>
      <c r="Y55" s="62"/>
      <c r="Z55" s="62"/>
    </row>
    <row r="56" spans="1:26" ht="15.9" customHeight="1">
      <c r="A56" s="64" t="s">
        <v>71</v>
      </c>
      <c r="B56" s="64"/>
      <c r="C56" s="68" t="s">
        <v>5</v>
      </c>
      <c r="D56" s="1546">
        <f>ROUND(SUM(D50:D55),0)</f>
        <v>1087102</v>
      </c>
      <c r="E56" s="922"/>
      <c r="F56" s="1546">
        <f>ROUND(SUM(F50:F55),0)</f>
        <v>1086260</v>
      </c>
      <c r="G56" s="922"/>
      <c r="H56" s="1546">
        <f>ROUND(SUM(H50:H55),0)</f>
        <v>0</v>
      </c>
      <c r="I56" s="922"/>
      <c r="J56" s="1546">
        <f>ROUND(SUM(J50:J55),0)</f>
        <v>0</v>
      </c>
      <c r="K56" s="922"/>
      <c r="L56" s="1546">
        <f>ROUND(SUM(L50:L55),0)</f>
        <v>1005663</v>
      </c>
      <c r="M56" s="922"/>
      <c r="N56" s="1546">
        <f>ROUND(SUM(N50:N55),0)</f>
        <v>1016171</v>
      </c>
      <c r="O56" s="922"/>
      <c r="P56" s="1546">
        <f>ROUND(SUM(P50:P55),0)</f>
        <v>119100</v>
      </c>
      <c r="Q56" s="922"/>
      <c r="R56" s="1546">
        <f>ROUND(SUM(R50:R55),0)</f>
        <v>119100</v>
      </c>
      <c r="S56" s="924"/>
      <c r="T56" s="926">
        <f>ROUND(SUM(T50:T55),0)</f>
        <v>2211865</v>
      </c>
      <c r="U56" s="924"/>
      <c r="V56" s="926">
        <f>ROUND(SUM(V50:V55),0)</f>
        <v>2221531</v>
      </c>
      <c r="W56" s="62"/>
      <c r="X56" s="62"/>
      <c r="Y56" s="62"/>
      <c r="Z56" s="62"/>
    </row>
    <row r="57" spans="1:26" ht="15.9" customHeight="1">
      <c r="A57" s="64"/>
      <c r="B57" s="64"/>
      <c r="C57" s="68"/>
      <c r="D57" s="922"/>
      <c r="E57" s="922"/>
      <c r="F57" s="922"/>
      <c r="G57" s="922"/>
      <c r="H57" s="922"/>
      <c r="I57" s="922"/>
      <c r="J57" s="922"/>
      <c r="K57" s="922"/>
      <c r="L57" s="922"/>
      <c r="M57" s="922"/>
      <c r="N57" s="922"/>
      <c r="O57" s="922"/>
      <c r="P57" s="922"/>
      <c r="Q57" s="922"/>
      <c r="R57" s="922"/>
      <c r="S57" s="924"/>
      <c r="T57" s="924"/>
      <c r="U57" s="924"/>
      <c r="V57" s="924"/>
      <c r="W57" s="62"/>
      <c r="X57" s="62"/>
      <c r="Y57" s="62"/>
      <c r="Z57" s="62"/>
    </row>
    <row r="58" spans="1:26" ht="18" customHeight="1">
      <c r="A58" s="7" t="s">
        <v>72</v>
      </c>
      <c r="B58" s="64"/>
      <c r="C58" s="71" t="s">
        <v>5</v>
      </c>
      <c r="D58" s="1547">
        <f>ROUND(SUM(D26)+SUM(D39)+SUM(D47)+SUM(D56),0)</f>
        <v>40140735</v>
      </c>
      <c r="E58" s="1547"/>
      <c r="F58" s="1547">
        <f>ROUND(SUM(F26)+SUM(F39)+SUM(F47)+SUM(F56),0)</f>
        <v>35888921</v>
      </c>
      <c r="G58" s="1547"/>
      <c r="H58" s="1547">
        <f>ROUND(SUM(H26)+SUM(H39)+SUM(H47)+SUM(H56),0)</f>
        <v>6059004</v>
      </c>
      <c r="I58" s="1547"/>
      <c r="J58" s="1547">
        <f>ROUND(SUM(J26)+SUM(J39)+SUM(J47)+SUM(J56),0)</f>
        <v>6121509</v>
      </c>
      <c r="K58" s="1547"/>
      <c r="L58" s="1547">
        <f>ROUND(SUM(L26)+SUM(L39)+SUM(L47)+SUM(L56),0)</f>
        <v>35271880</v>
      </c>
      <c r="M58" s="1547"/>
      <c r="N58" s="1547">
        <f>ROUND(SUM(N26)+SUM(N39)+SUM(N47)+SUM(N56),0)</f>
        <v>32133419</v>
      </c>
      <c r="O58" s="1547"/>
      <c r="P58" s="1547">
        <f>ROUND(SUM(P26)+SUM(P39)+SUM(P47)+SUM(P56),0)</f>
        <v>1417450</v>
      </c>
      <c r="Q58" s="1547"/>
      <c r="R58" s="1547">
        <f>ROUND(SUM(R26)+SUM(R39)+SUM(R47)+SUM(R56),0)</f>
        <v>1433473</v>
      </c>
      <c r="S58" s="927"/>
      <c r="T58" s="927">
        <f>ROUND(SUM(D58+H58+L58+P58),0)</f>
        <v>82889069</v>
      </c>
      <c r="U58" s="927"/>
      <c r="V58" s="927">
        <f>ROUND(SUM(+V56+V47+V39+V26),0)</f>
        <v>75577322</v>
      </c>
      <c r="W58" s="62"/>
      <c r="X58" s="62"/>
      <c r="Y58" s="62"/>
      <c r="Z58" s="62"/>
    </row>
    <row r="59" spans="1:26" ht="15.9" customHeight="1">
      <c r="A59" s="63"/>
      <c r="B59" s="63"/>
      <c r="C59" s="68"/>
      <c r="D59" s="919"/>
      <c r="E59" s="899"/>
      <c r="F59" s="919"/>
      <c r="G59" s="899"/>
      <c r="H59" s="919"/>
      <c r="I59" s="899"/>
      <c r="J59" s="919"/>
      <c r="K59" s="899"/>
      <c r="L59" s="919"/>
      <c r="M59" s="899"/>
      <c r="N59" s="919"/>
      <c r="O59" s="899"/>
      <c r="P59" s="919"/>
      <c r="Q59" s="899"/>
      <c r="R59" s="919"/>
      <c r="S59" s="907"/>
      <c r="T59" s="920"/>
      <c r="U59" s="907"/>
      <c r="V59" s="920"/>
      <c r="W59" s="62"/>
      <c r="X59" s="62"/>
      <c r="Y59" s="62"/>
      <c r="Z59" s="62"/>
    </row>
    <row r="60" spans="1:26" s="101" customFormat="1" ht="18" customHeight="1">
      <c r="A60" s="97" t="s">
        <v>2530</v>
      </c>
      <c r="B60" s="98"/>
      <c r="C60" s="99" t="s">
        <v>5</v>
      </c>
      <c r="D60" s="1547"/>
      <c r="E60" s="928"/>
      <c r="F60" s="1547"/>
      <c r="G60" s="928"/>
      <c r="H60" s="1547"/>
      <c r="I60" s="928"/>
      <c r="J60" s="1547"/>
      <c r="K60" s="928"/>
      <c r="L60" s="1547"/>
      <c r="M60" s="928"/>
      <c r="N60" s="1547"/>
      <c r="O60" s="928"/>
      <c r="P60" s="1547"/>
      <c r="Q60" s="928"/>
      <c r="R60" s="1547"/>
      <c r="S60" s="470"/>
      <c r="T60" s="1547"/>
      <c r="U60" s="470"/>
      <c r="V60" s="927"/>
      <c r="W60" s="100"/>
      <c r="X60" s="100"/>
      <c r="Y60" s="100"/>
      <c r="Z60" s="100"/>
    </row>
    <row r="61" spans="1:26" s="101" customFormat="1" ht="18" customHeight="1">
      <c r="A61" s="97" t="s">
        <v>1101</v>
      </c>
      <c r="B61" s="2205"/>
      <c r="C61" s="2205"/>
      <c r="D61" s="2209"/>
      <c r="E61" s="2210"/>
      <c r="F61" s="2209"/>
      <c r="G61" s="2211"/>
      <c r="H61" s="1005"/>
      <c r="I61" s="2211"/>
      <c r="J61" s="1005"/>
      <c r="K61" s="2211"/>
      <c r="L61" s="1005"/>
      <c r="M61" s="2211"/>
      <c r="N61" s="1005"/>
      <c r="O61" s="2211"/>
      <c r="P61" s="1006"/>
      <c r="Q61" s="2211"/>
      <c r="R61" s="1006"/>
      <c r="S61" s="2212"/>
      <c r="T61" s="2213"/>
      <c r="U61" s="2212"/>
      <c r="V61" s="2213"/>
      <c r="W61" s="100"/>
      <c r="X61" s="100"/>
      <c r="Y61" s="100"/>
      <c r="Z61" s="100"/>
    </row>
    <row r="62" spans="1:26" s="101" customFormat="1" ht="18" customHeight="1">
      <c r="A62" s="2232" t="s">
        <v>1102</v>
      </c>
      <c r="B62" s="2233"/>
      <c r="C62" s="2233" t="s">
        <v>5</v>
      </c>
      <c r="D62" s="2236">
        <v>449728</v>
      </c>
      <c r="E62" s="2259"/>
      <c r="F62" s="2236">
        <v>493585</v>
      </c>
      <c r="G62" s="2260"/>
      <c r="H62" s="2236">
        <v>12579</v>
      </c>
      <c r="I62" s="2259"/>
      <c r="J62" s="2236">
        <v>11422</v>
      </c>
      <c r="K62" s="2260"/>
      <c r="L62" s="2236">
        <v>0</v>
      </c>
      <c r="M62" s="2259"/>
      <c r="N62" s="2236">
        <v>0</v>
      </c>
      <c r="O62" s="2260"/>
      <c r="P62" s="2236">
        <v>0</v>
      </c>
      <c r="Q62" s="2259"/>
      <c r="R62" s="2236">
        <v>0</v>
      </c>
      <c r="S62" s="2260"/>
      <c r="T62" s="2230">
        <f>ROUND((SUM(D62)+SUM(H62)+SUM(L62)+SUM(P62)),0)</f>
        <v>462307</v>
      </c>
      <c r="U62" s="2260"/>
      <c r="V62" s="2230">
        <f>ROUND((SUM(F62)+SUM(J62)+SUM(N62)+SUM(R62)),0)</f>
        <v>505007</v>
      </c>
      <c r="W62" s="100"/>
      <c r="X62" s="100"/>
      <c r="Y62" s="100"/>
      <c r="Z62" s="100"/>
    </row>
    <row r="63" spans="1:26" s="101" customFormat="1" ht="18" customHeight="1">
      <c r="A63" s="2232" t="s">
        <v>1103</v>
      </c>
      <c r="B63" s="2233"/>
      <c r="C63" s="2233" t="s">
        <v>5</v>
      </c>
      <c r="D63" s="2234">
        <v>94372</v>
      </c>
      <c r="E63" s="2235"/>
      <c r="F63" s="2236">
        <v>97854</v>
      </c>
      <c r="G63" s="2235"/>
      <c r="H63" s="2236">
        <v>0</v>
      </c>
      <c r="I63" s="2235"/>
      <c r="J63" s="2236">
        <v>0</v>
      </c>
      <c r="K63" s="2235"/>
      <c r="L63" s="2236">
        <v>0</v>
      </c>
      <c r="M63" s="2235"/>
      <c r="N63" s="2236">
        <v>0</v>
      </c>
      <c r="O63" s="2235"/>
      <c r="P63" s="2236">
        <v>23000</v>
      </c>
      <c r="Q63" s="2235"/>
      <c r="R63" s="2236">
        <v>23000</v>
      </c>
      <c r="S63" s="2230"/>
      <c r="T63" s="2230">
        <f>ROUND((SUM(D63)+SUM(H63)+SUM(L63)+SUM(P63)),0)</f>
        <v>117372</v>
      </c>
      <c r="U63" s="2230"/>
      <c r="V63" s="2230">
        <f>ROUND((SUM(F63)+SUM(J63)+SUM(N63)+SUM(R63)),0)</f>
        <v>120854</v>
      </c>
      <c r="W63" s="100"/>
      <c r="X63" s="100"/>
      <c r="Y63" s="100"/>
      <c r="Z63" s="100"/>
    </row>
    <row r="64" spans="1:26" s="101" customFormat="1" ht="18" customHeight="1">
      <c r="A64" s="2231" t="s">
        <v>1104</v>
      </c>
      <c r="B64" s="2233"/>
      <c r="C64" s="2233" t="s">
        <v>5</v>
      </c>
      <c r="D64" s="2237">
        <f>ROUND(SUM(D62:D63),0)</f>
        <v>544100</v>
      </c>
      <c r="E64" s="899"/>
      <c r="F64" s="2237">
        <f>ROUND(SUM(F62:F63),0)</f>
        <v>591439</v>
      </c>
      <c r="G64" s="899"/>
      <c r="H64" s="2237">
        <f>ROUND(SUM(H62:H63),0)</f>
        <v>12579</v>
      </c>
      <c r="I64" s="899"/>
      <c r="J64" s="2237">
        <f>ROUND(SUM(J62:J63),0)</f>
        <v>11422</v>
      </c>
      <c r="K64" s="899"/>
      <c r="L64" s="2237">
        <f>ROUND(SUM(L62:L63),0)</f>
        <v>0</v>
      </c>
      <c r="M64" s="899"/>
      <c r="N64" s="2237">
        <f>ROUND(SUM(N62:N63),0)</f>
        <v>0</v>
      </c>
      <c r="O64" s="899"/>
      <c r="P64" s="2237">
        <f>ROUND(SUM(P62:P63),0)</f>
        <v>23000</v>
      </c>
      <c r="Q64" s="922"/>
      <c r="R64" s="2237">
        <f>ROUND(SUM(R62:R63),0)</f>
        <v>23000</v>
      </c>
      <c r="S64" s="2238"/>
      <c r="T64" s="2237">
        <f>ROUND(SUM(T62:T63),0)</f>
        <v>579679</v>
      </c>
      <c r="U64" s="2238"/>
      <c r="V64" s="2237">
        <f>ROUND(SUM(V62:V63),0)</f>
        <v>625861</v>
      </c>
      <c r="W64" s="100"/>
      <c r="X64" s="100"/>
      <c r="Y64" s="100"/>
      <c r="Z64" s="100"/>
    </row>
    <row r="65" spans="1:26" s="101" customFormat="1" ht="18" customHeight="1">
      <c r="A65" s="2214"/>
      <c r="B65" s="2208"/>
      <c r="C65" s="2208"/>
      <c r="D65" s="2215"/>
      <c r="E65" s="2216"/>
      <c r="F65" s="2215"/>
      <c r="G65" s="2216"/>
      <c r="H65" s="2215"/>
      <c r="I65" s="2215"/>
      <c r="J65" s="2215"/>
      <c r="K65" s="2215"/>
      <c r="L65" s="2215"/>
      <c r="M65" s="2215"/>
      <c r="N65" s="2215"/>
      <c r="O65" s="2215"/>
      <c r="P65" s="2215"/>
      <c r="Q65" s="2215"/>
      <c r="R65" s="2215"/>
      <c r="S65" s="2217"/>
      <c r="T65" s="2217"/>
      <c r="U65" s="2217"/>
      <c r="V65" s="2217"/>
      <c r="W65" s="100"/>
      <c r="X65" s="100"/>
      <c r="Y65" s="100"/>
      <c r="Z65" s="100"/>
    </row>
    <row r="66" spans="1:26" s="101" customFormat="1" ht="18" customHeight="1">
      <c r="W66" s="100"/>
      <c r="X66" s="100"/>
      <c r="Y66" s="100"/>
      <c r="Z66" s="100"/>
    </row>
    <row r="67" spans="1:26" s="101" customFormat="1" ht="18" customHeight="1">
      <c r="W67" s="100"/>
      <c r="X67" s="100"/>
      <c r="Y67" s="100"/>
      <c r="Z67" s="100"/>
    </row>
    <row r="68" spans="1:26" s="101" customFormat="1" ht="18" customHeight="1">
      <c r="W68" s="100"/>
      <c r="X68" s="100"/>
      <c r="Y68" s="100"/>
      <c r="Z68" s="100"/>
    </row>
    <row r="69" spans="1:26" s="101" customFormat="1" ht="18" customHeight="1">
      <c r="A69" s="2256"/>
      <c r="B69" s="2256"/>
      <c r="C69" s="2256"/>
      <c r="D69" s="2256"/>
      <c r="E69" s="2256"/>
      <c r="F69" s="2256"/>
      <c r="G69" s="2256"/>
      <c r="H69" s="2256"/>
      <c r="I69" s="2256"/>
      <c r="J69" s="2256"/>
      <c r="K69" s="2256"/>
      <c r="L69" s="2256"/>
      <c r="M69" s="2256"/>
      <c r="N69" s="2256"/>
      <c r="O69" s="2256"/>
      <c r="P69" s="2256"/>
      <c r="Q69" s="2256"/>
      <c r="R69" s="2256"/>
      <c r="S69" s="2256"/>
      <c r="T69" s="2256"/>
      <c r="U69" s="2256"/>
      <c r="V69" s="2256"/>
      <c r="W69" s="100"/>
      <c r="X69" s="100"/>
      <c r="Y69" s="100"/>
      <c r="Z69" s="100"/>
    </row>
    <row r="70" spans="1:26" s="101" customFormat="1" ht="18" customHeight="1">
      <c r="A70" s="2256"/>
      <c r="B70" s="2256"/>
      <c r="C70" s="2256"/>
      <c r="D70" s="2256"/>
      <c r="E70" s="2256"/>
      <c r="F70" s="2256"/>
      <c r="G70" s="2256"/>
      <c r="H70" s="2256"/>
      <c r="I70" s="2256"/>
      <c r="J70" s="2256"/>
      <c r="K70" s="2256"/>
      <c r="L70" s="2256"/>
      <c r="M70" s="2256"/>
      <c r="N70" s="2256"/>
      <c r="O70" s="2256"/>
      <c r="P70" s="2256"/>
      <c r="Q70" s="2256"/>
      <c r="R70" s="2256"/>
      <c r="S70" s="2256"/>
      <c r="T70" s="2256"/>
      <c r="U70" s="2256"/>
      <c r="V70" s="2256"/>
      <c r="W70" s="100"/>
      <c r="X70" s="100"/>
      <c r="Y70" s="100"/>
      <c r="Z70" s="100"/>
    </row>
    <row r="71" spans="1:26" s="101" customFormat="1" ht="18" customHeight="1">
      <c r="A71" s="2257"/>
      <c r="B71" s="2258"/>
      <c r="C71" s="2258"/>
      <c r="D71" s="928"/>
      <c r="E71" s="928"/>
      <c r="F71" s="928"/>
      <c r="G71" s="928"/>
      <c r="H71" s="928"/>
      <c r="I71" s="928"/>
      <c r="J71" s="928"/>
      <c r="K71" s="928"/>
      <c r="L71" s="928"/>
      <c r="M71" s="928"/>
      <c r="N71" s="928"/>
      <c r="O71" s="928"/>
      <c r="P71" s="928"/>
      <c r="Q71" s="928"/>
      <c r="R71" s="928"/>
      <c r="S71" s="2241"/>
      <c r="T71" s="2241"/>
      <c r="U71" s="2241"/>
      <c r="V71" s="2241"/>
      <c r="W71" s="100"/>
      <c r="X71" s="100"/>
      <c r="Y71" s="100"/>
      <c r="Z71" s="100"/>
    </row>
    <row r="72" spans="1:26" s="101" customFormat="1" ht="18" customHeight="1">
      <c r="A72" s="2257"/>
      <c r="B72" s="2258"/>
      <c r="C72" s="2258"/>
      <c r="D72" s="928"/>
      <c r="E72" s="928"/>
      <c r="F72" s="928"/>
      <c r="G72" s="928"/>
      <c r="H72" s="928"/>
      <c r="I72" s="928"/>
      <c r="J72" s="928"/>
      <c r="K72" s="928"/>
      <c r="L72" s="928"/>
      <c r="M72" s="928"/>
      <c r="N72" s="928"/>
      <c r="O72" s="928"/>
      <c r="P72" s="928"/>
      <c r="Q72" s="928"/>
      <c r="R72" s="928"/>
      <c r="S72" s="2241"/>
      <c r="T72" s="2241"/>
      <c r="U72" s="2241"/>
      <c r="V72" s="2241"/>
      <c r="W72" s="100"/>
      <c r="X72" s="100"/>
      <c r="Y72" s="100"/>
      <c r="Z72" s="100"/>
    </row>
    <row r="73" spans="1:26" s="101" customFormat="1" ht="18" customHeight="1">
      <c r="A73" s="2257"/>
      <c r="B73" s="2258"/>
      <c r="C73" s="2258"/>
      <c r="D73" s="928"/>
      <c r="E73" s="928"/>
      <c r="F73" s="928"/>
      <c r="G73" s="928"/>
      <c r="H73" s="928"/>
      <c r="I73" s="928"/>
      <c r="J73" s="928"/>
      <c r="K73" s="928"/>
      <c r="L73" s="928"/>
      <c r="M73" s="928"/>
      <c r="N73" s="928"/>
      <c r="O73" s="928"/>
      <c r="P73" s="928"/>
      <c r="Q73" s="928"/>
      <c r="R73" s="928"/>
      <c r="S73" s="2241"/>
      <c r="T73" s="2241"/>
      <c r="U73" s="2241"/>
      <c r="V73" s="2241"/>
      <c r="W73" s="100"/>
      <c r="X73" s="100"/>
      <c r="Y73" s="100"/>
      <c r="Z73" s="100"/>
    </row>
    <row r="74" spans="1:26" s="101" customFormat="1" ht="18" customHeight="1">
      <c r="A74" s="2231"/>
      <c r="B74" s="2233"/>
      <c r="C74" s="2233"/>
      <c r="D74" s="928"/>
      <c r="E74" s="899"/>
      <c r="F74" s="928"/>
      <c r="G74" s="928"/>
      <c r="H74" s="928"/>
      <c r="I74" s="928"/>
      <c r="J74" s="928"/>
      <c r="K74" s="928"/>
      <c r="L74" s="928"/>
      <c r="M74" s="928"/>
      <c r="N74" s="928"/>
      <c r="O74" s="928"/>
      <c r="P74" s="928"/>
      <c r="Q74" s="928"/>
      <c r="R74" s="928"/>
      <c r="S74" s="2241"/>
      <c r="T74" s="2241"/>
      <c r="U74" s="2241"/>
      <c r="V74" s="2241"/>
      <c r="W74" s="100"/>
      <c r="X74" s="100"/>
      <c r="Y74" s="100"/>
      <c r="Z74" s="100"/>
    </row>
    <row r="75" spans="1:26" s="101" customFormat="1" ht="19.5" customHeight="1">
      <c r="A75" s="2205" t="s">
        <v>0</v>
      </c>
      <c r="B75" s="1001"/>
      <c r="C75" s="1001"/>
      <c r="D75" s="1001"/>
      <c r="E75" s="1001"/>
      <c r="F75" s="1001"/>
      <c r="G75" s="1001"/>
      <c r="H75" s="1001"/>
      <c r="I75" s="1001"/>
      <c r="J75" s="1001"/>
      <c r="K75" s="1001"/>
      <c r="L75" s="1001"/>
      <c r="M75" s="1001"/>
      <c r="N75" s="1001"/>
      <c r="O75" s="1001"/>
      <c r="P75" s="1001"/>
      <c r="Q75" s="1001"/>
      <c r="R75" s="1001"/>
      <c r="S75" s="2203"/>
      <c r="T75" s="2203"/>
      <c r="U75" s="2203"/>
      <c r="V75" s="2203"/>
      <c r="W75" s="100"/>
      <c r="X75" s="100"/>
      <c r="Y75" s="100"/>
      <c r="Z75" s="100"/>
    </row>
    <row r="76" spans="1:26" s="101" customFormat="1" ht="19.5" customHeight="1">
      <c r="A76" s="2205" t="s">
        <v>1</v>
      </c>
      <c r="B76" s="1001"/>
      <c r="C76" s="1001"/>
      <c r="D76" s="1001"/>
      <c r="E76" s="1001"/>
      <c r="F76" s="1001"/>
      <c r="G76" s="1001"/>
      <c r="H76" s="1001"/>
      <c r="I76" s="1001"/>
      <c r="J76" s="1001"/>
      <c r="K76" s="1001"/>
      <c r="L76" s="1001"/>
      <c r="M76" s="1001"/>
      <c r="N76" s="1001"/>
      <c r="O76" s="1001"/>
      <c r="P76" s="1001"/>
      <c r="Q76" s="1001"/>
      <c r="R76" s="1002"/>
      <c r="S76" s="1001"/>
      <c r="T76" s="1001"/>
      <c r="U76" s="1001"/>
      <c r="V76" s="2253" t="s">
        <v>34</v>
      </c>
      <c r="W76" s="100"/>
      <c r="X76" s="100"/>
      <c r="Y76" s="100"/>
      <c r="Z76" s="100"/>
    </row>
    <row r="77" spans="1:26" s="101" customFormat="1" ht="19.5" customHeight="1">
      <c r="A77" s="2252" t="s">
        <v>2098</v>
      </c>
      <c r="B77" s="1001"/>
      <c r="C77" s="1001"/>
      <c r="D77" s="1001"/>
      <c r="E77" s="1001"/>
      <c r="F77" s="1001"/>
      <c r="G77" s="1001"/>
      <c r="H77" s="1001"/>
      <c r="I77" s="1001"/>
      <c r="J77" s="1001"/>
      <c r="K77" s="1001"/>
      <c r="L77" s="1001"/>
      <c r="M77" s="1001"/>
      <c r="N77" s="1001"/>
      <c r="O77" s="1001"/>
      <c r="P77" s="1001"/>
      <c r="Q77" s="1001"/>
      <c r="R77" s="1001"/>
      <c r="S77" s="1001"/>
      <c r="T77" s="1001"/>
      <c r="U77" s="1001"/>
      <c r="V77" s="2254" t="s">
        <v>115</v>
      </c>
      <c r="W77" s="100"/>
      <c r="X77" s="100"/>
      <c r="Y77" s="100"/>
      <c r="Z77" s="100"/>
    </row>
    <row r="78" spans="1:26" s="101" customFormat="1" ht="19.5" customHeight="1">
      <c r="A78" s="2218" t="s">
        <v>2472</v>
      </c>
      <c r="B78" s="1001"/>
      <c r="C78" s="1001"/>
      <c r="D78" s="1001"/>
      <c r="E78" s="1001"/>
      <c r="F78" s="1001"/>
      <c r="G78" s="1001"/>
      <c r="H78" s="1001"/>
      <c r="I78" s="1001"/>
      <c r="J78" s="1001"/>
      <c r="K78" s="1001"/>
      <c r="L78" s="1001"/>
      <c r="M78" s="1001"/>
      <c r="N78" s="1001"/>
      <c r="O78" s="1001"/>
      <c r="P78" s="1001"/>
      <c r="Q78" s="1001"/>
      <c r="R78" s="1001"/>
      <c r="S78" s="1001"/>
      <c r="T78" s="1001"/>
      <c r="U78" s="1001"/>
      <c r="V78" s="2204"/>
      <c r="W78" s="100"/>
      <c r="X78" s="100"/>
      <c r="Y78" s="100"/>
      <c r="Z78" s="100"/>
    </row>
    <row r="79" spans="1:26" s="101" customFormat="1" ht="19.5" customHeight="1">
      <c r="A79" s="1004" t="s">
        <v>2312</v>
      </c>
      <c r="B79" s="1003"/>
      <c r="C79" s="1003"/>
      <c r="D79" s="1003"/>
      <c r="E79" s="1003"/>
      <c r="F79" s="1003"/>
      <c r="G79" s="1003"/>
      <c r="H79" s="2206"/>
      <c r="I79" s="1003"/>
      <c r="J79" s="1003"/>
      <c r="K79" s="1003"/>
      <c r="L79" s="1003"/>
      <c r="M79" s="1003"/>
      <c r="N79" s="1003"/>
      <c r="O79" s="1003"/>
      <c r="P79" s="1003"/>
      <c r="Q79" s="1003"/>
      <c r="R79" s="1003"/>
      <c r="S79" s="1003"/>
      <c r="T79" s="1003"/>
      <c r="U79" s="1003"/>
      <c r="V79" s="2207"/>
      <c r="W79" s="100"/>
      <c r="X79" s="100"/>
      <c r="Y79" s="100"/>
      <c r="Z79" s="100"/>
    </row>
    <row r="80" spans="1:26" s="101" customFormat="1" ht="18" customHeight="1">
      <c r="A80" s="1004"/>
      <c r="B80" s="1003"/>
      <c r="C80" s="1003"/>
      <c r="D80" s="1003"/>
      <c r="E80" s="1003"/>
      <c r="F80" s="1003"/>
      <c r="G80" s="1003"/>
      <c r="H80" s="2206"/>
      <c r="I80" s="1003"/>
      <c r="J80" s="1003"/>
      <c r="K80" s="1003"/>
      <c r="L80" s="1003"/>
      <c r="M80" s="1003"/>
      <c r="N80" s="1003"/>
      <c r="O80" s="1003"/>
      <c r="P80" s="1003"/>
      <c r="Q80" s="1003"/>
      <c r="R80" s="1003"/>
      <c r="S80" s="1003"/>
      <c r="T80" s="1003"/>
      <c r="U80" s="1003"/>
      <c r="V80" s="2207"/>
      <c r="W80" s="100"/>
      <c r="X80" s="100"/>
      <c r="Y80" s="100"/>
      <c r="Z80" s="100"/>
    </row>
    <row r="81" spans="1:26" s="101" customFormat="1" ht="18" customHeight="1">
      <c r="A81" s="2231"/>
      <c r="B81" s="2233"/>
      <c r="C81" s="2233"/>
      <c r="D81" s="66" t="s">
        <v>36</v>
      </c>
      <c r="E81" s="64"/>
      <c r="F81" s="64"/>
      <c r="G81" s="64"/>
      <c r="H81" s="64" t="s">
        <v>37</v>
      </c>
      <c r="I81" s="64"/>
      <c r="J81" s="64"/>
      <c r="K81" s="64"/>
      <c r="L81" s="64" t="s">
        <v>38</v>
      </c>
      <c r="M81" s="64"/>
      <c r="N81" s="64"/>
      <c r="O81" s="64"/>
      <c r="P81" s="64" t="s">
        <v>39</v>
      </c>
      <c r="Q81" s="64"/>
      <c r="R81" s="64"/>
      <c r="S81" s="63"/>
      <c r="T81" s="65" t="s">
        <v>40</v>
      </c>
      <c r="U81" s="65"/>
      <c r="V81" s="65"/>
      <c r="W81" s="100"/>
      <c r="X81" s="100"/>
      <c r="Y81" s="100"/>
      <c r="Z81" s="100"/>
    </row>
    <row r="82" spans="1:26" s="101" customFormat="1" ht="18" customHeight="1">
      <c r="A82" s="2231"/>
      <c r="B82" s="2233"/>
      <c r="C82" s="2233"/>
      <c r="D82" s="67"/>
      <c r="E82" s="67"/>
      <c r="F82" s="67"/>
      <c r="G82" s="64"/>
      <c r="H82" s="67"/>
      <c r="I82" s="67"/>
      <c r="J82" s="67"/>
      <c r="K82" s="64"/>
      <c r="L82" s="67"/>
      <c r="M82" s="67"/>
      <c r="N82" s="67"/>
      <c r="O82" s="64"/>
      <c r="P82" s="67"/>
      <c r="Q82" s="67"/>
      <c r="R82" s="67"/>
      <c r="S82" s="63"/>
      <c r="T82" s="67"/>
      <c r="U82" s="67"/>
      <c r="V82" s="67"/>
      <c r="W82" s="100"/>
      <c r="X82" s="100"/>
      <c r="Y82" s="100"/>
      <c r="Z82" s="100"/>
    </row>
    <row r="83" spans="1:26" s="101" customFormat="1" ht="18" customHeight="1">
      <c r="A83" s="2231"/>
      <c r="B83" s="2233"/>
      <c r="C83" s="2233"/>
      <c r="D83" s="2261" t="s">
        <v>2473</v>
      </c>
      <c r="E83" s="70"/>
      <c r="F83" s="2261" t="s">
        <v>2297</v>
      </c>
      <c r="G83" s="70"/>
      <c r="H83" s="2261" t="s">
        <v>2473</v>
      </c>
      <c r="I83" s="70"/>
      <c r="J83" s="2262" t="str">
        <f>F83</f>
        <v xml:space="preserve"> MARCH 31, 2019</v>
      </c>
      <c r="K83" s="70"/>
      <c r="L83" s="2262" t="str">
        <f>D83</f>
        <v xml:space="preserve"> MARCH 31, 2020</v>
      </c>
      <c r="M83" s="70"/>
      <c r="N83" s="2262" t="str">
        <f>F83</f>
        <v xml:space="preserve"> MARCH 31, 2019</v>
      </c>
      <c r="O83" s="1891"/>
      <c r="P83" s="2262" t="str">
        <f>D83</f>
        <v xml:space="preserve"> MARCH 31, 2020</v>
      </c>
      <c r="Q83" s="1892"/>
      <c r="R83" s="2262" t="str">
        <f>F83</f>
        <v xml:space="preserve"> MARCH 31, 2019</v>
      </c>
      <c r="S83" s="1008"/>
      <c r="T83" s="2262" t="str">
        <f>D83</f>
        <v xml:space="preserve"> MARCH 31, 2020</v>
      </c>
      <c r="U83" s="1892"/>
      <c r="V83" s="2262" t="str">
        <f>F83</f>
        <v xml:space="preserve"> MARCH 31, 2019</v>
      </c>
      <c r="W83" s="100"/>
      <c r="X83" s="100"/>
      <c r="Y83" s="100"/>
      <c r="Z83" s="100"/>
    </row>
    <row r="84" spans="1:26" s="101" customFormat="1" ht="18" customHeight="1">
      <c r="A84" s="97" t="s">
        <v>1105</v>
      </c>
      <c r="B84" s="2233"/>
      <c r="C84" s="2233"/>
      <c r="D84" s="899"/>
      <c r="E84" s="899"/>
      <c r="F84" s="899"/>
      <c r="G84" s="899"/>
      <c r="H84" s="899"/>
      <c r="I84" s="899"/>
      <c r="J84" s="899"/>
      <c r="K84" s="899"/>
      <c r="L84" s="899"/>
      <c r="M84" s="899"/>
      <c r="N84" s="899"/>
      <c r="O84" s="899"/>
      <c r="P84" s="899"/>
      <c r="Q84" s="899"/>
      <c r="R84" s="899"/>
      <c r="S84" s="2239"/>
      <c r="T84" s="2239"/>
      <c r="U84" s="2239"/>
      <c r="V84" s="2239"/>
      <c r="W84" s="100"/>
      <c r="X84" s="100"/>
      <c r="Y84" s="100"/>
      <c r="Z84" s="100"/>
    </row>
    <row r="85" spans="1:26" s="101" customFormat="1" ht="18" customHeight="1">
      <c r="A85" s="2233" t="s">
        <v>1106</v>
      </c>
      <c r="B85" s="2233"/>
      <c r="C85" s="2233" t="s">
        <v>5</v>
      </c>
      <c r="D85" s="2234">
        <v>0</v>
      </c>
      <c r="E85" s="899"/>
      <c r="F85" s="2234">
        <v>0</v>
      </c>
      <c r="G85" s="899"/>
      <c r="H85" s="2234">
        <v>804869</v>
      </c>
      <c r="I85" s="899"/>
      <c r="J85" s="2234">
        <v>752881</v>
      </c>
      <c r="K85" s="899"/>
      <c r="L85" s="2234">
        <v>0</v>
      </c>
      <c r="M85" s="899"/>
      <c r="N85" s="2234">
        <v>0</v>
      </c>
      <c r="O85" s="899"/>
      <c r="P85" s="2234">
        <v>103087</v>
      </c>
      <c r="Q85" s="899"/>
      <c r="R85" s="2234">
        <v>101016</v>
      </c>
      <c r="S85" s="2239"/>
      <c r="T85" s="2230">
        <f>ROUND((SUM(D85)+SUM(H85)+SUM(L85)+SUM(P85)),0)</f>
        <v>907956</v>
      </c>
      <c r="U85" s="2239"/>
      <c r="V85" s="2239">
        <f>ROUND((SUM(F85)+SUM(J85)+SUM(N85)+SUM(R85)),0)</f>
        <v>853897</v>
      </c>
      <c r="W85" s="100"/>
      <c r="X85" s="100"/>
      <c r="Y85" s="100"/>
      <c r="Z85" s="100"/>
    </row>
    <row r="86" spans="1:26" s="101" customFormat="1" ht="18" customHeight="1">
      <c r="A86" s="2233" t="s">
        <v>1107</v>
      </c>
      <c r="B86" s="2233"/>
      <c r="C86" s="2233" t="s">
        <v>5</v>
      </c>
      <c r="D86" s="2234">
        <v>45388</v>
      </c>
      <c r="E86" s="899"/>
      <c r="F86" s="2234">
        <v>40943</v>
      </c>
      <c r="G86" s="899"/>
      <c r="H86" s="2234">
        <v>6358641</v>
      </c>
      <c r="I86" s="899"/>
      <c r="J86" s="2234">
        <v>5966784</v>
      </c>
      <c r="K86" s="899"/>
      <c r="L86" s="2234">
        <v>0</v>
      </c>
      <c r="M86" s="899"/>
      <c r="N86" s="2234">
        <v>0</v>
      </c>
      <c r="O86" s="899"/>
      <c r="P86" s="2234">
        <v>0</v>
      </c>
      <c r="Q86" s="899"/>
      <c r="R86" s="2234">
        <v>0</v>
      </c>
      <c r="S86" s="2239"/>
      <c r="T86" s="2230">
        <f>ROUND((SUM(D86)+SUM(H86)+SUM(L86)+SUM(P86)),0)</f>
        <v>6404029</v>
      </c>
      <c r="U86" s="2239"/>
      <c r="V86" s="2239">
        <f t="shared" ref="V86:V88" si="20">ROUND((SUM(F86)+SUM(J86)+SUM(N86)+SUM(R86)),0)</f>
        <v>6007727</v>
      </c>
      <c r="W86" s="100"/>
      <c r="X86" s="100"/>
      <c r="Y86" s="100"/>
      <c r="Z86" s="100"/>
    </row>
    <row r="87" spans="1:26" s="101" customFormat="1" ht="18" customHeight="1">
      <c r="A87" s="2233" t="s">
        <v>1108</v>
      </c>
      <c r="B87" s="2233"/>
      <c r="C87" s="2233" t="s">
        <v>5</v>
      </c>
      <c r="D87" s="2234">
        <v>0</v>
      </c>
      <c r="E87" s="899"/>
      <c r="F87" s="2234">
        <v>0</v>
      </c>
      <c r="G87" s="899"/>
      <c r="H87" s="2234">
        <v>90700</v>
      </c>
      <c r="I87" s="899"/>
      <c r="J87" s="2234">
        <v>85446</v>
      </c>
      <c r="K87" s="899"/>
      <c r="L87" s="2234">
        <v>0</v>
      </c>
      <c r="M87" s="899"/>
      <c r="N87" s="2234">
        <v>0</v>
      </c>
      <c r="O87" s="899"/>
      <c r="P87" s="2234">
        <v>0</v>
      </c>
      <c r="Q87" s="899"/>
      <c r="R87" s="2234">
        <v>0</v>
      </c>
      <c r="S87" s="2239"/>
      <c r="T87" s="2230">
        <f>ROUND((SUM(D87)+SUM(H87)+SUM(L87)+SUM(P87)),0)</f>
        <v>90700</v>
      </c>
      <c r="U87" s="2239"/>
      <c r="V87" s="2239">
        <f t="shared" si="20"/>
        <v>85446</v>
      </c>
      <c r="W87" s="100"/>
      <c r="X87" s="100"/>
      <c r="Y87" s="100"/>
      <c r="Z87" s="100"/>
    </row>
    <row r="88" spans="1:26" s="101" customFormat="1" ht="18" customHeight="1">
      <c r="A88" s="2233" t="s">
        <v>1109</v>
      </c>
      <c r="B88" s="2233"/>
      <c r="C88" s="2233" t="s">
        <v>5</v>
      </c>
      <c r="D88" s="2234">
        <v>687</v>
      </c>
      <c r="E88" s="899"/>
      <c r="F88" s="2234">
        <v>775</v>
      </c>
      <c r="G88" s="899"/>
      <c r="H88" s="2234">
        <v>417</v>
      </c>
      <c r="I88" s="899"/>
      <c r="J88" s="2234">
        <v>2039</v>
      </c>
      <c r="K88" s="899"/>
      <c r="L88" s="2234">
        <v>0</v>
      </c>
      <c r="M88" s="899"/>
      <c r="N88" s="2234">
        <v>0</v>
      </c>
      <c r="O88" s="899"/>
      <c r="P88" s="2234">
        <v>0</v>
      </c>
      <c r="Q88" s="899"/>
      <c r="R88" s="2234">
        <v>0</v>
      </c>
      <c r="S88" s="2239"/>
      <c r="T88" s="2230">
        <f>ROUND((SUM(D88)+SUM(H88)+SUM(L88)+SUM(P88)),0)</f>
        <v>1104</v>
      </c>
      <c r="U88" s="2239"/>
      <c r="V88" s="2239">
        <f t="shared" si="20"/>
        <v>2814</v>
      </c>
      <c r="W88" s="100"/>
      <c r="X88" s="100"/>
      <c r="Y88" s="100"/>
      <c r="Z88" s="100"/>
    </row>
    <row r="89" spans="1:26" s="101" customFormat="1" ht="18" customHeight="1">
      <c r="A89" s="2231" t="s">
        <v>1110</v>
      </c>
      <c r="B89" s="2231"/>
      <c r="C89" s="2231" t="s">
        <v>5</v>
      </c>
      <c r="D89" s="2237">
        <f>ROUND(SUM(D85:D88),0)</f>
        <v>46075</v>
      </c>
      <c r="E89" s="922"/>
      <c r="F89" s="2237">
        <f>ROUND(SUM(F85:F88),0)</f>
        <v>41718</v>
      </c>
      <c r="G89" s="922"/>
      <c r="H89" s="2240">
        <f>ROUND(SUM(H85:H88),0)</f>
        <v>7254627</v>
      </c>
      <c r="I89" s="922"/>
      <c r="J89" s="2237">
        <f>ROUND(SUM(J85:J88),0)</f>
        <v>6807150</v>
      </c>
      <c r="K89" s="922"/>
      <c r="L89" s="2237">
        <f>ROUND(SUM(L85:L88),0)</f>
        <v>0</v>
      </c>
      <c r="M89" s="899"/>
      <c r="N89" s="2237">
        <f>ROUND(SUM(N85:N88),0)</f>
        <v>0</v>
      </c>
      <c r="O89" s="922"/>
      <c r="P89" s="2237">
        <f>ROUND(SUM(P85:P88),0)</f>
        <v>103087</v>
      </c>
      <c r="Q89" s="922"/>
      <c r="R89" s="2237">
        <f>ROUND(SUM(R85:R88),0)</f>
        <v>101016</v>
      </c>
      <c r="S89" s="2238"/>
      <c r="T89" s="2237">
        <f>ROUND(SUM(T85:T88),0)</f>
        <v>7403789</v>
      </c>
      <c r="U89" s="2238"/>
      <c r="V89" s="2237">
        <f>ROUND(SUM(V85:V88),0)</f>
        <v>6949884</v>
      </c>
      <c r="W89" s="100"/>
      <c r="X89" s="100"/>
      <c r="Y89" s="100"/>
      <c r="Z89" s="100"/>
    </row>
    <row r="90" spans="1:26" s="101" customFormat="1" ht="18" customHeight="1">
      <c r="A90" s="2231"/>
      <c r="B90" s="2233"/>
      <c r="C90" s="2233"/>
      <c r="D90" s="69"/>
      <c r="E90" s="70"/>
      <c r="F90" s="69"/>
      <c r="G90" s="70"/>
      <c r="H90" s="69"/>
      <c r="I90" s="70"/>
      <c r="J90" s="69"/>
      <c r="K90" s="70"/>
      <c r="L90" s="1890"/>
      <c r="M90" s="70"/>
      <c r="N90" s="1890"/>
      <c r="O90" s="1891"/>
      <c r="P90" s="1890"/>
      <c r="Q90" s="1892"/>
      <c r="R90" s="1890"/>
      <c r="S90" s="1008"/>
      <c r="T90" s="1890"/>
      <c r="U90" s="1892"/>
      <c r="V90" s="1890"/>
      <c r="W90" s="100"/>
      <c r="X90" s="100"/>
      <c r="Y90" s="100"/>
      <c r="Z90" s="100"/>
    </row>
    <row r="91" spans="1:26" s="101" customFormat="1" ht="18" customHeight="1">
      <c r="A91" s="97" t="s">
        <v>1111</v>
      </c>
      <c r="B91" s="2233"/>
      <c r="C91" s="2233"/>
      <c r="D91" s="899"/>
      <c r="E91" s="899"/>
      <c r="F91" s="899"/>
      <c r="G91" s="899"/>
      <c r="H91" s="899"/>
      <c r="I91" s="899"/>
      <c r="J91" s="899"/>
      <c r="K91" s="899"/>
      <c r="L91" s="899"/>
      <c r="M91" s="899"/>
      <c r="N91" s="899"/>
      <c r="O91" s="899"/>
      <c r="P91" s="899"/>
      <c r="Q91" s="899"/>
      <c r="R91" s="899"/>
      <c r="S91" s="2239"/>
      <c r="T91" s="2239"/>
      <c r="U91" s="2239"/>
      <c r="V91" s="2239"/>
      <c r="W91" s="100"/>
      <c r="X91" s="100"/>
      <c r="Y91" s="100"/>
      <c r="Z91" s="100"/>
    </row>
    <row r="92" spans="1:26" s="101" customFormat="1" ht="18" customHeight="1">
      <c r="A92" s="2233" t="s">
        <v>1112</v>
      </c>
      <c r="B92" s="2233"/>
      <c r="C92" s="2233" t="s">
        <v>5</v>
      </c>
      <c r="D92" s="2234">
        <v>73044</v>
      </c>
      <c r="E92" s="899"/>
      <c r="F92" s="2234">
        <v>73910</v>
      </c>
      <c r="G92" s="899"/>
      <c r="H92" s="2234">
        <v>0</v>
      </c>
      <c r="I92" s="899"/>
      <c r="J92" s="2234">
        <v>0</v>
      </c>
      <c r="K92" s="899"/>
      <c r="L92" s="2234">
        <v>0</v>
      </c>
      <c r="M92" s="899"/>
      <c r="N92" s="2234">
        <v>0</v>
      </c>
      <c r="O92" s="899"/>
      <c r="P92" s="2234">
        <v>0</v>
      </c>
      <c r="Q92" s="899"/>
      <c r="R92" s="2234">
        <v>0</v>
      </c>
      <c r="S92" s="2239"/>
      <c r="T92" s="2239">
        <f>ROUND((SUM(D92)+SUM(H92)+SUM(L92)+SUM(P92)),0)</f>
        <v>73044</v>
      </c>
      <c r="U92" s="2239"/>
      <c r="V92" s="2239">
        <f>ROUND((SUM(F92)+SUM(J92)+SUM(N92)+SUM(R92)),0)</f>
        <v>73910</v>
      </c>
      <c r="W92" s="100"/>
      <c r="X92" s="100"/>
      <c r="Y92" s="100"/>
      <c r="Z92" s="100"/>
    </row>
    <row r="93" spans="1:26" s="101" customFormat="1" ht="18" customHeight="1">
      <c r="A93" s="2233" t="s">
        <v>2137</v>
      </c>
      <c r="B93" s="2233"/>
      <c r="C93" s="2233" t="s">
        <v>5</v>
      </c>
      <c r="D93" s="2234">
        <v>0</v>
      </c>
      <c r="E93" s="899"/>
      <c r="F93" s="2234">
        <v>0</v>
      </c>
      <c r="G93" s="899"/>
      <c r="H93" s="2234">
        <v>2608</v>
      </c>
      <c r="I93" s="899"/>
      <c r="J93" s="2234">
        <v>2142</v>
      </c>
      <c r="K93" s="899"/>
      <c r="L93" s="2234">
        <v>0</v>
      </c>
      <c r="M93" s="899"/>
      <c r="N93" s="2234">
        <v>0</v>
      </c>
      <c r="O93" s="899"/>
      <c r="P93" s="2234">
        <v>0</v>
      </c>
      <c r="Q93" s="899"/>
      <c r="R93" s="2234">
        <v>0</v>
      </c>
      <c r="S93" s="2239"/>
      <c r="T93" s="2239">
        <f>ROUND((SUM(D93)+SUM(H93)+SUM(L93)+SUM(P93)),0)</f>
        <v>2608</v>
      </c>
      <c r="U93" s="2239"/>
      <c r="V93" s="2239">
        <f>ROUND((SUM(F93)+SUM(J93)+SUM(N93)+SUM(R93)),0)</f>
        <v>2142</v>
      </c>
      <c r="W93" s="100"/>
      <c r="X93" s="100"/>
      <c r="Y93" s="100"/>
      <c r="Z93" s="100"/>
    </row>
    <row r="94" spans="1:26" s="101" customFormat="1" ht="18" customHeight="1">
      <c r="A94" s="2233" t="s">
        <v>1113</v>
      </c>
      <c r="B94" s="2233"/>
      <c r="C94" s="2233" t="s">
        <v>5</v>
      </c>
      <c r="D94" s="2234">
        <v>263551</v>
      </c>
      <c r="E94" s="899"/>
      <c r="F94" s="2234">
        <v>214718</v>
      </c>
      <c r="G94" s="899"/>
      <c r="H94" s="2234">
        <v>713992</v>
      </c>
      <c r="I94" s="899"/>
      <c r="J94" s="2234">
        <v>696070</v>
      </c>
      <c r="K94" s="899"/>
      <c r="L94" s="2234">
        <v>1</v>
      </c>
      <c r="M94" s="899"/>
      <c r="N94" s="2234">
        <v>5</v>
      </c>
      <c r="O94" s="899"/>
      <c r="P94" s="2234">
        <v>31704</v>
      </c>
      <c r="Q94" s="899"/>
      <c r="R94" s="2234">
        <v>32487</v>
      </c>
      <c r="S94" s="2239"/>
      <c r="T94" s="2239">
        <f t="shared" ref="T94:T98" si="21">ROUND((SUM(D94)+SUM(H94)+SUM(L94)+SUM(P94)),0)</f>
        <v>1009248</v>
      </c>
      <c r="U94" s="2239"/>
      <c r="V94" s="2239">
        <f t="shared" ref="V94:V98" si="22">ROUND((SUM(F94)+SUM(J94)+SUM(N94)+SUM(R94)),0)</f>
        <v>943280</v>
      </c>
      <c r="W94" s="100"/>
      <c r="X94" s="100"/>
      <c r="Y94" s="100"/>
      <c r="Z94" s="100"/>
    </row>
    <row r="95" spans="1:26" s="101" customFormat="1" ht="18" customHeight="1">
      <c r="A95" s="2233" t="s">
        <v>1114</v>
      </c>
      <c r="B95" s="2233"/>
      <c r="C95" s="2233" t="s">
        <v>5</v>
      </c>
      <c r="D95" s="2234">
        <v>243223</v>
      </c>
      <c r="E95" s="899"/>
      <c r="F95" s="2234">
        <v>237919</v>
      </c>
      <c r="G95" s="899"/>
      <c r="H95" s="2234">
        <v>56409</v>
      </c>
      <c r="I95" s="899"/>
      <c r="J95" s="2234">
        <v>55708</v>
      </c>
      <c r="K95" s="899"/>
      <c r="L95" s="2234">
        <v>0</v>
      </c>
      <c r="M95" s="899"/>
      <c r="N95" s="2234">
        <v>0</v>
      </c>
      <c r="O95" s="899"/>
      <c r="P95" s="2234">
        <v>0</v>
      </c>
      <c r="Q95" s="899"/>
      <c r="R95" s="2234">
        <v>0</v>
      </c>
      <c r="S95" s="2239"/>
      <c r="T95" s="2239">
        <f t="shared" si="21"/>
        <v>299632</v>
      </c>
      <c r="U95" s="2239"/>
      <c r="V95" s="2239">
        <f t="shared" si="22"/>
        <v>293627</v>
      </c>
      <c r="W95" s="100"/>
      <c r="X95" s="100"/>
      <c r="Y95" s="100"/>
      <c r="Z95" s="100"/>
    </row>
    <row r="96" spans="1:26" s="101" customFormat="1" ht="18" customHeight="1">
      <c r="A96" s="2233" t="s">
        <v>1115</v>
      </c>
      <c r="B96" s="2233"/>
      <c r="C96" s="2233" t="s">
        <v>5</v>
      </c>
      <c r="D96" s="2234">
        <v>1749</v>
      </c>
      <c r="E96" s="899"/>
      <c r="F96" s="2234">
        <v>1681</v>
      </c>
      <c r="G96" s="899"/>
      <c r="H96" s="2234">
        <v>7470</v>
      </c>
      <c r="I96" s="899"/>
      <c r="J96" s="2234">
        <v>9212</v>
      </c>
      <c r="K96" s="899"/>
      <c r="L96" s="2234">
        <v>0</v>
      </c>
      <c r="M96" s="899"/>
      <c r="N96" s="2234">
        <v>0</v>
      </c>
      <c r="O96" s="899"/>
      <c r="P96" s="2234">
        <v>0</v>
      </c>
      <c r="Q96" s="899"/>
      <c r="R96" s="2234">
        <v>0</v>
      </c>
      <c r="S96" s="2239"/>
      <c r="T96" s="2239">
        <f t="shared" si="21"/>
        <v>9219</v>
      </c>
      <c r="U96" s="2239"/>
      <c r="V96" s="2239">
        <f t="shared" si="22"/>
        <v>10893</v>
      </c>
      <c r="W96" s="100"/>
      <c r="X96" s="100"/>
      <c r="Y96" s="100"/>
      <c r="Z96" s="100"/>
    </row>
    <row r="97" spans="1:26" s="101" customFormat="1" ht="18" customHeight="1">
      <c r="A97" s="2233" t="s">
        <v>1116</v>
      </c>
      <c r="B97" s="2233"/>
      <c r="C97" s="2233" t="s">
        <v>5</v>
      </c>
      <c r="D97" s="2234">
        <v>342294</v>
      </c>
      <c r="E97" s="899"/>
      <c r="F97" s="2234">
        <v>317154</v>
      </c>
      <c r="G97" s="899"/>
      <c r="H97" s="2234">
        <v>298472</v>
      </c>
      <c r="I97" s="899"/>
      <c r="J97" s="2234">
        <v>501514</v>
      </c>
      <c r="K97" s="899"/>
      <c r="L97" s="2234">
        <v>0</v>
      </c>
      <c r="M97" s="899"/>
      <c r="N97" s="2234">
        <v>0</v>
      </c>
      <c r="O97" s="899"/>
      <c r="P97" s="2234">
        <v>728735</v>
      </c>
      <c r="Q97" s="899"/>
      <c r="R97" s="2234">
        <v>714766</v>
      </c>
      <c r="S97" s="2239"/>
      <c r="T97" s="2239">
        <f t="shared" si="21"/>
        <v>1369501</v>
      </c>
      <c r="U97" s="2239"/>
      <c r="V97" s="2239">
        <f t="shared" si="22"/>
        <v>1533434</v>
      </c>
      <c r="W97" s="100"/>
      <c r="X97" s="100"/>
      <c r="Y97" s="100"/>
      <c r="Z97" s="100"/>
    </row>
    <row r="98" spans="1:26" s="101" customFormat="1" ht="18" customHeight="1">
      <c r="A98" s="2242" t="s">
        <v>1117</v>
      </c>
      <c r="B98" s="2233"/>
      <c r="C98" s="2233" t="s">
        <v>5</v>
      </c>
      <c r="D98" s="2234">
        <v>19234</v>
      </c>
      <c r="E98" s="899"/>
      <c r="F98" s="2234">
        <v>17402</v>
      </c>
      <c r="G98" s="899"/>
      <c r="H98" s="2234">
        <v>882928</v>
      </c>
      <c r="I98" s="899"/>
      <c r="J98" s="2234">
        <v>753900</v>
      </c>
      <c r="K98" s="899"/>
      <c r="L98" s="2234">
        <v>0</v>
      </c>
      <c r="M98" s="899"/>
      <c r="N98" s="2234">
        <v>0</v>
      </c>
      <c r="O98" s="899"/>
      <c r="P98" s="2234">
        <v>30845</v>
      </c>
      <c r="Q98" s="899"/>
      <c r="R98" s="2234">
        <v>36089</v>
      </c>
      <c r="S98" s="2239"/>
      <c r="T98" s="2239">
        <f t="shared" si="21"/>
        <v>933007</v>
      </c>
      <c r="U98" s="2239"/>
      <c r="V98" s="2239">
        <f t="shared" si="22"/>
        <v>807391</v>
      </c>
      <c r="W98" s="100"/>
      <c r="X98" s="100"/>
      <c r="Y98" s="100"/>
      <c r="Z98" s="100"/>
    </row>
    <row r="99" spans="1:26" s="101" customFormat="1" ht="18" customHeight="1">
      <c r="A99" s="2231" t="s">
        <v>1118</v>
      </c>
      <c r="B99" s="2231"/>
      <c r="C99" s="2231" t="s">
        <v>5</v>
      </c>
      <c r="D99" s="2237">
        <f>ROUND(SUM(D92:D98),0)</f>
        <v>943095</v>
      </c>
      <c r="E99" s="922"/>
      <c r="F99" s="2237">
        <f>ROUND(SUM(F92:F98),0)</f>
        <v>862784</v>
      </c>
      <c r="G99" s="922"/>
      <c r="H99" s="2237">
        <f>ROUND(SUM(H92:H98),0)</f>
        <v>1961879</v>
      </c>
      <c r="I99" s="922"/>
      <c r="J99" s="2237">
        <f>ROUND(SUM(J92:J98),0)</f>
        <v>2018546</v>
      </c>
      <c r="K99" s="922"/>
      <c r="L99" s="2237">
        <f>ROUND(SUM(L92:L98),0)</f>
        <v>1</v>
      </c>
      <c r="M99" s="922"/>
      <c r="N99" s="2237">
        <f>ROUND(SUM(N92:N98),0)</f>
        <v>5</v>
      </c>
      <c r="O99" s="922"/>
      <c r="P99" s="2237">
        <f>ROUND(SUM(P92:P98),0)</f>
        <v>791284</v>
      </c>
      <c r="Q99" s="922"/>
      <c r="R99" s="2237">
        <f>ROUND(SUM(R92:R98),0)</f>
        <v>783342</v>
      </c>
      <c r="S99" s="2238"/>
      <c r="T99" s="2237">
        <f>ROUND(SUM(T92:T98),0)</f>
        <v>3696259</v>
      </c>
      <c r="U99" s="2238"/>
      <c r="V99" s="2237">
        <f>ROUND(SUM(V92:V98),0)</f>
        <v>3664677</v>
      </c>
      <c r="W99" s="100"/>
      <c r="X99" s="100"/>
      <c r="Y99" s="100"/>
      <c r="Z99" s="100"/>
    </row>
    <row r="100" spans="1:26" s="101" customFormat="1" ht="18" customHeight="1">
      <c r="A100" s="2231"/>
      <c r="B100" s="2233"/>
      <c r="C100" s="2233"/>
      <c r="D100" s="928"/>
      <c r="E100" s="899"/>
      <c r="F100" s="928"/>
      <c r="G100" s="899"/>
      <c r="H100" s="928"/>
      <c r="I100" s="928"/>
      <c r="J100" s="928"/>
      <c r="K100" s="928"/>
      <c r="L100" s="928"/>
      <c r="M100" s="928"/>
      <c r="N100" s="928"/>
      <c r="O100" s="928"/>
      <c r="P100" s="928"/>
      <c r="Q100" s="928"/>
      <c r="R100" s="928"/>
      <c r="S100" s="2241"/>
      <c r="T100" s="2241"/>
      <c r="U100" s="2241"/>
      <c r="V100" s="2241"/>
      <c r="W100" s="100"/>
      <c r="X100" s="100"/>
      <c r="Y100" s="100"/>
      <c r="Z100" s="100"/>
    </row>
    <row r="101" spans="1:26" s="101" customFormat="1" ht="18" customHeight="1">
      <c r="A101" s="97" t="s">
        <v>1119</v>
      </c>
      <c r="B101" s="2233"/>
      <c r="C101" s="2233" t="s">
        <v>5</v>
      </c>
      <c r="D101" s="2243">
        <v>1088528</v>
      </c>
      <c r="E101" s="922"/>
      <c r="F101" s="2243">
        <v>1346851</v>
      </c>
      <c r="G101" s="922"/>
      <c r="H101" s="2243">
        <v>271176</v>
      </c>
      <c r="I101" s="922"/>
      <c r="J101" s="2243">
        <v>165921</v>
      </c>
      <c r="K101" s="922"/>
      <c r="L101" s="2243">
        <v>0</v>
      </c>
      <c r="M101" s="922"/>
      <c r="N101" s="2243">
        <v>0</v>
      </c>
      <c r="O101" s="922"/>
      <c r="P101" s="2243">
        <v>26701</v>
      </c>
      <c r="Q101" s="922"/>
      <c r="R101" s="2243">
        <v>26087</v>
      </c>
      <c r="S101" s="2238"/>
      <c r="T101" s="2244">
        <f>ROUND((SUM(D101)+SUM(H101)+SUM(L101)+SUM(P101)),0)</f>
        <v>1386405</v>
      </c>
      <c r="U101" s="2238"/>
      <c r="V101" s="2244">
        <f>ROUND((SUM(F101)+SUM(J101)+SUM(N101)+SUM(R101)),0)</f>
        <v>1538859</v>
      </c>
      <c r="W101" s="100"/>
      <c r="X101" s="100"/>
      <c r="Y101" s="100"/>
      <c r="Z101" s="100"/>
    </row>
    <row r="102" spans="1:26" s="101" customFormat="1" ht="18" customHeight="1">
      <c r="A102" s="2231"/>
      <c r="B102" s="2233"/>
      <c r="C102" s="2233"/>
      <c r="D102" s="928"/>
      <c r="E102" s="899"/>
      <c r="F102" s="928"/>
      <c r="G102" s="899"/>
      <c r="H102" s="928"/>
      <c r="I102" s="928"/>
      <c r="J102" s="928"/>
      <c r="K102" s="928"/>
      <c r="L102" s="928"/>
      <c r="M102" s="928"/>
      <c r="N102" s="928"/>
      <c r="O102" s="928"/>
      <c r="P102" s="928"/>
      <c r="Q102" s="928"/>
      <c r="R102" s="928"/>
      <c r="S102" s="2241"/>
      <c r="T102" s="2241"/>
      <c r="U102" s="2241"/>
      <c r="V102" s="2241"/>
      <c r="W102" s="100"/>
      <c r="X102" s="100"/>
      <c r="Y102" s="100"/>
      <c r="Z102" s="100"/>
    </row>
    <row r="103" spans="1:26" s="101" customFormat="1" ht="18" customHeight="1">
      <c r="A103" s="97" t="s">
        <v>1120</v>
      </c>
      <c r="B103" s="2233"/>
      <c r="C103" s="2233"/>
      <c r="D103" s="899"/>
      <c r="E103" s="899"/>
      <c r="F103" s="899"/>
      <c r="G103" s="899"/>
      <c r="H103" s="928"/>
      <c r="I103" s="928"/>
      <c r="J103" s="928"/>
      <c r="K103" s="928"/>
      <c r="L103" s="928"/>
      <c r="M103" s="928"/>
      <c r="N103" s="928"/>
      <c r="O103" s="928"/>
      <c r="P103" s="928"/>
      <c r="Q103" s="928"/>
      <c r="R103" s="928"/>
      <c r="S103" s="2241"/>
      <c r="T103" s="2241"/>
      <c r="U103" s="2241"/>
      <c r="V103" s="2241"/>
      <c r="W103" s="100"/>
      <c r="X103" s="100"/>
      <c r="Y103" s="100"/>
      <c r="Z103" s="100"/>
    </row>
    <row r="104" spans="1:26" s="101" customFormat="1" ht="18" customHeight="1">
      <c r="A104" s="2233" t="s">
        <v>1121</v>
      </c>
      <c r="B104" s="2233"/>
      <c r="C104" s="2233" t="s">
        <v>5</v>
      </c>
      <c r="D104" s="2234">
        <v>0</v>
      </c>
      <c r="E104" s="899"/>
      <c r="F104" s="2234">
        <v>0</v>
      </c>
      <c r="G104" s="899"/>
      <c r="H104" s="2234">
        <v>272525</v>
      </c>
      <c r="I104" s="899"/>
      <c r="J104" s="2234">
        <v>256390</v>
      </c>
      <c r="K104" s="899"/>
      <c r="L104" s="2234">
        <v>0</v>
      </c>
      <c r="M104" s="899"/>
      <c r="N104" s="2234">
        <v>0</v>
      </c>
      <c r="O104" s="899"/>
      <c r="P104" s="2234">
        <v>0</v>
      </c>
      <c r="Q104" s="899"/>
      <c r="R104" s="2234">
        <v>0</v>
      </c>
      <c r="S104" s="2239"/>
      <c r="T104" s="2239">
        <f>ROUND((SUM(D104)+SUM(H104)+SUM(L104)+SUM(P104)),0)</f>
        <v>272525</v>
      </c>
      <c r="U104" s="2239"/>
      <c r="V104" s="2239">
        <f>ROUND((SUM(F104)+SUM(J104)+SUM(N104)+SUM(R104)),0)</f>
        <v>256390</v>
      </c>
      <c r="W104" s="100"/>
      <c r="X104" s="100"/>
      <c r="Y104" s="100"/>
      <c r="Z104" s="100"/>
    </row>
    <row r="105" spans="1:26" s="101" customFormat="1" ht="18" customHeight="1">
      <c r="A105" s="2233" t="s">
        <v>1122</v>
      </c>
      <c r="B105" s="2233"/>
      <c r="C105" s="2233" t="s">
        <v>5</v>
      </c>
      <c r="D105" s="2234">
        <v>0</v>
      </c>
      <c r="E105" s="899"/>
      <c r="F105" s="2234">
        <v>0</v>
      </c>
      <c r="G105" s="899"/>
      <c r="H105" s="2234">
        <v>2533241</v>
      </c>
      <c r="I105" s="899"/>
      <c r="J105" s="2234">
        <v>2551211</v>
      </c>
      <c r="K105" s="899"/>
      <c r="L105" s="2234">
        <v>0</v>
      </c>
      <c r="M105" s="899"/>
      <c r="N105" s="2234">
        <v>0</v>
      </c>
      <c r="O105" s="899"/>
      <c r="P105" s="2234">
        <v>0</v>
      </c>
      <c r="Q105" s="899"/>
      <c r="R105" s="2234">
        <v>0</v>
      </c>
      <c r="S105" s="2239"/>
      <c r="T105" s="2239">
        <f t="shared" ref="T105:T106" si="23">ROUND((SUM(D105)+SUM(H105)+SUM(L105)+SUM(P105)),0)</f>
        <v>2533241</v>
      </c>
      <c r="U105" s="2239"/>
      <c r="V105" s="2239">
        <f t="shared" ref="V105:V106" si="24">ROUND((SUM(F105)+SUM(J105)+SUM(N105)+SUM(R105)),0)</f>
        <v>2551211</v>
      </c>
      <c r="W105" s="100"/>
      <c r="X105" s="100"/>
      <c r="Y105" s="100"/>
      <c r="Z105" s="100"/>
    </row>
    <row r="106" spans="1:26" s="101" customFormat="1" ht="18" customHeight="1">
      <c r="A106" s="2233" t="s">
        <v>1123</v>
      </c>
      <c r="B106" s="2233"/>
      <c r="C106" s="2233" t="s">
        <v>5</v>
      </c>
      <c r="D106" s="2234">
        <v>0</v>
      </c>
      <c r="E106" s="899"/>
      <c r="F106" s="2234">
        <v>0</v>
      </c>
      <c r="G106" s="899"/>
      <c r="H106" s="2234">
        <v>943644</v>
      </c>
      <c r="I106" s="899"/>
      <c r="J106" s="2234">
        <v>959533</v>
      </c>
      <c r="K106" s="899"/>
      <c r="L106" s="2234">
        <v>0</v>
      </c>
      <c r="M106" s="899"/>
      <c r="N106" s="2234">
        <v>0</v>
      </c>
      <c r="O106" s="899"/>
      <c r="P106" s="2234">
        <v>0</v>
      </c>
      <c r="Q106" s="899"/>
      <c r="R106" s="2234">
        <v>0</v>
      </c>
      <c r="S106" s="2239"/>
      <c r="T106" s="2239">
        <f t="shared" si="23"/>
        <v>943644</v>
      </c>
      <c r="U106" s="2239"/>
      <c r="V106" s="2239">
        <f t="shared" si="24"/>
        <v>959533</v>
      </c>
      <c r="W106" s="100"/>
      <c r="X106" s="100"/>
      <c r="Y106" s="100"/>
      <c r="Z106" s="100"/>
    </row>
    <row r="107" spans="1:26" s="101" customFormat="1" ht="18" customHeight="1">
      <c r="A107" s="2231" t="s">
        <v>1124</v>
      </c>
      <c r="B107" s="2231"/>
      <c r="C107" s="2231" t="s">
        <v>5</v>
      </c>
      <c r="D107" s="2237">
        <f>ROUND(SUM(D104:D106),0)</f>
        <v>0</v>
      </c>
      <c r="E107" s="922"/>
      <c r="F107" s="2237">
        <f>ROUND(SUM(F104:F106),0)</f>
        <v>0</v>
      </c>
      <c r="G107" s="922"/>
      <c r="H107" s="2237">
        <f>ROUND(SUM(H104:H106),0)</f>
        <v>3749410</v>
      </c>
      <c r="I107" s="922"/>
      <c r="J107" s="2237">
        <f>ROUND(SUM(J104:J106),0)</f>
        <v>3767134</v>
      </c>
      <c r="K107" s="922"/>
      <c r="L107" s="2237">
        <f>ROUND(SUM(L104:L106),0)</f>
        <v>0</v>
      </c>
      <c r="M107" s="922"/>
      <c r="N107" s="2237">
        <f>ROUND(SUM(N104:N106),0)</f>
        <v>0</v>
      </c>
      <c r="O107" s="922"/>
      <c r="P107" s="2237">
        <f>ROUND(SUM(P104:P106),0)</f>
        <v>0</v>
      </c>
      <c r="Q107" s="922"/>
      <c r="R107" s="2237">
        <f>ROUND(SUM(R104:R106),0)</f>
        <v>0</v>
      </c>
      <c r="S107" s="2238"/>
      <c r="T107" s="2237">
        <f>ROUND(SUM(T104:T106),0)</f>
        <v>3749410</v>
      </c>
      <c r="U107" s="2238"/>
      <c r="V107" s="2237">
        <f>ROUND(SUM(V104:V106),0)</f>
        <v>3767134</v>
      </c>
      <c r="W107" s="100"/>
      <c r="X107" s="100"/>
      <c r="Y107" s="100"/>
      <c r="Z107" s="100"/>
    </row>
    <row r="108" spans="1:26" s="101" customFormat="1" ht="18" customHeight="1">
      <c r="A108" s="2231"/>
      <c r="B108" s="2233"/>
      <c r="C108" s="2233"/>
      <c r="D108" s="928"/>
      <c r="E108" s="899"/>
      <c r="F108" s="928"/>
      <c r="G108" s="899"/>
      <c r="H108" s="928"/>
      <c r="I108" s="928"/>
      <c r="J108" s="928"/>
      <c r="K108" s="928"/>
      <c r="L108" s="928"/>
      <c r="M108" s="928"/>
      <c r="N108" s="928"/>
      <c r="O108" s="928"/>
      <c r="P108" s="928"/>
      <c r="Q108" s="928"/>
      <c r="R108" s="928"/>
      <c r="S108" s="2241"/>
      <c r="T108" s="2241"/>
      <c r="U108" s="2241"/>
      <c r="V108" s="2241"/>
      <c r="W108" s="100"/>
      <c r="X108" s="100"/>
      <c r="Y108" s="100"/>
      <c r="Z108" s="100"/>
    </row>
    <row r="109" spans="1:26" s="101" customFormat="1" ht="18" customHeight="1">
      <c r="A109" s="97" t="s">
        <v>1125</v>
      </c>
      <c r="B109" s="2233"/>
      <c r="C109" s="2233" t="s">
        <v>5</v>
      </c>
      <c r="D109" s="2243">
        <v>174300</v>
      </c>
      <c r="E109" s="922"/>
      <c r="F109" s="2243">
        <v>134355</v>
      </c>
      <c r="G109" s="922"/>
      <c r="H109" s="2243">
        <v>242072</v>
      </c>
      <c r="I109" s="922"/>
      <c r="J109" s="2243">
        <v>195490</v>
      </c>
      <c r="K109" s="922"/>
      <c r="L109" s="2243">
        <v>3004</v>
      </c>
      <c r="M109" s="922"/>
      <c r="N109" s="2243">
        <v>3530</v>
      </c>
      <c r="O109" s="922"/>
      <c r="P109" s="2243">
        <v>11248</v>
      </c>
      <c r="Q109" s="922"/>
      <c r="R109" s="2243">
        <v>10984</v>
      </c>
      <c r="S109" s="2238"/>
      <c r="T109" s="2244">
        <f>ROUND((SUM(D109)+SUM(H109)+SUM(L109)+SUM(P109)),0)</f>
        <v>430624</v>
      </c>
      <c r="U109" s="2238"/>
      <c r="V109" s="2244">
        <f>ROUND((SUM(F109)+SUM(J109)+SUM(N109)+SUM(R109)),0)</f>
        <v>344359</v>
      </c>
      <c r="W109" s="100"/>
      <c r="X109" s="100"/>
      <c r="Y109" s="100"/>
      <c r="Z109" s="100"/>
    </row>
    <row r="110" spans="1:26" s="101" customFormat="1" ht="18" customHeight="1">
      <c r="A110" s="2231"/>
      <c r="B110" s="2233"/>
      <c r="C110" s="2245"/>
      <c r="D110" s="1547"/>
      <c r="E110" s="928"/>
      <c r="F110" s="1547"/>
      <c r="G110" s="928"/>
      <c r="H110" s="1547"/>
      <c r="I110" s="928"/>
      <c r="J110" s="1547"/>
      <c r="K110" s="928"/>
      <c r="L110" s="1547"/>
      <c r="M110" s="928"/>
      <c r="N110" s="1547"/>
      <c r="O110" s="928"/>
      <c r="P110" s="1547"/>
      <c r="Q110" s="928"/>
      <c r="R110" s="1547"/>
      <c r="S110" s="2241"/>
      <c r="T110" s="1547"/>
      <c r="U110" s="2241"/>
      <c r="V110" s="927"/>
      <c r="W110" s="100"/>
      <c r="X110" s="100"/>
      <c r="Y110" s="100"/>
      <c r="Z110" s="100"/>
    </row>
    <row r="111" spans="1:26" s="101" customFormat="1" ht="18" customHeight="1">
      <c r="A111" s="97" t="s">
        <v>1126</v>
      </c>
      <c r="B111" s="2233"/>
      <c r="C111" s="2233"/>
      <c r="D111" s="899"/>
      <c r="E111" s="899"/>
      <c r="F111" s="899"/>
      <c r="G111" s="899"/>
      <c r="H111" s="899"/>
      <c r="I111" s="899"/>
      <c r="J111" s="899"/>
      <c r="K111" s="899"/>
      <c r="L111" s="899"/>
      <c r="M111" s="899"/>
      <c r="N111" s="899"/>
      <c r="O111" s="899"/>
      <c r="P111" s="899"/>
      <c r="Q111" s="899"/>
      <c r="R111" s="899"/>
      <c r="S111" s="2239"/>
      <c r="T111" s="2239"/>
      <c r="U111" s="2239"/>
      <c r="V111" s="2239"/>
      <c r="W111" s="100"/>
      <c r="X111" s="100"/>
      <c r="Y111" s="100"/>
      <c r="Z111" s="100"/>
    </row>
    <row r="112" spans="1:26" s="101" customFormat="1" ht="18" customHeight="1">
      <c r="A112" s="2233" t="s">
        <v>1127</v>
      </c>
      <c r="B112" s="2233"/>
      <c r="C112" s="2233" t="s">
        <v>5</v>
      </c>
      <c r="D112" s="2234">
        <v>0</v>
      </c>
      <c r="E112" s="899"/>
      <c r="F112" s="2234">
        <v>0</v>
      </c>
      <c r="G112" s="899"/>
      <c r="H112" s="2234">
        <v>0</v>
      </c>
      <c r="I112" s="899"/>
      <c r="J112" s="2234">
        <v>22000</v>
      </c>
      <c r="K112" s="899"/>
      <c r="L112" s="2234">
        <v>0</v>
      </c>
      <c r="M112" s="899"/>
      <c r="N112" s="2234">
        <v>0</v>
      </c>
      <c r="O112" s="899"/>
      <c r="P112" s="2234">
        <v>5408709.5999999996</v>
      </c>
      <c r="Q112" s="899"/>
      <c r="R112" s="2234">
        <v>6493974.0999999996</v>
      </c>
      <c r="S112" s="2239"/>
      <c r="T112" s="2239">
        <f>ROUND((SUM(D112)+SUM(H112)+SUM(L112)+SUM(P112)),0)</f>
        <v>5408710</v>
      </c>
      <c r="U112" s="2239"/>
      <c r="V112" s="2239">
        <f>ROUND((SUM(F112)+SUM(J112)+SUM(N112)+SUM(R112)),0)</f>
        <v>6515974</v>
      </c>
      <c r="W112" s="100"/>
      <c r="X112" s="100"/>
      <c r="Y112" s="100"/>
      <c r="Z112" s="100"/>
    </row>
    <row r="113" spans="1:26" s="101" customFormat="1" ht="18" customHeight="1">
      <c r="A113" s="2233" t="s">
        <v>1128</v>
      </c>
      <c r="B113" s="2233"/>
      <c r="C113" s="2233" t="s">
        <v>5</v>
      </c>
      <c r="D113" s="2234">
        <v>21656</v>
      </c>
      <c r="E113" s="899"/>
      <c r="F113" s="2234">
        <v>20669</v>
      </c>
      <c r="G113" s="899"/>
      <c r="H113" s="2234">
        <v>20400</v>
      </c>
      <c r="I113" s="899"/>
      <c r="J113" s="2234">
        <v>20400</v>
      </c>
      <c r="K113" s="899"/>
      <c r="L113" s="2234">
        <v>0</v>
      </c>
      <c r="M113" s="899"/>
      <c r="N113" s="2234">
        <v>0</v>
      </c>
      <c r="O113" s="899"/>
      <c r="P113" s="2234">
        <v>0</v>
      </c>
      <c r="Q113" s="899"/>
      <c r="R113" s="2234">
        <v>0</v>
      </c>
      <c r="S113" s="2239"/>
      <c r="T113" s="2239">
        <f t="shared" ref="T113:T114" si="25">ROUND((SUM(D113)+SUM(H113)+SUM(L113)+SUM(P113)),0)</f>
        <v>42056</v>
      </c>
      <c r="U113" s="2239"/>
      <c r="V113" s="2239">
        <f t="shared" ref="V113:V114" si="26">ROUND((SUM(F113)+SUM(J113)+SUM(N113)+SUM(R113)),0)</f>
        <v>41069</v>
      </c>
      <c r="W113" s="100"/>
      <c r="X113" s="100"/>
      <c r="Y113" s="100"/>
      <c r="Z113" s="100"/>
    </row>
    <row r="114" spans="1:26" s="101" customFormat="1" ht="18" customHeight="1">
      <c r="A114" s="2233" t="s">
        <v>1129</v>
      </c>
      <c r="B114" s="2233"/>
      <c r="C114" s="2233" t="s">
        <v>5</v>
      </c>
      <c r="D114" s="2234">
        <v>82203</v>
      </c>
      <c r="E114" s="899"/>
      <c r="F114" s="2234">
        <v>88024</v>
      </c>
      <c r="G114" s="899"/>
      <c r="H114" s="2234">
        <v>7200</v>
      </c>
      <c r="I114" s="899"/>
      <c r="J114" s="2234">
        <v>7200</v>
      </c>
      <c r="K114" s="899"/>
      <c r="L114" s="2234">
        <v>0</v>
      </c>
      <c r="M114" s="899"/>
      <c r="N114" s="2234">
        <v>0</v>
      </c>
      <c r="O114" s="899"/>
      <c r="P114" s="2234">
        <v>0</v>
      </c>
      <c r="Q114" s="899"/>
      <c r="R114" s="2234">
        <v>0</v>
      </c>
      <c r="S114" s="2239"/>
      <c r="T114" s="2239">
        <f t="shared" si="25"/>
        <v>89403</v>
      </c>
      <c r="U114" s="2239"/>
      <c r="V114" s="2239">
        <f t="shared" si="26"/>
        <v>95224</v>
      </c>
      <c r="W114" s="100"/>
      <c r="X114" s="100"/>
      <c r="Y114" s="100"/>
      <c r="Z114" s="100"/>
    </row>
    <row r="115" spans="1:26" s="101" customFormat="1" ht="18" customHeight="1">
      <c r="A115" s="2233" t="s">
        <v>1130</v>
      </c>
      <c r="B115" s="2233"/>
      <c r="C115" s="2233" t="s">
        <v>5</v>
      </c>
      <c r="D115" s="2234">
        <v>25334</v>
      </c>
      <c r="E115" s="899"/>
      <c r="F115" s="2234">
        <v>25122</v>
      </c>
      <c r="G115" s="899"/>
      <c r="H115" s="2234">
        <v>59719.4</v>
      </c>
      <c r="I115" s="899"/>
      <c r="J115" s="2234">
        <v>60209.1</v>
      </c>
      <c r="K115" s="899"/>
      <c r="L115" s="2234">
        <v>0</v>
      </c>
      <c r="M115" s="899"/>
      <c r="N115" s="2234">
        <v>0</v>
      </c>
      <c r="O115" s="899"/>
      <c r="P115" s="2234">
        <v>54282.6</v>
      </c>
      <c r="Q115" s="899"/>
      <c r="R115" s="2234">
        <v>5767</v>
      </c>
      <c r="S115" s="2239"/>
      <c r="T115" s="2239">
        <f>ROUND((SUM(D115)+SUM(H115)+SUM(L115)+SUM(P115)),0)</f>
        <v>139336</v>
      </c>
      <c r="U115" s="2239"/>
      <c r="V115" s="2239">
        <f>ROUND((SUM(F115)+SUM(J115)+SUM(N115)+SUM(R115)),0)</f>
        <v>91098</v>
      </c>
      <c r="W115" s="100"/>
      <c r="X115" s="100"/>
      <c r="Y115" s="100"/>
      <c r="Z115" s="100"/>
    </row>
    <row r="116" spans="1:26" s="101" customFormat="1" ht="18" customHeight="1">
      <c r="A116" s="2231" t="s">
        <v>1131</v>
      </c>
      <c r="B116" s="2231"/>
      <c r="C116" s="2231" t="s">
        <v>5</v>
      </c>
      <c r="D116" s="2246">
        <f>ROUND(SUM(D112:D115),0)</f>
        <v>129193</v>
      </c>
      <c r="E116" s="922"/>
      <c r="F116" s="2246">
        <f>ROUND(SUM(F112:F115),0)</f>
        <v>133815</v>
      </c>
      <c r="G116" s="922"/>
      <c r="H116" s="2246">
        <f>ROUND(SUM(H112:H115),0)</f>
        <v>87319</v>
      </c>
      <c r="I116" s="922"/>
      <c r="J116" s="2246">
        <f>ROUND(SUM(J112:J115),0)</f>
        <v>109809</v>
      </c>
      <c r="K116" s="922"/>
      <c r="L116" s="2246">
        <f>ROUND(SUM(L112:L115),0)</f>
        <v>0</v>
      </c>
      <c r="M116" s="922"/>
      <c r="N116" s="2246">
        <f>ROUND(SUM(N112:N115),0)</f>
        <v>0</v>
      </c>
      <c r="O116" s="922"/>
      <c r="P116" s="2246">
        <f>ROUND(SUM(P112:P115),0)+1</f>
        <v>5462993</v>
      </c>
      <c r="Q116" s="922"/>
      <c r="R116" s="2246">
        <f>ROUND(SUM(R112:R115),0)</f>
        <v>6499741</v>
      </c>
      <c r="S116" s="2238"/>
      <c r="T116" s="2246">
        <f>ROUND(SUM(T112:T115),0)</f>
        <v>5679505</v>
      </c>
      <c r="U116" s="2238"/>
      <c r="V116" s="2246">
        <f>ROUND(SUM(V112:V115),0)</f>
        <v>6743365</v>
      </c>
      <c r="W116" s="100"/>
      <c r="X116" s="100"/>
      <c r="Y116" s="100"/>
      <c r="Z116" s="100"/>
    </row>
    <row r="117" spans="1:26" s="101" customFormat="1" ht="18" customHeight="1">
      <c r="A117" s="2231"/>
      <c r="B117" s="2233"/>
      <c r="C117" s="2233"/>
      <c r="D117" s="928"/>
      <c r="E117" s="899"/>
      <c r="F117" s="928"/>
      <c r="G117" s="899"/>
      <c r="H117" s="928"/>
      <c r="I117" s="928"/>
      <c r="J117" s="928"/>
      <c r="K117" s="928"/>
      <c r="L117" s="928"/>
      <c r="M117" s="928"/>
      <c r="N117" s="928"/>
      <c r="O117" s="928"/>
      <c r="P117" s="928"/>
      <c r="Q117" s="928"/>
      <c r="R117" s="928"/>
      <c r="S117" s="2241"/>
      <c r="T117" s="2241"/>
      <c r="U117" s="2241"/>
      <c r="V117" s="2241"/>
      <c r="W117" s="100"/>
      <c r="X117" s="100"/>
      <c r="Y117" s="100"/>
      <c r="Z117" s="100"/>
    </row>
    <row r="118" spans="1:26" s="101" customFormat="1" ht="18" customHeight="1">
      <c r="A118" s="97" t="s">
        <v>1132</v>
      </c>
      <c r="B118" s="2233"/>
      <c r="C118" s="2233" t="s">
        <v>5</v>
      </c>
      <c r="D118" s="2247">
        <v>16800</v>
      </c>
      <c r="E118" s="922"/>
      <c r="F118" s="2247">
        <v>200094</v>
      </c>
      <c r="G118" s="922"/>
      <c r="H118" s="2247">
        <v>79966.899999999994</v>
      </c>
      <c r="I118" s="922"/>
      <c r="J118" s="2247">
        <v>139105.9</v>
      </c>
      <c r="K118" s="922"/>
      <c r="L118" s="2247">
        <v>3855.3</v>
      </c>
      <c r="M118" s="922"/>
      <c r="N118" s="2247">
        <v>3779.3</v>
      </c>
      <c r="O118" s="922"/>
      <c r="P118" s="2247">
        <v>4058</v>
      </c>
      <c r="Q118" s="922"/>
      <c r="R118" s="2247">
        <v>1199.8</v>
      </c>
      <c r="S118" s="2238"/>
      <c r="T118" s="2248">
        <f>ROUND((SUM(D118)+SUM(H118)+SUM(L118)+SUM(P118)),0)</f>
        <v>104680</v>
      </c>
      <c r="U118" s="2238"/>
      <c r="V118" s="2248">
        <f>ROUND((SUM(F118)+SUM(J118)+SUM(N118)+SUM(R118)),0)</f>
        <v>344179</v>
      </c>
      <c r="W118" s="100"/>
      <c r="X118" s="100"/>
      <c r="Y118" s="100"/>
      <c r="Z118" s="100"/>
    </row>
    <row r="119" spans="1:26" s="101" customFormat="1" ht="18" customHeight="1">
      <c r="A119" s="2231"/>
      <c r="B119" s="2233"/>
      <c r="C119" s="2233"/>
      <c r="D119" s="1547"/>
      <c r="E119" s="922"/>
      <c r="F119" s="1547"/>
      <c r="G119" s="922"/>
      <c r="H119" s="1547"/>
      <c r="I119" s="1547"/>
      <c r="J119" s="1547"/>
      <c r="K119" s="1547"/>
      <c r="L119" s="1547"/>
      <c r="M119" s="1547"/>
      <c r="N119" s="1547"/>
      <c r="O119" s="1547"/>
      <c r="P119" s="1547"/>
      <c r="Q119" s="1547"/>
      <c r="R119" s="1547"/>
      <c r="S119" s="2249"/>
      <c r="T119" s="2249"/>
      <c r="U119" s="2249"/>
      <c r="V119" s="2249"/>
      <c r="W119" s="100"/>
      <c r="X119" s="100"/>
      <c r="Y119" s="100"/>
      <c r="Z119" s="100"/>
    </row>
    <row r="120" spans="1:26" s="101" customFormat="1" ht="18" customHeight="1">
      <c r="A120" s="97" t="s">
        <v>1133</v>
      </c>
      <c r="B120" s="2233"/>
      <c r="C120" s="2233" t="s">
        <v>5</v>
      </c>
      <c r="D120" s="2247">
        <v>2250</v>
      </c>
      <c r="E120" s="922"/>
      <c r="F120" s="2247">
        <v>6159</v>
      </c>
      <c r="G120" s="922"/>
      <c r="H120" s="2247">
        <v>392529.6</v>
      </c>
      <c r="I120" s="922"/>
      <c r="J120" s="2247">
        <v>434120</v>
      </c>
      <c r="K120" s="922"/>
      <c r="L120" s="2247">
        <v>0</v>
      </c>
      <c r="M120" s="922"/>
      <c r="N120" s="2247">
        <v>0</v>
      </c>
      <c r="O120" s="922"/>
      <c r="P120" s="2247">
        <v>10853</v>
      </c>
      <c r="Q120" s="922"/>
      <c r="R120" s="2247">
        <v>12778.6</v>
      </c>
      <c r="S120" s="2238"/>
      <c r="T120" s="2248">
        <f>ROUND((SUM(D120)+SUM(H120)+SUM(L120)+SUM(P120)),0)</f>
        <v>405633</v>
      </c>
      <c r="U120" s="2238"/>
      <c r="V120" s="2248">
        <f>ROUND((SUM(F120)+SUM(J120)+SUM(N120)+SUM(R120)),0)</f>
        <v>453058</v>
      </c>
      <c r="W120" s="100"/>
      <c r="X120" s="100"/>
      <c r="Y120" s="100"/>
      <c r="Z120" s="100"/>
    </row>
    <row r="121" spans="1:26" s="101" customFormat="1" ht="18" customHeight="1">
      <c r="A121" s="2231"/>
      <c r="B121" s="2233"/>
      <c r="C121" s="2233"/>
      <c r="D121" s="928"/>
      <c r="E121" s="899"/>
      <c r="F121" s="928"/>
      <c r="G121" s="899"/>
      <c r="H121" s="928"/>
      <c r="I121" s="928"/>
      <c r="J121" s="928"/>
      <c r="K121" s="928"/>
      <c r="L121" s="928"/>
      <c r="M121" s="928"/>
      <c r="N121" s="928"/>
      <c r="O121" s="928"/>
      <c r="P121" s="928"/>
      <c r="Q121" s="928"/>
      <c r="R121" s="928"/>
      <c r="S121" s="2241"/>
      <c r="T121" s="2241"/>
      <c r="U121" s="2241"/>
      <c r="V121" s="2241"/>
      <c r="W121" s="100"/>
      <c r="X121" s="100"/>
      <c r="Y121" s="100"/>
      <c r="Z121" s="100"/>
    </row>
    <row r="122" spans="1:26" s="101" customFormat="1" ht="18" customHeight="1">
      <c r="A122" s="97" t="s">
        <v>1134</v>
      </c>
      <c r="B122" s="2233"/>
      <c r="C122" s="2233"/>
      <c r="D122" s="899"/>
      <c r="E122" s="899"/>
      <c r="F122" s="899"/>
      <c r="G122" s="899"/>
      <c r="H122" s="899"/>
      <c r="I122" s="899"/>
      <c r="J122" s="899"/>
      <c r="K122" s="899"/>
      <c r="L122" s="899"/>
      <c r="M122" s="899"/>
      <c r="N122" s="899"/>
      <c r="O122" s="899"/>
      <c r="P122" s="899"/>
      <c r="Q122" s="899"/>
      <c r="R122" s="899"/>
      <c r="S122" s="2239"/>
      <c r="T122" s="2239"/>
      <c r="U122" s="2239"/>
      <c r="V122" s="2239"/>
      <c r="W122" s="100"/>
      <c r="X122" s="100"/>
      <c r="Y122" s="100"/>
      <c r="Z122" s="100"/>
    </row>
    <row r="123" spans="1:26" s="101" customFormat="1" ht="18" customHeight="1">
      <c r="A123" s="2233" t="s">
        <v>1135</v>
      </c>
      <c r="B123" s="2233"/>
      <c r="C123" s="2233" t="s">
        <v>5</v>
      </c>
      <c r="D123" s="2234">
        <v>75604</v>
      </c>
      <c r="E123" s="899"/>
      <c r="F123" s="2234">
        <v>73065</v>
      </c>
      <c r="G123" s="899"/>
      <c r="H123" s="2234">
        <v>153183</v>
      </c>
      <c r="I123" s="899"/>
      <c r="J123" s="2234">
        <v>150687</v>
      </c>
      <c r="K123" s="899"/>
      <c r="L123" s="2234">
        <v>0</v>
      </c>
      <c r="M123" s="899"/>
      <c r="N123" s="2234">
        <v>0</v>
      </c>
      <c r="O123" s="899"/>
      <c r="P123" s="2234">
        <v>5</v>
      </c>
      <c r="Q123" s="899"/>
      <c r="R123" s="2234">
        <v>36</v>
      </c>
      <c r="S123" s="2239"/>
      <c r="T123" s="2239">
        <f>ROUND((SUM(D123)+SUM(H123)+SUM(L123)+SUM(P123)),0)</f>
        <v>228792</v>
      </c>
      <c r="U123" s="2239"/>
      <c r="V123" s="2239">
        <f>ROUND((SUM(F123)+SUM(J123)+SUM(N123)+SUM(R123)),0)</f>
        <v>223788</v>
      </c>
      <c r="W123" s="100"/>
      <c r="X123" s="100"/>
      <c r="Y123" s="100"/>
      <c r="Z123" s="100"/>
    </row>
    <row r="124" spans="1:26" s="101" customFormat="1" ht="18" customHeight="1">
      <c r="A124" s="2233" t="s">
        <v>1136</v>
      </c>
      <c r="B124" s="2233"/>
      <c r="C124" s="2233" t="s">
        <v>5</v>
      </c>
      <c r="D124" s="2234">
        <v>418</v>
      </c>
      <c r="E124" s="899"/>
      <c r="F124" s="2234">
        <v>40</v>
      </c>
      <c r="G124" s="899"/>
      <c r="H124" s="2234">
        <v>27085</v>
      </c>
      <c r="I124" s="899"/>
      <c r="J124" s="2234">
        <v>15252</v>
      </c>
      <c r="K124" s="899"/>
      <c r="L124" s="2234">
        <v>0</v>
      </c>
      <c r="M124" s="899"/>
      <c r="N124" s="2234">
        <v>1</v>
      </c>
      <c r="O124" s="899"/>
      <c r="P124" s="2234">
        <v>39</v>
      </c>
      <c r="Q124" s="899"/>
      <c r="R124" s="2234">
        <v>17</v>
      </c>
      <c r="S124" s="2239"/>
      <c r="T124" s="2239">
        <f t="shared" ref="T124:T132" si="27">ROUND((SUM(D124)+SUM(H124)+SUM(L124)+SUM(P124)),0)</f>
        <v>27542</v>
      </c>
      <c r="U124" s="2239"/>
      <c r="V124" s="2239">
        <f t="shared" ref="V124:V132" si="28">ROUND((SUM(F124)+SUM(J124)+SUM(N124)+SUM(R124)),0)</f>
        <v>15310</v>
      </c>
      <c r="W124" s="100"/>
      <c r="X124" s="100"/>
      <c r="Y124" s="100"/>
      <c r="Z124" s="100"/>
    </row>
    <row r="125" spans="1:26" s="101" customFormat="1" ht="18" customHeight="1">
      <c r="A125" s="2233" t="s">
        <v>2394</v>
      </c>
      <c r="B125" s="2233"/>
      <c r="C125" s="2233" t="s">
        <v>5</v>
      </c>
      <c r="D125" s="2234">
        <v>0</v>
      </c>
      <c r="E125" s="899"/>
      <c r="F125" s="2234">
        <v>0</v>
      </c>
      <c r="G125" s="899"/>
      <c r="H125" s="2234">
        <v>468000</v>
      </c>
      <c r="I125" s="899"/>
      <c r="J125" s="2234">
        <v>1068000</v>
      </c>
      <c r="K125" s="899"/>
      <c r="L125" s="2234">
        <v>0</v>
      </c>
      <c r="M125" s="899"/>
      <c r="N125" s="2234">
        <v>0</v>
      </c>
      <c r="O125" s="899"/>
      <c r="P125" s="2234">
        <v>0</v>
      </c>
      <c r="Q125" s="899"/>
      <c r="R125" s="2234">
        <v>0</v>
      </c>
      <c r="S125" s="2239"/>
      <c r="T125" s="2239">
        <f t="shared" si="27"/>
        <v>468000</v>
      </c>
      <c r="U125" s="2239"/>
      <c r="V125" s="2239">
        <f t="shared" si="28"/>
        <v>1068000</v>
      </c>
      <c r="W125" s="100"/>
      <c r="X125" s="100"/>
      <c r="Y125" s="100"/>
      <c r="Z125" s="100"/>
    </row>
    <row r="126" spans="1:26" s="101" customFormat="1" ht="18" customHeight="1">
      <c r="A126" s="2233" t="s">
        <v>1137</v>
      </c>
      <c r="B126" s="2233"/>
      <c r="C126" s="2233" t="s">
        <v>5</v>
      </c>
      <c r="D126" s="2234">
        <v>28</v>
      </c>
      <c r="E126" s="899"/>
      <c r="F126" s="2234">
        <v>270</v>
      </c>
      <c r="G126" s="899"/>
      <c r="H126" s="2234">
        <v>8825</v>
      </c>
      <c r="I126" s="899"/>
      <c r="J126" s="2234">
        <v>108105</v>
      </c>
      <c r="K126" s="899"/>
      <c r="L126" s="2234">
        <v>0</v>
      </c>
      <c r="M126" s="899"/>
      <c r="N126" s="2234">
        <v>0</v>
      </c>
      <c r="O126" s="899"/>
      <c r="P126" s="2234">
        <v>34490</v>
      </c>
      <c r="Q126" s="899"/>
      <c r="R126" s="2234">
        <v>6031</v>
      </c>
      <c r="S126" s="2239"/>
      <c r="T126" s="2239">
        <f t="shared" si="27"/>
        <v>43343</v>
      </c>
      <c r="U126" s="2239"/>
      <c r="V126" s="2239">
        <f t="shared" si="28"/>
        <v>114406</v>
      </c>
      <c r="W126" s="100"/>
      <c r="X126" s="100"/>
      <c r="Y126" s="100"/>
      <c r="Z126" s="100"/>
    </row>
    <row r="127" spans="1:26" s="101" customFormat="1" ht="18" customHeight="1">
      <c r="A127" s="2233" t="s">
        <v>1138</v>
      </c>
      <c r="B127" s="2233"/>
      <c r="C127" s="2233" t="s">
        <v>5</v>
      </c>
      <c r="D127" s="2234">
        <v>86488</v>
      </c>
      <c r="E127" s="899"/>
      <c r="F127" s="2234">
        <v>93081</v>
      </c>
      <c r="G127" s="899"/>
      <c r="H127" s="2234">
        <v>1739</v>
      </c>
      <c r="I127" s="899"/>
      <c r="J127" s="2234">
        <v>57</v>
      </c>
      <c r="K127" s="899"/>
      <c r="L127" s="2234">
        <v>0</v>
      </c>
      <c r="M127" s="899"/>
      <c r="N127" s="2234">
        <v>0</v>
      </c>
      <c r="O127" s="899"/>
      <c r="P127" s="2234">
        <v>2637</v>
      </c>
      <c r="Q127" s="899"/>
      <c r="R127" s="2234">
        <v>4363</v>
      </c>
      <c r="S127" s="2239"/>
      <c r="T127" s="2239">
        <f t="shared" si="27"/>
        <v>90864</v>
      </c>
      <c r="U127" s="2239"/>
      <c r="V127" s="2239">
        <f t="shared" si="28"/>
        <v>97501</v>
      </c>
      <c r="W127" s="100"/>
      <c r="X127" s="100"/>
      <c r="Y127" s="100"/>
      <c r="Z127" s="100"/>
    </row>
    <row r="128" spans="1:26" s="101" customFormat="1" ht="18" customHeight="1">
      <c r="A128" s="2233" t="s">
        <v>1139</v>
      </c>
      <c r="B128" s="2233"/>
      <c r="C128" s="2233" t="s">
        <v>5</v>
      </c>
      <c r="D128" s="2234">
        <v>-43851</v>
      </c>
      <c r="E128" s="899"/>
      <c r="F128" s="2234">
        <v>-52258</v>
      </c>
      <c r="G128" s="899"/>
      <c r="H128" s="2234">
        <v>2224230</v>
      </c>
      <c r="I128" s="899"/>
      <c r="J128" s="2234">
        <v>2123204</v>
      </c>
      <c r="K128" s="899"/>
      <c r="L128" s="2234">
        <v>470001</v>
      </c>
      <c r="M128" s="899"/>
      <c r="N128" s="2234">
        <v>425887</v>
      </c>
      <c r="O128" s="899"/>
      <c r="P128" s="2234">
        <v>0</v>
      </c>
      <c r="Q128" s="899"/>
      <c r="R128" s="2234">
        <v>0</v>
      </c>
      <c r="S128" s="2239"/>
      <c r="T128" s="2239">
        <f t="shared" si="27"/>
        <v>2650380</v>
      </c>
      <c r="U128" s="2239"/>
      <c r="V128" s="2239">
        <f t="shared" si="28"/>
        <v>2496833</v>
      </c>
      <c r="W128" s="100"/>
      <c r="X128" s="100"/>
      <c r="Y128" s="100"/>
      <c r="Z128" s="100"/>
    </row>
    <row r="129" spans="1:26" s="101" customFormat="1" ht="18" customHeight="1">
      <c r="A129" s="2233" t="s">
        <v>1140</v>
      </c>
      <c r="B129" s="2233"/>
      <c r="C129" s="2233" t="s">
        <v>5</v>
      </c>
      <c r="D129" s="2234">
        <v>6383</v>
      </c>
      <c r="E129" s="899"/>
      <c r="F129" s="2234">
        <v>2622</v>
      </c>
      <c r="G129" s="899"/>
      <c r="H129" s="2234">
        <v>160036</v>
      </c>
      <c r="I129" s="899"/>
      <c r="J129" s="2234">
        <v>157697</v>
      </c>
      <c r="K129" s="899"/>
      <c r="L129" s="2234">
        <v>0</v>
      </c>
      <c r="M129" s="899"/>
      <c r="N129" s="2234">
        <v>0</v>
      </c>
      <c r="O129" s="899"/>
      <c r="P129" s="2234">
        <v>1233</v>
      </c>
      <c r="Q129" s="899"/>
      <c r="R129" s="2234">
        <v>452</v>
      </c>
      <c r="S129" s="2239"/>
      <c r="T129" s="2239">
        <f t="shared" si="27"/>
        <v>167652</v>
      </c>
      <c r="U129" s="2239"/>
      <c r="V129" s="2239">
        <f t="shared" si="28"/>
        <v>160771</v>
      </c>
      <c r="W129" s="100"/>
      <c r="X129" s="100"/>
      <c r="Y129" s="100"/>
      <c r="Z129" s="100"/>
    </row>
    <row r="130" spans="1:26" s="101" customFormat="1" ht="18" customHeight="1">
      <c r="A130" s="2233" t="s">
        <v>1141</v>
      </c>
      <c r="B130" s="2233"/>
      <c r="C130" s="2233" t="s">
        <v>5</v>
      </c>
      <c r="D130" s="2234">
        <v>6063</v>
      </c>
      <c r="E130" s="899"/>
      <c r="F130" s="2234">
        <v>112654</v>
      </c>
      <c r="G130" s="899"/>
      <c r="H130" s="2234">
        <v>18826</v>
      </c>
      <c r="I130" s="899"/>
      <c r="J130" s="2234">
        <v>77916</v>
      </c>
      <c r="K130" s="899"/>
      <c r="L130" s="2234">
        <v>0</v>
      </c>
      <c r="M130" s="899"/>
      <c r="N130" s="2234">
        <v>0</v>
      </c>
      <c r="O130" s="899"/>
      <c r="P130" s="2234">
        <v>12646</v>
      </c>
      <c r="Q130" s="899"/>
      <c r="R130" s="2234">
        <v>10050</v>
      </c>
      <c r="S130" s="2239"/>
      <c r="T130" s="2239">
        <f t="shared" si="27"/>
        <v>37535</v>
      </c>
      <c r="U130" s="2239"/>
      <c r="V130" s="2239">
        <f t="shared" si="28"/>
        <v>200620</v>
      </c>
      <c r="W130" s="100"/>
      <c r="X130" s="100"/>
      <c r="Y130" s="100"/>
      <c r="Z130" s="100"/>
    </row>
    <row r="131" spans="1:26" s="101" customFormat="1" ht="18" customHeight="1">
      <c r="A131" s="2233" t="s">
        <v>1142</v>
      </c>
      <c r="B131" s="2233"/>
      <c r="C131" s="2233" t="s">
        <v>11</v>
      </c>
      <c r="D131" s="2234">
        <v>29</v>
      </c>
      <c r="E131" s="899"/>
      <c r="F131" s="2234">
        <v>34</v>
      </c>
      <c r="G131" s="899"/>
      <c r="H131" s="2234">
        <v>66725</v>
      </c>
      <c r="I131" s="899"/>
      <c r="J131" s="2234">
        <v>90587</v>
      </c>
      <c r="K131" s="899"/>
      <c r="L131" s="2234">
        <v>0</v>
      </c>
      <c r="M131" s="899"/>
      <c r="N131" s="2234">
        <v>0</v>
      </c>
      <c r="O131" s="899"/>
      <c r="P131" s="2234">
        <v>0</v>
      </c>
      <c r="Q131" s="899"/>
      <c r="R131" s="2234">
        <v>0</v>
      </c>
      <c r="S131" s="2239"/>
      <c r="T131" s="2239">
        <f t="shared" si="27"/>
        <v>66754</v>
      </c>
      <c r="U131" s="2239"/>
      <c r="V131" s="2239">
        <f t="shared" si="28"/>
        <v>90621</v>
      </c>
      <c r="W131" s="100"/>
      <c r="X131" s="100"/>
      <c r="Y131" s="100"/>
      <c r="Z131" s="100"/>
    </row>
    <row r="132" spans="1:26" s="101" customFormat="1" ht="18" customHeight="1">
      <c r="A132" s="2233" t="s">
        <v>1143</v>
      </c>
      <c r="B132" s="2233"/>
      <c r="C132" s="2233" t="s">
        <v>5</v>
      </c>
      <c r="D132" s="2234">
        <v>83719</v>
      </c>
      <c r="E132" s="899"/>
      <c r="F132" s="2234">
        <v>39052</v>
      </c>
      <c r="G132" s="899"/>
      <c r="H132" s="2234">
        <v>539985</v>
      </c>
      <c r="I132" s="899"/>
      <c r="J132" s="2234">
        <v>478737</v>
      </c>
      <c r="K132" s="899"/>
      <c r="L132" s="2234">
        <v>68</v>
      </c>
      <c r="M132" s="899"/>
      <c r="N132" s="2234">
        <v>114</v>
      </c>
      <c r="O132" s="899"/>
      <c r="P132" s="2234">
        <v>60739</v>
      </c>
      <c r="Q132" s="899"/>
      <c r="R132" s="2234">
        <v>15342</v>
      </c>
      <c r="S132" s="2239"/>
      <c r="T132" s="2239">
        <f t="shared" si="27"/>
        <v>684511</v>
      </c>
      <c r="U132" s="2239"/>
      <c r="V132" s="2239">
        <f t="shared" si="28"/>
        <v>533245</v>
      </c>
      <c r="W132" s="100"/>
      <c r="X132" s="100"/>
      <c r="Y132" s="100"/>
      <c r="Z132" s="100"/>
    </row>
    <row r="133" spans="1:26" s="101" customFormat="1" ht="18" customHeight="1">
      <c r="A133" s="2231" t="s">
        <v>1144</v>
      </c>
      <c r="B133" s="2231"/>
      <c r="C133" s="2231" t="s">
        <v>5</v>
      </c>
      <c r="D133" s="2246">
        <f>ROUND(SUM(D123:D132),0)</f>
        <v>214881</v>
      </c>
      <c r="E133" s="922"/>
      <c r="F133" s="2246">
        <f>ROUND(SUM(F123:F132),0)</f>
        <v>268560</v>
      </c>
      <c r="G133" s="922"/>
      <c r="H133" s="2246">
        <f>ROUND(SUM(H123:H132),0)</f>
        <v>3668634</v>
      </c>
      <c r="I133" s="922"/>
      <c r="J133" s="2246">
        <f>ROUND(SUM(J123:J132),0)</f>
        <v>4270242</v>
      </c>
      <c r="K133" s="922"/>
      <c r="L133" s="2246">
        <f>ROUND(SUM(L123:L132),0)</f>
        <v>470069</v>
      </c>
      <c r="M133" s="922"/>
      <c r="N133" s="2246">
        <f>ROUND(SUM(N123:N132),0)</f>
        <v>426002</v>
      </c>
      <c r="O133" s="922"/>
      <c r="P133" s="2246">
        <f>ROUND(SUM(P123:P132),0)</f>
        <v>111789</v>
      </c>
      <c r="Q133" s="922"/>
      <c r="R133" s="2246">
        <f>ROUND(SUM(R123:R132),0)</f>
        <v>36291</v>
      </c>
      <c r="S133" s="2238"/>
      <c r="T133" s="2246">
        <f>ROUND(SUM(T123:T132),0)</f>
        <v>4465373</v>
      </c>
      <c r="U133" s="2238"/>
      <c r="V133" s="2246">
        <f>ROUND(SUM(V123:V132),0)</f>
        <v>5001095</v>
      </c>
      <c r="W133" s="100"/>
      <c r="X133" s="100"/>
      <c r="Y133" s="100"/>
      <c r="Z133" s="100"/>
    </row>
    <row r="134" spans="1:26" s="101" customFormat="1" ht="18" customHeight="1">
      <c r="A134" s="2231"/>
      <c r="B134" s="2233"/>
      <c r="C134" s="2233"/>
      <c r="D134" s="928"/>
      <c r="E134" s="899"/>
      <c r="F134" s="928"/>
      <c r="G134" s="899"/>
      <c r="H134" s="928"/>
      <c r="I134" s="928"/>
      <c r="J134" s="928"/>
      <c r="K134" s="928"/>
      <c r="L134" s="928"/>
      <c r="M134" s="928"/>
      <c r="N134" s="928"/>
      <c r="O134" s="928"/>
      <c r="P134" s="928"/>
      <c r="Q134" s="928"/>
      <c r="R134" s="928"/>
      <c r="S134" s="2241"/>
      <c r="T134" s="2241"/>
      <c r="U134" s="2241"/>
      <c r="V134" s="2241"/>
      <c r="W134" s="100"/>
      <c r="X134" s="100"/>
      <c r="Y134" s="100"/>
      <c r="Z134" s="100"/>
    </row>
    <row r="135" spans="1:26" s="101" customFormat="1" ht="18" customHeight="1">
      <c r="W135" s="100"/>
      <c r="X135" s="100"/>
      <c r="Y135" s="100"/>
      <c r="Z135" s="100"/>
    </row>
    <row r="136" spans="1:26" s="101" customFormat="1" ht="18" customHeight="1">
      <c r="W136" s="100"/>
      <c r="X136" s="100"/>
      <c r="Y136" s="100"/>
      <c r="Z136" s="100"/>
    </row>
    <row r="137" spans="1:26" s="101" customFormat="1" ht="18" customHeight="1">
      <c r="W137" s="100"/>
      <c r="X137" s="100"/>
      <c r="Y137" s="100"/>
      <c r="Z137" s="100"/>
    </row>
    <row r="138" spans="1:26" s="101" customFormat="1" ht="18" customHeight="1">
      <c r="W138" s="100"/>
      <c r="X138" s="100"/>
      <c r="Y138" s="100"/>
      <c r="Z138" s="100"/>
    </row>
    <row r="139" spans="1:26" s="101" customFormat="1" ht="18" customHeight="1">
      <c r="W139" s="100"/>
      <c r="X139" s="100"/>
      <c r="Y139" s="100"/>
      <c r="Z139" s="100"/>
    </row>
    <row r="140" spans="1:26" s="101" customFormat="1" ht="19.5" customHeight="1">
      <c r="A140" s="2205" t="s">
        <v>0</v>
      </c>
      <c r="B140" s="1001"/>
      <c r="C140" s="1001"/>
      <c r="D140" s="1001"/>
      <c r="E140" s="1001"/>
      <c r="F140" s="1001"/>
      <c r="G140" s="1001"/>
      <c r="H140" s="1001"/>
      <c r="I140" s="1001"/>
      <c r="J140" s="1001"/>
      <c r="K140" s="1001"/>
      <c r="L140" s="1001"/>
      <c r="M140" s="1001"/>
      <c r="N140" s="1001"/>
      <c r="O140" s="1001"/>
      <c r="P140" s="1001"/>
      <c r="Q140" s="1001"/>
      <c r="R140" s="1001"/>
      <c r="S140" s="2203"/>
      <c r="T140" s="2203"/>
      <c r="U140" s="2203"/>
      <c r="V140" s="2203"/>
      <c r="W140" s="100"/>
      <c r="X140" s="100"/>
      <c r="Y140" s="100"/>
      <c r="Z140" s="100"/>
    </row>
    <row r="141" spans="1:26" s="101" customFormat="1" ht="19.5" customHeight="1">
      <c r="A141" s="2205" t="s">
        <v>1</v>
      </c>
      <c r="B141" s="1001"/>
      <c r="C141" s="1001"/>
      <c r="D141" s="1001"/>
      <c r="E141" s="1001"/>
      <c r="F141" s="1001"/>
      <c r="G141" s="1001"/>
      <c r="H141" s="1001"/>
      <c r="I141" s="1001"/>
      <c r="J141" s="1001"/>
      <c r="K141" s="1001"/>
      <c r="L141" s="1001"/>
      <c r="M141" s="1001"/>
      <c r="N141" s="1001"/>
      <c r="O141" s="1001"/>
      <c r="P141" s="1001"/>
      <c r="Q141" s="1001"/>
      <c r="R141" s="1002"/>
      <c r="S141" s="1001"/>
      <c r="T141" s="1001"/>
      <c r="U141" s="1001"/>
      <c r="V141" s="2253" t="s">
        <v>34</v>
      </c>
      <c r="W141" s="100"/>
      <c r="X141" s="100"/>
      <c r="Y141" s="100"/>
      <c r="Z141" s="100"/>
    </row>
    <row r="142" spans="1:26" s="101" customFormat="1" ht="19.5" customHeight="1">
      <c r="A142" s="2252" t="s">
        <v>2098</v>
      </c>
      <c r="B142" s="1001"/>
      <c r="C142" s="1001"/>
      <c r="D142" s="1001"/>
      <c r="E142" s="1001"/>
      <c r="F142" s="1001"/>
      <c r="G142" s="1001"/>
      <c r="H142" s="1001"/>
      <c r="I142" s="1001"/>
      <c r="J142" s="1001"/>
      <c r="K142" s="1001"/>
      <c r="L142" s="1001"/>
      <c r="M142" s="1001"/>
      <c r="N142" s="1001"/>
      <c r="O142" s="1001"/>
      <c r="P142" s="1001"/>
      <c r="Q142" s="1001"/>
      <c r="R142" s="1001"/>
      <c r="S142" s="1001"/>
      <c r="T142" s="1001"/>
      <c r="U142" s="1001"/>
      <c r="V142" s="2254" t="s">
        <v>115</v>
      </c>
      <c r="W142" s="100"/>
      <c r="X142" s="100"/>
      <c r="Y142" s="100"/>
      <c r="Z142" s="100"/>
    </row>
    <row r="143" spans="1:26" s="101" customFormat="1" ht="19.5" customHeight="1">
      <c r="A143" s="2218" t="s">
        <v>2472</v>
      </c>
      <c r="B143" s="1001"/>
      <c r="C143" s="1001"/>
      <c r="D143" s="1001"/>
      <c r="E143" s="1001"/>
      <c r="F143" s="1001"/>
      <c r="G143" s="1001"/>
      <c r="H143" s="1001"/>
      <c r="I143" s="1001"/>
      <c r="J143" s="1001"/>
      <c r="K143" s="1001"/>
      <c r="L143" s="1001"/>
      <c r="M143" s="1001"/>
      <c r="N143" s="1001"/>
      <c r="O143" s="1001"/>
      <c r="P143" s="1001"/>
      <c r="Q143" s="1001"/>
      <c r="R143" s="1001"/>
      <c r="S143" s="1001"/>
      <c r="T143" s="1001"/>
      <c r="U143" s="1001"/>
      <c r="V143" s="2204"/>
      <c r="W143" s="100"/>
      <c r="X143" s="100"/>
      <c r="Y143" s="100"/>
      <c r="Z143" s="100"/>
    </row>
    <row r="144" spans="1:26" s="101" customFormat="1" ht="19.5" customHeight="1">
      <c r="A144" s="1004" t="s">
        <v>2312</v>
      </c>
      <c r="B144" s="1003"/>
      <c r="C144" s="1003"/>
      <c r="D144" s="1003"/>
      <c r="E144" s="1003"/>
      <c r="F144" s="1003"/>
      <c r="G144" s="1003"/>
      <c r="H144" s="2206"/>
      <c r="I144" s="1003"/>
      <c r="J144" s="1003"/>
      <c r="K144" s="1003"/>
      <c r="L144" s="1003"/>
      <c r="M144" s="1003"/>
      <c r="N144" s="1003"/>
      <c r="O144" s="1003"/>
      <c r="P144" s="1003"/>
      <c r="Q144" s="1003"/>
      <c r="R144" s="1003"/>
      <c r="S144" s="1003"/>
      <c r="T144" s="1003"/>
      <c r="U144" s="1003"/>
      <c r="V144" s="2207"/>
      <c r="W144" s="100"/>
      <c r="X144" s="100"/>
      <c r="Y144" s="100"/>
      <c r="Z144" s="100"/>
    </row>
    <row r="145" spans="1:26" s="101" customFormat="1" ht="18" customHeight="1">
      <c r="A145" s="1004"/>
      <c r="B145" s="1003"/>
      <c r="C145" s="1003"/>
      <c r="D145" s="1003"/>
      <c r="E145" s="1003"/>
      <c r="F145" s="1003"/>
      <c r="G145" s="1003"/>
      <c r="H145" s="2206"/>
      <c r="I145" s="1003"/>
      <c r="J145" s="1003"/>
      <c r="K145" s="1003"/>
      <c r="L145" s="1003"/>
      <c r="M145" s="1003"/>
      <c r="N145" s="1003"/>
      <c r="O145" s="1003"/>
      <c r="P145" s="1003"/>
      <c r="Q145" s="1003"/>
      <c r="R145" s="1003"/>
      <c r="S145" s="1003"/>
      <c r="T145" s="1003"/>
      <c r="U145" s="1003"/>
      <c r="V145" s="2207"/>
      <c r="W145" s="100"/>
      <c r="X145" s="100"/>
      <c r="Y145" s="100"/>
      <c r="Z145" s="100"/>
    </row>
    <row r="146" spans="1:26" s="101" customFormat="1" ht="18" customHeight="1">
      <c r="A146" s="2231"/>
      <c r="B146" s="2233"/>
      <c r="C146" s="2233"/>
      <c r="D146" s="66" t="s">
        <v>36</v>
      </c>
      <c r="E146" s="64"/>
      <c r="F146" s="64"/>
      <c r="G146" s="64"/>
      <c r="H146" s="64" t="s">
        <v>37</v>
      </c>
      <c r="I146" s="64"/>
      <c r="J146" s="64"/>
      <c r="K146" s="64"/>
      <c r="L146" s="64" t="s">
        <v>38</v>
      </c>
      <c r="M146" s="64"/>
      <c r="N146" s="64"/>
      <c r="O146" s="64"/>
      <c r="P146" s="64" t="s">
        <v>39</v>
      </c>
      <c r="Q146" s="64"/>
      <c r="R146" s="64"/>
      <c r="S146" s="63"/>
      <c r="T146" s="65" t="s">
        <v>40</v>
      </c>
      <c r="U146" s="65"/>
      <c r="V146" s="65"/>
      <c r="W146" s="100"/>
      <c r="X146" s="100"/>
      <c r="Y146" s="100"/>
      <c r="Z146" s="100"/>
    </row>
    <row r="147" spans="1:26" s="101" customFormat="1" ht="18" customHeight="1">
      <c r="A147" s="2231"/>
      <c r="B147" s="2233"/>
      <c r="C147" s="2233"/>
      <c r="D147" s="67"/>
      <c r="E147" s="67"/>
      <c r="F147" s="67"/>
      <c r="G147" s="64"/>
      <c r="H147" s="67"/>
      <c r="I147" s="67"/>
      <c r="J147" s="67"/>
      <c r="K147" s="64"/>
      <c r="L147" s="67"/>
      <c r="M147" s="67"/>
      <c r="N147" s="67"/>
      <c r="O147" s="64"/>
      <c r="P147" s="67"/>
      <c r="Q147" s="67"/>
      <c r="R147" s="67"/>
      <c r="S147" s="63"/>
      <c r="T147" s="67"/>
      <c r="U147" s="67"/>
      <c r="V147" s="67"/>
      <c r="W147" s="100"/>
      <c r="X147" s="100"/>
      <c r="Y147" s="100"/>
      <c r="Z147" s="100"/>
    </row>
    <row r="148" spans="1:26" s="101" customFormat="1" ht="18" customHeight="1">
      <c r="A148" s="2231"/>
      <c r="B148" s="2233"/>
      <c r="C148" s="2233"/>
      <c r="D148" s="2261" t="s">
        <v>2473</v>
      </c>
      <c r="E148" s="70"/>
      <c r="F148" s="2261" t="s">
        <v>2297</v>
      </c>
      <c r="G148" s="70"/>
      <c r="H148" s="2261" t="s">
        <v>2473</v>
      </c>
      <c r="I148" s="70"/>
      <c r="J148" s="2262" t="str">
        <f>F148</f>
        <v xml:space="preserve"> MARCH 31, 2019</v>
      </c>
      <c r="K148" s="70"/>
      <c r="L148" s="2262" t="str">
        <f>D148</f>
        <v xml:space="preserve"> MARCH 31, 2020</v>
      </c>
      <c r="M148" s="70"/>
      <c r="N148" s="2262" t="str">
        <f>F148</f>
        <v xml:space="preserve"> MARCH 31, 2019</v>
      </c>
      <c r="O148" s="1891"/>
      <c r="P148" s="2262" t="str">
        <f>D148</f>
        <v xml:space="preserve"> MARCH 31, 2020</v>
      </c>
      <c r="Q148" s="1892"/>
      <c r="R148" s="2262" t="str">
        <f>F148</f>
        <v xml:space="preserve"> MARCH 31, 2019</v>
      </c>
      <c r="S148" s="1008"/>
      <c r="T148" s="2262" t="str">
        <f>D148</f>
        <v xml:space="preserve"> MARCH 31, 2020</v>
      </c>
      <c r="U148" s="1892"/>
      <c r="V148" s="2262" t="str">
        <f>F148</f>
        <v xml:space="preserve"> MARCH 31, 2019</v>
      </c>
      <c r="W148" s="100"/>
      <c r="X148" s="100"/>
      <c r="Y148" s="100"/>
      <c r="Z148" s="100"/>
    </row>
    <row r="149" spans="1:26" s="101" customFormat="1" ht="18" customHeight="1">
      <c r="A149" s="2231"/>
      <c r="B149" s="2233"/>
      <c r="C149" s="2233"/>
      <c r="D149" s="69"/>
      <c r="E149" s="70"/>
      <c r="F149" s="69"/>
      <c r="G149" s="70"/>
      <c r="H149" s="69"/>
      <c r="I149" s="70"/>
      <c r="J149" s="69"/>
      <c r="K149" s="70"/>
      <c r="L149" s="1890"/>
      <c r="M149" s="70"/>
      <c r="N149" s="1890"/>
      <c r="O149" s="1891"/>
      <c r="P149" s="1890"/>
      <c r="Q149" s="1892"/>
      <c r="R149" s="1890"/>
      <c r="S149" s="1008"/>
      <c r="T149" s="1890"/>
      <c r="U149" s="1892"/>
      <c r="V149" s="1890"/>
      <c r="W149" s="100"/>
      <c r="X149" s="100"/>
      <c r="Y149" s="100"/>
      <c r="Z149" s="100"/>
    </row>
    <row r="150" spans="1:26" s="101" customFormat="1" ht="18" customHeight="1">
      <c r="A150" s="97" t="s">
        <v>1145</v>
      </c>
      <c r="B150" s="2233"/>
      <c r="C150" s="2233" t="s">
        <v>5</v>
      </c>
      <c r="D150" s="2247">
        <v>36.6</v>
      </c>
      <c r="E150" s="922"/>
      <c r="F150" s="2247">
        <v>271</v>
      </c>
      <c r="G150" s="922"/>
      <c r="H150" s="2247">
        <v>17830</v>
      </c>
      <c r="I150" s="922"/>
      <c r="J150" s="2247">
        <v>23140</v>
      </c>
      <c r="K150" s="922"/>
      <c r="L150" s="2247">
        <v>19</v>
      </c>
      <c r="M150" s="922"/>
      <c r="N150" s="2247">
        <v>86</v>
      </c>
      <c r="O150" s="922"/>
      <c r="P150" s="2247">
        <v>5795</v>
      </c>
      <c r="Q150" s="922"/>
      <c r="R150" s="2247">
        <v>2592</v>
      </c>
      <c r="S150" s="2238"/>
      <c r="T150" s="2248">
        <f>ROUND((SUM(D150)+SUM(H150)+SUM(L150)+SUM(P150)),0)</f>
        <v>23681</v>
      </c>
      <c r="U150" s="2238"/>
      <c r="V150" s="2248">
        <f>ROUND((SUM(F150)+SUM(J150)+SUM(N150)+SUM(R150)),0)</f>
        <v>26089</v>
      </c>
      <c r="W150" s="100"/>
      <c r="X150" s="100"/>
      <c r="Y150" s="100"/>
      <c r="Z150" s="100"/>
    </row>
    <row r="151" spans="1:26" s="101" customFormat="1" ht="18" customHeight="1">
      <c r="A151" s="2231"/>
      <c r="B151" s="2233"/>
      <c r="C151" s="2233"/>
      <c r="D151" s="1547"/>
      <c r="E151" s="922"/>
      <c r="F151" s="1547"/>
      <c r="G151" s="922"/>
      <c r="H151" s="1547"/>
      <c r="I151" s="1547"/>
      <c r="J151" s="1547"/>
      <c r="K151" s="1547"/>
      <c r="L151" s="1547"/>
      <c r="M151" s="1547"/>
      <c r="N151" s="1547"/>
      <c r="O151" s="1547"/>
      <c r="P151" s="1547"/>
      <c r="Q151" s="1547"/>
      <c r="R151" s="1547"/>
      <c r="S151" s="2249"/>
      <c r="T151" s="2249"/>
      <c r="U151" s="2249"/>
      <c r="V151" s="2249"/>
      <c r="W151" s="100"/>
      <c r="X151" s="100"/>
      <c r="Y151" s="100"/>
      <c r="Z151" s="100"/>
    </row>
    <row r="152" spans="1:26" s="101" customFormat="1" ht="18" customHeight="1">
      <c r="A152" s="97" t="s">
        <v>1146</v>
      </c>
      <c r="B152" s="2233"/>
      <c r="C152" s="2233" t="s">
        <v>5</v>
      </c>
      <c r="D152" s="2247">
        <v>0</v>
      </c>
      <c r="E152" s="922"/>
      <c r="F152" s="2247">
        <v>0</v>
      </c>
      <c r="G152" s="922"/>
      <c r="H152" s="2247">
        <v>1541334</v>
      </c>
      <c r="I152" s="922"/>
      <c r="J152" s="2247">
        <v>1726130</v>
      </c>
      <c r="K152" s="922"/>
      <c r="L152" s="2247">
        <v>0</v>
      </c>
      <c r="M152" s="922"/>
      <c r="N152" s="2247">
        <v>0</v>
      </c>
      <c r="O152" s="922"/>
      <c r="P152" s="2247">
        <v>0</v>
      </c>
      <c r="Q152" s="922"/>
      <c r="R152" s="2247">
        <v>0</v>
      </c>
      <c r="S152" s="2238"/>
      <c r="T152" s="2248">
        <f>ROUND((SUM(D152)+SUM(H152)+SUM(L152)+SUM(P152)),0)</f>
        <v>1541334</v>
      </c>
      <c r="U152" s="2238"/>
      <c r="V152" s="2248">
        <f>ROUND((SUM(F152)+SUM(J152)+SUM(N152)+SUM(R152)),0)</f>
        <v>1726130</v>
      </c>
      <c r="W152" s="100"/>
      <c r="X152" s="100"/>
      <c r="Y152" s="100"/>
      <c r="Z152" s="100"/>
    </row>
    <row r="153" spans="1:26" s="101" customFormat="1" ht="18" customHeight="1">
      <c r="A153" s="2231"/>
      <c r="B153" s="2233"/>
      <c r="C153" s="2233"/>
      <c r="D153" s="928"/>
      <c r="E153" s="899"/>
      <c r="F153" s="928"/>
      <c r="G153" s="928"/>
      <c r="H153" s="928"/>
      <c r="I153" s="928"/>
      <c r="J153" s="928"/>
      <c r="K153" s="928"/>
      <c r="L153" s="928"/>
      <c r="M153" s="928"/>
      <c r="N153" s="928"/>
      <c r="O153" s="928"/>
      <c r="P153" s="928"/>
      <c r="Q153" s="928"/>
      <c r="R153" s="928"/>
      <c r="S153" s="2241"/>
      <c r="T153" s="2241"/>
      <c r="U153" s="2241"/>
      <c r="V153" s="2241"/>
      <c r="W153" s="100"/>
      <c r="X153" s="100"/>
      <c r="Y153" s="100"/>
      <c r="Z153" s="100"/>
    </row>
    <row r="154" spans="1:26" s="101" customFormat="1" ht="18" customHeight="1">
      <c r="A154" s="2251" t="s">
        <v>1147</v>
      </c>
      <c r="B154" s="2231"/>
      <c r="C154" s="2231" t="s">
        <v>5</v>
      </c>
      <c r="D154" s="2264">
        <f>ROUND(SUM(D152+D150+D133+D120+D118+D116+D109+D107+D101+D99+D89+D64),0)</f>
        <v>3159259</v>
      </c>
      <c r="E154" s="916"/>
      <c r="F154" s="2264">
        <f>ROUND(SUM(F152+F150+F133+F120+F118+F116+F109+F107+F101+F99+F89+F64),0)</f>
        <v>3586046</v>
      </c>
      <c r="G154" s="916"/>
      <c r="H154" s="2264">
        <f>ROUND(SUM(H152+H150+H133+H120+H118+H116+H109+H107+H101+H99+H89+H64),0)</f>
        <v>19279357</v>
      </c>
      <c r="I154" s="916"/>
      <c r="J154" s="2264">
        <f>ROUND(SUM(J152+J150+J133+J120+J118+J116+J109+J107+J101+J99+J89+J64),0)</f>
        <v>19668210</v>
      </c>
      <c r="K154" s="916"/>
      <c r="L154" s="2264">
        <f>ROUND(SUM(L152+L150+L133+L120+L118+L116+L109+L107+L101+L99+L89+L64),0)</f>
        <v>476948</v>
      </c>
      <c r="M154" s="916"/>
      <c r="N154" s="2264">
        <f>ROUND(SUM(N152+N150+N133+N120+N118+N116+N109+N107+N101+N99+N89+N64),0)</f>
        <v>433402</v>
      </c>
      <c r="O154" s="916"/>
      <c r="P154" s="2264">
        <f>ROUND(SUM(P152+P150+P133+P120+P118+P116+P109+P107+P101+P99+P89+P64),0)</f>
        <v>6550808</v>
      </c>
      <c r="Q154" s="916"/>
      <c r="R154" s="2264">
        <f>ROUND(SUM(R152+R150+R133+R120+R118+R116+R109+R107+R101+R99+R89+R64),0)+1</f>
        <v>7497032</v>
      </c>
      <c r="S154" s="2263"/>
      <c r="T154" s="2264">
        <f>ROUND(SUM(T152+T150+T133+T120+T118+T116+T109+T107+T101+T99+T89+T64),0)</f>
        <v>29466372</v>
      </c>
      <c r="U154" s="2263"/>
      <c r="V154" s="2264">
        <f>ROUND(SUM(V152+V150+V133+V120+V118+V116+V109+V107+V101+V99+V89+V64),0)</f>
        <v>31184690</v>
      </c>
      <c r="W154" s="100"/>
      <c r="X154" s="100"/>
      <c r="Y154" s="100"/>
      <c r="Z154" s="100"/>
    </row>
    <row r="155" spans="1:26" s="101" customFormat="1" ht="18" customHeight="1">
      <c r="A155" s="2251"/>
      <c r="B155" s="2231"/>
      <c r="C155" s="2231"/>
      <c r="D155" s="2255"/>
      <c r="E155" s="896"/>
      <c r="F155" s="2255"/>
      <c r="G155" s="896"/>
      <c r="H155" s="2255"/>
      <c r="I155" s="896"/>
      <c r="J155" s="2255"/>
      <c r="K155" s="896"/>
      <c r="L155" s="2255"/>
      <c r="M155" s="896"/>
      <c r="N155" s="2255"/>
      <c r="O155" s="896"/>
      <c r="P155" s="2255"/>
      <c r="Q155" s="896"/>
      <c r="R155" s="2255"/>
      <c r="S155" s="2250"/>
      <c r="T155" s="2255"/>
      <c r="U155" s="2250"/>
      <c r="V155" s="2255"/>
      <c r="W155" s="100"/>
      <c r="X155" s="100"/>
      <c r="Y155" s="100"/>
      <c r="Z155" s="100"/>
    </row>
    <row r="156" spans="1:26" ht="14.25" customHeight="1">
      <c r="A156" s="2251"/>
      <c r="B156" s="2231"/>
      <c r="C156" s="2231"/>
      <c r="D156" s="2255"/>
      <c r="E156" s="896"/>
      <c r="F156" s="2255"/>
      <c r="G156" s="896"/>
      <c r="H156" s="2255"/>
      <c r="I156" s="896"/>
      <c r="J156" s="2255"/>
      <c r="K156" s="896"/>
      <c r="L156" s="2255"/>
      <c r="M156" s="896"/>
      <c r="N156" s="2255"/>
      <c r="O156" s="896"/>
      <c r="P156" s="2255"/>
      <c r="Q156" s="896"/>
      <c r="R156" s="2255"/>
      <c r="S156" s="2250"/>
      <c r="T156" s="2255"/>
      <c r="U156" s="2250"/>
      <c r="V156" s="2255"/>
      <c r="W156" s="62"/>
      <c r="X156" s="62"/>
      <c r="Y156" s="62"/>
      <c r="Z156" s="62"/>
    </row>
    <row r="157" spans="1:26" ht="18" customHeight="1">
      <c r="A157" s="97" t="s">
        <v>73</v>
      </c>
      <c r="B157" s="64"/>
      <c r="C157" s="71" t="s">
        <v>5</v>
      </c>
      <c r="D157" s="1704">
        <v>285</v>
      </c>
      <c r="E157" s="922"/>
      <c r="F157" s="1704">
        <v>149</v>
      </c>
      <c r="G157" s="922"/>
      <c r="H157" s="1704">
        <v>62896868</v>
      </c>
      <c r="I157" s="922"/>
      <c r="J157" s="1704">
        <v>58920558</v>
      </c>
      <c r="K157" s="922"/>
      <c r="L157" s="1704">
        <v>73769</v>
      </c>
      <c r="M157" s="922"/>
      <c r="N157" s="1704">
        <v>73633</v>
      </c>
      <c r="O157" s="922"/>
      <c r="P157" s="1704">
        <v>2109103</v>
      </c>
      <c r="Q157" s="922"/>
      <c r="R157" s="1704">
        <v>2350013</v>
      </c>
      <c r="S157" s="927"/>
      <c r="T157" s="930">
        <f>ROUND(SUM(+P157+H157+D157+L157),0)</f>
        <v>65080025</v>
      </c>
      <c r="U157" s="927"/>
      <c r="V157" s="929">
        <f>ROUND(SUM(+F157+J157+N157+R157),0)</f>
        <v>61344353</v>
      </c>
      <c r="W157" s="62"/>
      <c r="X157" s="62"/>
      <c r="Y157" s="62"/>
      <c r="Z157" s="62"/>
    </row>
    <row r="158" spans="1:26" ht="8.15" customHeight="1">
      <c r="A158" s="63"/>
      <c r="B158" s="63"/>
      <c r="C158" s="68"/>
      <c r="D158" s="919"/>
      <c r="E158" s="899"/>
      <c r="F158" s="919"/>
      <c r="G158" s="899"/>
      <c r="H158" s="919"/>
      <c r="I158" s="899"/>
      <c r="J158" s="919"/>
      <c r="K158" s="899"/>
      <c r="L158" s="919"/>
      <c r="M158" s="899"/>
      <c r="N158" s="919"/>
      <c r="O158" s="899"/>
      <c r="P158" s="919"/>
      <c r="Q158" s="899"/>
      <c r="R158" s="919"/>
      <c r="S158" s="907"/>
      <c r="T158" s="931"/>
      <c r="U158" s="907"/>
      <c r="V158" s="920"/>
      <c r="W158" s="62"/>
      <c r="X158" s="62"/>
      <c r="Y158" s="62"/>
      <c r="Z158" s="62"/>
    </row>
    <row r="159" spans="1:26" ht="16.5" customHeight="1">
      <c r="A159" s="7" t="s">
        <v>74</v>
      </c>
      <c r="B159" s="63"/>
      <c r="C159" s="68"/>
      <c r="D159" s="899"/>
      <c r="E159" s="899"/>
      <c r="F159" s="899"/>
      <c r="G159" s="899"/>
      <c r="H159" s="899"/>
      <c r="I159" s="899"/>
      <c r="J159" s="899"/>
      <c r="K159" s="899"/>
      <c r="L159" s="899"/>
      <c r="M159" s="899"/>
      <c r="N159" s="899"/>
      <c r="O159" s="899"/>
      <c r="P159" s="899"/>
      <c r="Q159" s="899"/>
      <c r="R159" s="899"/>
      <c r="S159" s="907"/>
      <c r="T159" s="914"/>
      <c r="U159" s="907"/>
      <c r="V159" s="907"/>
      <c r="W159" s="62"/>
      <c r="X159" s="62"/>
      <c r="Y159" s="62"/>
      <c r="Z159" s="62"/>
    </row>
    <row r="160" spans="1:26" ht="14.25" customHeight="1">
      <c r="A160" s="63" t="s">
        <v>75</v>
      </c>
      <c r="B160" s="63"/>
      <c r="C160" s="68" t="s">
        <v>5</v>
      </c>
      <c r="D160" s="1541">
        <v>0</v>
      </c>
      <c r="E160" s="899"/>
      <c r="F160" s="1541">
        <v>0</v>
      </c>
      <c r="G160" s="899"/>
      <c r="H160" s="1541">
        <v>0</v>
      </c>
      <c r="I160" s="899"/>
      <c r="J160" s="1541">
        <v>0</v>
      </c>
      <c r="K160" s="899"/>
      <c r="L160" s="1541">
        <v>0</v>
      </c>
      <c r="M160" s="899"/>
      <c r="N160" s="1541">
        <v>0</v>
      </c>
      <c r="O160" s="899"/>
      <c r="P160" s="1541">
        <v>0</v>
      </c>
      <c r="Q160" s="899"/>
      <c r="R160" s="1541">
        <v>132900</v>
      </c>
      <c r="S160" s="907"/>
      <c r="T160" s="907">
        <f>ROUND(SUM(D160)+SUM(H160)+SUM(L160)+SUM(P160),0)</f>
        <v>0</v>
      </c>
      <c r="U160" s="907"/>
      <c r="V160" s="907">
        <f>ROUND(SUM(+F160+J160+N160+R160),0)</f>
        <v>132900</v>
      </c>
      <c r="W160" s="62"/>
      <c r="X160" s="62"/>
      <c r="Y160" s="62"/>
      <c r="Z160" s="62"/>
    </row>
    <row r="161" spans="1:26" ht="14.25" customHeight="1">
      <c r="A161" s="63" t="s">
        <v>76</v>
      </c>
      <c r="B161" s="63"/>
      <c r="C161" s="68" t="s">
        <v>5</v>
      </c>
      <c r="D161" s="1541">
        <v>35906769</v>
      </c>
      <c r="E161" s="899"/>
      <c r="F161" s="1541">
        <v>31069281</v>
      </c>
      <c r="G161" s="899"/>
      <c r="H161" s="1541">
        <v>2269197</v>
      </c>
      <c r="I161" s="899"/>
      <c r="J161" s="1541">
        <v>1905571</v>
      </c>
      <c r="K161" s="899"/>
      <c r="L161" s="1541">
        <v>3742214</v>
      </c>
      <c r="M161" s="899"/>
      <c r="N161" s="1541">
        <v>3536710</v>
      </c>
      <c r="O161" s="899"/>
      <c r="P161" s="1541">
        <v>3546520</v>
      </c>
      <c r="Q161" s="899"/>
      <c r="R161" s="1541">
        <v>2218760</v>
      </c>
      <c r="S161" s="907"/>
      <c r="T161" s="907">
        <f>ROUND(SUM(D161)+SUM(H161)+SUM(L161)+SUM(P161),0)</f>
        <v>45464700</v>
      </c>
      <c r="U161" s="907"/>
      <c r="V161" s="907">
        <f>ROUND(SUM(+F161+J161+N161+R161),0)</f>
        <v>38730322</v>
      </c>
      <c r="W161" s="62"/>
      <c r="X161" s="62"/>
      <c r="Y161" s="62"/>
      <c r="Z161" s="62"/>
    </row>
    <row r="162" spans="1:26" ht="18" customHeight="1">
      <c r="A162" s="64" t="s">
        <v>77</v>
      </c>
      <c r="B162" s="64"/>
      <c r="C162" s="71" t="s">
        <v>5</v>
      </c>
      <c r="D162" s="932">
        <f>ROUND(SUM(D161)+SUM(D160),0)</f>
        <v>35906769</v>
      </c>
      <c r="E162" s="923"/>
      <c r="F162" s="932">
        <f>ROUND(SUM(F161)+SUM(F160),0)</f>
        <v>31069281</v>
      </c>
      <c r="G162" s="923"/>
      <c r="H162" s="932">
        <f>ROUND(SUM(H161)+SUM(H160),0)</f>
        <v>2269197</v>
      </c>
      <c r="I162" s="923"/>
      <c r="J162" s="932">
        <f>ROUND(SUM(J161)+SUM(J160),0)</f>
        <v>1905571</v>
      </c>
      <c r="K162" s="923"/>
      <c r="L162" s="932">
        <f>ROUND(SUM(L161)+SUM(L160),0)</f>
        <v>3742214</v>
      </c>
      <c r="M162" s="923"/>
      <c r="N162" s="932">
        <f>ROUND(SUM(N161)+SUM(N160),0)</f>
        <v>3536710</v>
      </c>
      <c r="O162" s="923"/>
      <c r="P162" s="932">
        <f>ROUND(SUM(P161)+SUM(P160),0)</f>
        <v>3546520</v>
      </c>
      <c r="Q162" s="923"/>
      <c r="R162" s="932">
        <f>ROUND(SUM(R161)+SUM(R160),0)</f>
        <v>2351660</v>
      </c>
      <c r="S162" s="924"/>
      <c r="T162" s="933">
        <f>ROUND(SUM(T160:T161),0)</f>
        <v>45464700</v>
      </c>
      <c r="U162" s="924"/>
      <c r="V162" s="933">
        <f>ROUND(SUM(V160:V161),0)</f>
        <v>38863222</v>
      </c>
      <c r="W162" s="62"/>
      <c r="X162" s="62"/>
      <c r="Y162" s="62"/>
      <c r="Z162" s="62"/>
    </row>
    <row r="163" spans="1:26" ht="9.9" customHeight="1">
      <c r="A163" s="64"/>
      <c r="B163" s="64"/>
      <c r="C163" s="71"/>
      <c r="D163" s="902"/>
      <c r="E163" s="901"/>
      <c r="F163" s="902"/>
      <c r="G163" s="901"/>
      <c r="H163" s="902"/>
      <c r="I163" s="901"/>
      <c r="J163" s="902"/>
      <c r="K163" s="901"/>
      <c r="L163" s="902"/>
      <c r="M163" s="901"/>
      <c r="N163" s="902"/>
      <c r="O163" s="901"/>
      <c r="P163" s="902"/>
      <c r="Q163" s="901"/>
      <c r="R163" s="902"/>
      <c r="S163" s="903"/>
      <c r="T163" s="904"/>
      <c r="U163" s="903"/>
      <c r="V163" s="904"/>
      <c r="W163" s="62"/>
      <c r="X163" s="62"/>
      <c r="Y163" s="62"/>
      <c r="Z163" s="62"/>
    </row>
    <row r="164" spans="1:26" ht="16.5" customHeight="1">
      <c r="A164" s="102"/>
      <c r="B164" s="64"/>
      <c r="C164" s="71"/>
      <c r="D164" s="905"/>
      <c r="E164" s="901"/>
      <c r="F164" s="905"/>
      <c r="G164" s="901"/>
      <c r="H164" s="905"/>
      <c r="I164" s="901"/>
      <c r="J164" s="905"/>
      <c r="K164" s="901"/>
      <c r="L164" s="905"/>
      <c r="M164" s="901"/>
      <c r="N164" s="905"/>
      <c r="O164" s="901"/>
      <c r="P164" s="905"/>
      <c r="Q164" s="901"/>
      <c r="R164" s="905"/>
      <c r="S164" s="903"/>
      <c r="T164" s="906"/>
      <c r="U164" s="903"/>
      <c r="V164" s="906"/>
      <c r="W164" s="62"/>
      <c r="X164" s="62"/>
      <c r="Y164" s="62"/>
      <c r="Z164" s="62"/>
    </row>
    <row r="165" spans="1:26" s="37" customFormat="1" ht="16.5" customHeight="1" thickBot="1">
      <c r="A165" s="103" t="s">
        <v>78</v>
      </c>
      <c r="B165" s="104"/>
      <c r="C165" s="71" t="s">
        <v>5</v>
      </c>
      <c r="D165" s="2189">
        <f>ROUND(SUM(D58)+SUM(D154)+SUM(D157)+SUM(D162),0)</f>
        <v>79207048</v>
      </c>
      <c r="E165" s="897"/>
      <c r="F165" s="908">
        <f>ROUND(SUM(F58)+SUM(F154)+SUM(F157)+SUM(F162),0)</f>
        <v>70544397</v>
      </c>
      <c r="G165" s="909"/>
      <c r="H165" s="2141">
        <f>ROUND(SUM(H58)+SUM(H154)+SUM(H157)+SUM(H162),0)</f>
        <v>90504426</v>
      </c>
      <c r="I165" s="897"/>
      <c r="J165" s="910">
        <f>ROUND(SUM(J58)+SUM(J154)+SUM(J157)+SUM(J162),0)</f>
        <v>86615848</v>
      </c>
      <c r="K165" s="897"/>
      <c r="L165" s="2141">
        <f>ROUND(SUM(L58)+SUM(L154)+SUM(L157)+SUM(L162),0)</f>
        <v>39564811</v>
      </c>
      <c r="M165" s="897"/>
      <c r="N165" s="910">
        <f>ROUND(SUM(N58)+SUM(N154)+SUM(N157)+SUM(N162),0)</f>
        <v>36177164</v>
      </c>
      <c r="O165" s="897"/>
      <c r="P165" s="2141">
        <f>ROUND(SUM(P58)+SUM(P154)+SUM(P157)+SUM(P162),0)</f>
        <v>13623881</v>
      </c>
      <c r="Q165" s="897"/>
      <c r="R165" s="910">
        <f>ROUND(SUM(R58)+SUM(R154)+SUM(R157)+SUM(R162),0)</f>
        <v>13632178</v>
      </c>
      <c r="S165" s="911"/>
      <c r="T165" s="908">
        <f>ROUND(SUM(T58)+SUM(T154)+SUM(T157)+SUM(T162),0)</f>
        <v>222900166</v>
      </c>
      <c r="U165" s="911"/>
      <c r="V165" s="908">
        <f>ROUND(SUM(V58)+SUM(V154)+SUM(V157)+SUM(V162),0)</f>
        <v>206969587</v>
      </c>
      <c r="W165" s="105"/>
      <c r="X165" s="105"/>
      <c r="Y165" s="106"/>
      <c r="Z165" s="106"/>
    </row>
    <row r="166" spans="1:26" ht="6.9" customHeight="1" thickTop="1">
      <c r="A166" s="63"/>
      <c r="B166" s="63"/>
      <c r="C166" s="68"/>
      <c r="D166" s="107"/>
      <c r="E166" s="68"/>
      <c r="F166" s="107"/>
      <c r="G166" s="68"/>
      <c r="H166" s="75"/>
      <c r="I166" s="68"/>
      <c r="J166" s="75"/>
      <c r="K166" s="68"/>
      <c r="L166" s="107"/>
      <c r="M166" s="68"/>
      <c r="N166" s="107"/>
      <c r="O166" s="68"/>
      <c r="P166" s="107"/>
      <c r="Q166" s="68"/>
      <c r="R166" s="107"/>
      <c r="S166" s="63"/>
      <c r="T166" s="108"/>
      <c r="U166" s="63"/>
      <c r="V166" s="108"/>
    </row>
    <row r="167" spans="1:26" ht="6.9" customHeight="1">
      <c r="A167" s="63"/>
      <c r="B167" s="63"/>
      <c r="C167" s="63"/>
      <c r="D167" s="63"/>
      <c r="E167" s="63"/>
      <c r="F167" s="63"/>
      <c r="G167" s="63"/>
      <c r="H167" s="63"/>
      <c r="I167" s="63"/>
      <c r="J167" s="63"/>
      <c r="K167" s="63"/>
      <c r="L167" s="63"/>
      <c r="M167" s="63"/>
      <c r="N167" s="63"/>
      <c r="O167" s="63"/>
      <c r="P167" s="63"/>
      <c r="Q167" s="63"/>
      <c r="R167" s="63"/>
      <c r="S167" s="63"/>
      <c r="T167" s="63"/>
      <c r="U167" s="63"/>
      <c r="V167" s="63"/>
    </row>
    <row r="168" spans="1:26" s="113" customFormat="1" ht="15.5">
      <c r="A168" s="109" t="s">
        <v>5</v>
      </c>
      <c r="B168" s="110"/>
      <c r="C168" s="110"/>
      <c r="D168" s="110" t="s">
        <v>5</v>
      </c>
      <c r="E168" s="110"/>
      <c r="F168" s="110" t="s">
        <v>5</v>
      </c>
      <c r="G168" s="110"/>
      <c r="H168" s="110" t="s">
        <v>5</v>
      </c>
      <c r="I168" s="110"/>
      <c r="J168" s="110" t="s">
        <v>5</v>
      </c>
      <c r="K168" s="110"/>
      <c r="L168" s="110" t="s">
        <v>5</v>
      </c>
      <c r="M168" s="110"/>
      <c r="N168" s="110" t="s">
        <v>5</v>
      </c>
      <c r="O168" s="110"/>
      <c r="P168" s="110" t="s">
        <v>5</v>
      </c>
      <c r="Q168" s="110"/>
      <c r="R168" s="110" t="s">
        <v>5</v>
      </c>
      <c r="S168" s="111"/>
      <c r="T168" s="112" t="s">
        <v>5</v>
      </c>
      <c r="U168" s="112"/>
      <c r="V168" s="112" t="s">
        <v>5</v>
      </c>
    </row>
    <row r="169" spans="1:26" ht="15.5">
      <c r="A169" s="50"/>
      <c r="B169" s="114"/>
      <c r="C169" s="114"/>
      <c r="D169" s="114"/>
      <c r="E169" s="114"/>
      <c r="F169" s="114"/>
      <c r="G169" s="114"/>
      <c r="H169" s="114"/>
      <c r="I169" s="114"/>
      <c r="J169" s="114"/>
      <c r="K169" s="114"/>
      <c r="L169" s="114"/>
      <c r="M169" s="114"/>
      <c r="N169" s="114"/>
      <c r="O169" s="114"/>
      <c r="P169" s="114"/>
      <c r="Q169" s="114"/>
      <c r="R169" s="114"/>
      <c r="S169" s="114"/>
      <c r="T169" s="115"/>
      <c r="U169" s="115"/>
      <c r="V169" s="115"/>
    </row>
    <row r="170" spans="1:26" ht="15.5">
      <c r="A170" s="114"/>
      <c r="B170" s="114"/>
      <c r="C170" s="114"/>
      <c r="D170" s="114"/>
      <c r="E170" s="114"/>
      <c r="F170" s="114"/>
      <c r="G170" s="114"/>
      <c r="H170" s="114"/>
      <c r="I170" s="114"/>
      <c r="J170" s="114"/>
      <c r="K170" s="114"/>
      <c r="L170" s="114"/>
      <c r="M170" s="114"/>
      <c r="N170" s="114"/>
      <c r="O170" s="114"/>
      <c r="P170" s="114"/>
      <c r="Q170" s="114"/>
      <c r="R170" s="114"/>
      <c r="S170" s="114"/>
      <c r="T170" s="115"/>
      <c r="U170" s="115"/>
      <c r="V170" s="115"/>
    </row>
    <row r="171" spans="1:26">
      <c r="T171" s="53"/>
      <c r="U171" s="53"/>
      <c r="V171" s="53"/>
    </row>
    <row r="172" spans="1:26">
      <c r="T172" s="53"/>
      <c r="U172" s="53"/>
      <c r="V172" s="53"/>
    </row>
    <row r="173" spans="1:26">
      <c r="T173" s="53"/>
      <c r="U173" s="53"/>
      <c r="V173" s="53"/>
    </row>
    <row r="174" spans="1:26">
      <c r="T174" s="53"/>
      <c r="U174" s="53"/>
      <c r="V174" s="53"/>
    </row>
    <row r="175" spans="1:26">
      <c r="T175" s="53"/>
      <c r="U175" s="53"/>
      <c r="V175" s="53"/>
    </row>
    <row r="176" spans="1:26">
      <c r="T176" s="53"/>
      <c r="U176" s="53"/>
      <c r="V176" s="53"/>
    </row>
    <row r="177" spans="17:22">
      <c r="T177" s="53"/>
      <c r="U177" s="53"/>
      <c r="V177" s="53"/>
    </row>
    <row r="178" spans="17:22">
      <c r="T178" s="53"/>
      <c r="U178" s="53"/>
      <c r="V178" s="53"/>
    </row>
    <row r="179" spans="17:22">
      <c r="T179" s="53"/>
      <c r="U179" s="53"/>
      <c r="V179" s="53"/>
    </row>
    <row r="183" spans="17:22">
      <c r="Q183" s="53"/>
    </row>
    <row r="184" spans="17:22">
      <c r="Q184" s="53"/>
    </row>
    <row r="185" spans="17:22">
      <c r="Q185" s="53"/>
    </row>
    <row r="186" spans="17:22">
      <c r="Q186" s="53"/>
    </row>
    <row r="187" spans="17:22">
      <c r="Q187" s="53"/>
    </row>
    <row r="188" spans="17:22">
      <c r="Q188" s="53"/>
    </row>
    <row r="189" spans="17:22">
      <c r="Q189" s="53"/>
    </row>
    <row r="190" spans="17:22">
      <c r="Q190" s="53"/>
    </row>
    <row r="191" spans="17:22">
      <c r="Q191" s="53"/>
    </row>
    <row r="192" spans="17:22">
      <c r="Q192" s="53"/>
    </row>
    <row r="193" spans="17:17">
      <c r="Q193" s="53"/>
    </row>
    <row r="194" spans="17:17">
      <c r="Q194" s="53"/>
    </row>
    <row r="195" spans="17:17">
      <c r="Q195" s="53"/>
    </row>
    <row r="196" spans="17:17">
      <c r="Q196" s="53"/>
    </row>
    <row r="197" spans="17:17">
      <c r="Q197" s="53"/>
    </row>
    <row r="198" spans="17:17">
      <c r="Q198" s="53"/>
    </row>
    <row r="199" spans="17:17">
      <c r="Q199" s="53"/>
    </row>
    <row r="200" spans="17:17">
      <c r="Q200" s="53"/>
    </row>
    <row r="201" spans="17:17">
      <c r="Q201" s="53"/>
    </row>
    <row r="202" spans="17:17">
      <c r="Q202" s="53"/>
    </row>
    <row r="203" spans="17:17">
      <c r="Q203" s="53"/>
    </row>
    <row r="204" spans="17:17">
      <c r="Q204" s="53"/>
    </row>
    <row r="205" spans="17:17">
      <c r="Q205" s="53"/>
    </row>
    <row r="206" spans="17:17">
      <c r="Q206" s="53"/>
    </row>
    <row r="207" spans="17:17">
      <c r="Q207" s="53"/>
    </row>
    <row r="208" spans="17:17">
      <c r="Q208" s="53"/>
    </row>
    <row r="209" spans="17:17">
      <c r="Q209" s="53"/>
    </row>
    <row r="210" spans="17:17">
      <c r="Q210" s="53"/>
    </row>
    <row r="211" spans="17:17">
      <c r="Q211" s="53"/>
    </row>
    <row r="212" spans="17:17">
      <c r="Q212" s="53"/>
    </row>
    <row r="213" spans="17:17">
      <c r="Q213" s="53"/>
    </row>
    <row r="214" spans="17:17">
      <c r="Q214" s="53"/>
    </row>
    <row r="215" spans="17:17">
      <c r="Q215" s="53"/>
    </row>
    <row r="216" spans="17:17">
      <c r="Q216" s="53"/>
    </row>
    <row r="217" spans="17:17">
      <c r="Q217" s="53"/>
    </row>
    <row r="218" spans="17:17">
      <c r="Q218" s="53"/>
    </row>
    <row r="219" spans="17:17">
      <c r="Q219" s="53"/>
    </row>
  </sheetData>
  <customSheetViews>
    <customSheetView guid="{47D1D06F-CD63-4FEA-BA98-58AF0C63F775}" scale="70" showPageBreaks="1" showGridLines="0" outlineSymbols="0" fitToPage="1" printArea="1" topLeftCell="A127">
      <selection activeCell="A168" sqref="A168"/>
      <rowBreaks count="1" manualBreakCount="1">
        <brk id="73" max="16383" man="1"/>
      </rowBreaks>
      <pageMargins left="0.6" right="0.5" top="1" bottom="0.25" header="0" footer="0.25"/>
      <pageSetup scale="47" fitToHeight="3" orientation="landscape" r:id="rId1"/>
      <headerFooter scaleWithDoc="0">
        <oddFooter>&amp;R&amp;9 68</oddFooter>
      </headerFooter>
    </customSheetView>
    <customSheetView guid="{018F3E41-3C34-447D-8E2C-07962AB41A6D}" scale="70" showGridLines="0" outlineSymbols="0" fitToPage="1" topLeftCell="A144">
      <selection activeCell="A168" sqref="A168"/>
      <rowBreaks count="1" manualBreakCount="1">
        <brk id="73" max="16383" man="1"/>
      </rowBreaks>
      <pageMargins left="0.6" right="0.5" top="1" bottom="0.25" header="0" footer="0.25"/>
      <pageSetup scale="47" fitToHeight="3" orientation="landscape" r:id="rId2"/>
      <headerFooter scaleWithDoc="0">
        <oddFooter>&amp;R&amp;9 68</oddFooter>
      </headerFooter>
    </customSheetView>
  </customSheetViews>
  <pageMargins left="0.6" right="0.5" top="1" bottom="0.25" header="0" footer="0.25"/>
  <pageSetup scale="47" firstPageNumber="69" fitToHeight="3" orientation="landscape" useFirstPageNumber="1" r:id="rId3"/>
  <headerFooter scaleWithDoc="0">
    <oddFooter>&amp;R&amp;9&amp;P</oddFooter>
  </headerFooter>
  <rowBreaks count="1" manualBreakCount="1">
    <brk id="73" max="16383" man="1"/>
  </rowBreaks>
  <customProperties>
    <customPr name="SheetOptions" r:id="rId4"/>
  </customProperties>
  <ignoredErrors>
    <ignoredError sqref="T32 V22 T21" formula="1"/>
    <ignoredError sqref="E161 E160 S160 S161 G161 G160 K161 K160 O161 O160 I161 Q160 I160 M160 M161 Q161"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8"/>
  <sheetViews>
    <sheetView showGridLines="0" showOutlineSymbols="0" zoomScaleNormal="100" workbookViewId="0"/>
  </sheetViews>
  <sheetFormatPr defaultColWidth="9.61328125" defaultRowHeight="12.5"/>
  <cols>
    <col min="1" max="1" width="57.15234375" style="4" customWidth="1"/>
    <col min="2" max="2" width="3.53515625" style="4" customWidth="1"/>
    <col min="3" max="3" width="14.61328125" style="4" customWidth="1"/>
    <col min="4" max="4" width="4.61328125" style="4" customWidth="1"/>
    <col min="5" max="5" width="16" style="4" bestFit="1" customWidth="1"/>
    <col min="6" max="6" width="4.61328125" style="4" customWidth="1"/>
    <col min="7" max="7" width="13" style="4" customWidth="1"/>
    <col min="8" max="8" width="4.61328125" style="4" customWidth="1"/>
    <col min="9" max="9" width="16.07421875" style="4" customWidth="1"/>
    <col min="10" max="10" width="9.61328125" style="4" customWidth="1"/>
    <col min="11" max="11" width="12.61328125" style="4" customWidth="1"/>
    <col min="12" max="16384" width="9.61328125" style="4"/>
  </cols>
  <sheetData>
    <row r="1" spans="1:11" ht="15.5">
      <c r="A1" s="1050" t="s">
        <v>1193</v>
      </c>
    </row>
    <row r="3" spans="1:11" ht="14.25" customHeight="1">
      <c r="A3" s="736" t="s">
        <v>799</v>
      </c>
      <c r="B3" s="737"/>
      <c r="C3" s="737"/>
      <c r="D3" s="737"/>
      <c r="E3" s="737" t="s">
        <v>5</v>
      </c>
      <c r="F3" s="737"/>
      <c r="G3" s="737"/>
      <c r="H3" s="737"/>
      <c r="I3" s="737"/>
    </row>
    <row r="4" spans="1:11" ht="14.25" customHeight="1">
      <c r="A4" s="736" t="s">
        <v>800</v>
      </c>
      <c r="B4" s="737"/>
      <c r="C4" s="737"/>
      <c r="D4" s="737"/>
      <c r="E4" s="737"/>
      <c r="F4" s="737"/>
      <c r="G4" s="737"/>
      <c r="H4" s="737"/>
      <c r="I4" s="737" t="s">
        <v>5</v>
      </c>
    </row>
    <row r="5" spans="1:11" ht="14.25" customHeight="1">
      <c r="A5" s="736" t="s">
        <v>2125</v>
      </c>
      <c r="B5" s="737"/>
      <c r="C5" s="737"/>
      <c r="D5" s="737"/>
      <c r="E5" s="737"/>
      <c r="F5" s="737"/>
      <c r="G5" s="736"/>
      <c r="H5" s="737"/>
      <c r="I5" s="721" t="s">
        <v>2217</v>
      </c>
    </row>
    <row r="6" spans="1:11" ht="14.25" customHeight="1">
      <c r="A6" s="738" t="s">
        <v>2470</v>
      </c>
      <c r="B6" s="737"/>
      <c r="C6" s="737"/>
      <c r="D6" s="737"/>
      <c r="E6" s="737"/>
      <c r="F6" s="737"/>
      <c r="G6" s="737"/>
      <c r="H6" s="737"/>
      <c r="I6" s="737"/>
    </row>
    <row r="7" spans="1:11" ht="14.25" customHeight="1">
      <c r="A7" s="736" t="s">
        <v>2315</v>
      </c>
      <c r="B7" s="737"/>
      <c r="C7" s="737"/>
      <c r="D7" s="737"/>
      <c r="E7" s="737"/>
      <c r="F7" s="737"/>
      <c r="G7" s="737"/>
      <c r="H7" s="737"/>
      <c r="I7" s="737"/>
    </row>
    <row r="8" spans="1:11" ht="15.75" customHeight="1">
      <c r="A8" s="737"/>
      <c r="B8" s="737"/>
      <c r="C8" s="737"/>
      <c r="D8" s="737"/>
      <c r="E8" s="737"/>
      <c r="F8" s="737"/>
      <c r="G8" s="737"/>
      <c r="H8" s="737"/>
      <c r="I8" s="737"/>
    </row>
    <row r="9" spans="1:11" ht="15.75" customHeight="1">
      <c r="A9" s="737"/>
      <c r="B9" s="737"/>
      <c r="C9" s="736"/>
      <c r="D9" s="736"/>
      <c r="E9" s="736"/>
      <c r="F9" s="736"/>
      <c r="G9" s="736"/>
      <c r="H9" s="737"/>
      <c r="I9" s="737"/>
    </row>
    <row r="10" spans="1:11" ht="15.75" customHeight="1">
      <c r="A10" s="737"/>
      <c r="B10" s="737"/>
      <c r="C10" s="736"/>
      <c r="D10" s="736"/>
      <c r="E10" s="736"/>
      <c r="F10" s="736"/>
      <c r="G10" s="736"/>
      <c r="H10" s="737"/>
      <c r="I10" s="736"/>
    </row>
    <row r="11" spans="1:11" ht="14">
      <c r="A11" s="737"/>
      <c r="B11" s="737"/>
      <c r="C11" s="739" t="s">
        <v>801</v>
      </c>
      <c r="D11" s="736"/>
      <c r="E11" s="736"/>
      <c r="F11" s="736"/>
      <c r="G11" s="740" t="s">
        <v>802</v>
      </c>
      <c r="H11" s="741"/>
      <c r="I11" s="740"/>
    </row>
    <row r="12" spans="1:11" ht="14">
      <c r="A12" s="739" t="s">
        <v>803</v>
      </c>
      <c r="B12" s="737"/>
      <c r="C12" s="739" t="s">
        <v>804</v>
      </c>
      <c r="D12" s="736"/>
      <c r="E12" s="739" t="s">
        <v>805</v>
      </c>
      <c r="F12" s="736"/>
      <c r="G12" s="742" t="s">
        <v>2471</v>
      </c>
      <c r="H12" s="743"/>
      <c r="I12" s="742" t="s">
        <v>2296</v>
      </c>
    </row>
    <row r="13" spans="1:11" ht="7.5" customHeight="1">
      <c r="A13" s="743"/>
      <c r="B13" s="737"/>
      <c r="C13" s="743"/>
      <c r="D13" s="737"/>
      <c r="E13" s="743"/>
      <c r="F13" s="737"/>
      <c r="G13" s="743"/>
      <c r="H13" s="737"/>
      <c r="I13" s="743"/>
    </row>
    <row r="14" spans="1:11" s="36" customFormat="1" ht="14.15" customHeight="1">
      <c r="A14" s="744" t="s">
        <v>806</v>
      </c>
      <c r="B14" s="745"/>
      <c r="C14" s="746"/>
      <c r="D14" s="745"/>
      <c r="E14" s="747"/>
      <c r="F14" s="748"/>
      <c r="G14" s="749" t="s">
        <v>5</v>
      </c>
      <c r="H14" s="748"/>
      <c r="I14" s="750" t="s">
        <v>5</v>
      </c>
    </row>
    <row r="15" spans="1:11" s="36" customFormat="1" ht="19.5" customHeight="1">
      <c r="A15" s="730"/>
      <c r="B15" s="763" t="s">
        <v>5</v>
      </c>
      <c r="C15" s="751"/>
      <c r="D15" s="668"/>
      <c r="E15" s="752"/>
      <c r="F15" s="753"/>
      <c r="G15" s="735"/>
      <c r="H15" s="753"/>
      <c r="I15" s="754"/>
    </row>
    <row r="16" spans="1:11" ht="14.15" customHeight="1">
      <c r="A16" s="736" t="s">
        <v>807</v>
      </c>
      <c r="B16" s="763" t="s">
        <v>5</v>
      </c>
      <c r="C16" s="755"/>
      <c r="D16" s="756"/>
      <c r="E16" s="755"/>
      <c r="F16" s="756"/>
      <c r="G16" s="755"/>
      <c r="H16" s="756"/>
      <c r="I16" s="755"/>
      <c r="J16" s="115"/>
      <c r="K16" s="115"/>
    </row>
    <row r="17" spans="1:22" ht="14.15" customHeight="1">
      <c r="A17" s="737" t="s">
        <v>2122</v>
      </c>
      <c r="B17" s="763" t="s">
        <v>5</v>
      </c>
      <c r="C17" s="1542">
        <v>12226</v>
      </c>
      <c r="D17" s="721"/>
      <c r="E17" s="1542">
        <v>193123</v>
      </c>
      <c r="F17" s="721"/>
      <c r="G17" s="758">
        <f>ROUND(SUM(C17:F17),1)</f>
        <v>205349</v>
      </c>
      <c r="H17" s="721"/>
      <c r="I17" s="757">
        <v>113080</v>
      </c>
      <c r="J17" s="115"/>
      <c r="K17" s="115"/>
    </row>
    <row r="18" spans="1:22" ht="14.15" customHeight="1">
      <c r="A18" s="759" t="s">
        <v>2121</v>
      </c>
      <c r="B18" s="763" t="s">
        <v>5</v>
      </c>
      <c r="C18" s="1864">
        <v>13431</v>
      </c>
      <c r="D18" s="761"/>
      <c r="E18" s="1548">
        <v>2202977</v>
      </c>
      <c r="F18" s="761"/>
      <c r="G18" s="762">
        <f>ROUND(SUM(C18:F18),1)</f>
        <v>2216408</v>
      </c>
      <c r="H18" s="761"/>
      <c r="I18" s="760">
        <v>3459726</v>
      </c>
      <c r="J18" s="115"/>
      <c r="K18" s="115"/>
    </row>
    <row r="19" spans="1:22" ht="14.15" customHeight="1">
      <c r="A19" s="737" t="s">
        <v>1191</v>
      </c>
      <c r="B19" s="763" t="s">
        <v>5</v>
      </c>
      <c r="C19" s="1864">
        <v>95</v>
      </c>
      <c r="D19" s="761"/>
      <c r="E19" s="1548">
        <v>17270</v>
      </c>
      <c r="F19" s="761"/>
      <c r="G19" s="762">
        <f t="shared" ref="G19:G24" si="0">ROUND(SUM(C19:F19),1)</f>
        <v>17365</v>
      </c>
      <c r="H19" s="761"/>
      <c r="I19" s="762">
        <v>33442</v>
      </c>
      <c r="J19" s="115"/>
      <c r="K19" s="115"/>
    </row>
    <row r="20" spans="1:22" ht="14.15" customHeight="1">
      <c r="A20" s="737" t="s">
        <v>2120</v>
      </c>
      <c r="B20" s="763" t="s">
        <v>5</v>
      </c>
      <c r="C20" s="1864">
        <v>761</v>
      </c>
      <c r="D20" s="761"/>
      <c r="E20" s="1548">
        <v>30858</v>
      </c>
      <c r="F20" s="761"/>
      <c r="G20" s="762">
        <f t="shared" si="0"/>
        <v>31619</v>
      </c>
      <c r="H20" s="761"/>
      <c r="I20" s="765">
        <v>45948</v>
      </c>
      <c r="J20" s="115"/>
      <c r="K20" s="115"/>
    </row>
    <row r="21" spans="1:22" ht="14.15" customHeight="1">
      <c r="A21" s="1549" t="s">
        <v>808</v>
      </c>
      <c r="B21" s="763" t="s">
        <v>5</v>
      </c>
      <c r="C21" s="1864">
        <v>1616</v>
      </c>
      <c r="D21" s="761"/>
      <c r="E21" s="1548">
        <v>300785</v>
      </c>
      <c r="F21" s="761"/>
      <c r="G21" s="762">
        <f t="shared" si="0"/>
        <v>302401</v>
      </c>
      <c r="H21" s="761"/>
      <c r="I21" s="766">
        <v>424856</v>
      </c>
      <c r="J21" s="115"/>
      <c r="K21" s="115"/>
    </row>
    <row r="22" spans="1:22" ht="14.15" customHeight="1">
      <c r="A22" s="737" t="s">
        <v>809</v>
      </c>
      <c r="B22" s="763" t="s">
        <v>5</v>
      </c>
      <c r="C22" s="1814">
        <v>0</v>
      </c>
      <c r="D22" s="761"/>
      <c r="E22" s="1548">
        <v>0</v>
      </c>
      <c r="F22" s="761"/>
      <c r="G22" s="762">
        <f t="shared" si="0"/>
        <v>0</v>
      </c>
      <c r="H22" s="761"/>
      <c r="I22" s="766">
        <v>35458</v>
      </c>
      <c r="J22" s="1816"/>
      <c r="K22" s="115"/>
    </row>
    <row r="23" spans="1:22" ht="14.15" customHeight="1">
      <c r="A23" s="737" t="s">
        <v>2555</v>
      </c>
      <c r="B23" s="763" t="s">
        <v>5</v>
      </c>
      <c r="C23" s="1864">
        <v>418</v>
      </c>
      <c r="D23" s="761"/>
      <c r="E23" s="1548">
        <v>621331</v>
      </c>
      <c r="F23" s="761"/>
      <c r="G23" s="762">
        <f t="shared" si="0"/>
        <v>621749</v>
      </c>
      <c r="H23" s="761"/>
      <c r="I23" s="766">
        <v>480467</v>
      </c>
      <c r="J23" s="115"/>
      <c r="K23" s="115"/>
    </row>
    <row r="24" spans="1:22" ht="14.15" customHeight="1">
      <c r="A24" s="737" t="s">
        <v>2338</v>
      </c>
      <c r="B24" s="763" t="s">
        <v>5</v>
      </c>
      <c r="C24" s="1864">
        <v>7082</v>
      </c>
      <c r="D24" s="761"/>
      <c r="E24" s="1548">
        <v>1281572</v>
      </c>
      <c r="F24" s="761"/>
      <c r="G24" s="762">
        <f t="shared" si="0"/>
        <v>1288654</v>
      </c>
      <c r="H24" s="761"/>
      <c r="I24" s="766">
        <v>1840434</v>
      </c>
      <c r="J24" s="115"/>
      <c r="K24" s="115"/>
    </row>
    <row r="25" spans="1:22" ht="6.75" customHeight="1">
      <c r="A25" s="737"/>
      <c r="B25" s="763" t="s">
        <v>5</v>
      </c>
      <c r="C25" s="1815"/>
      <c r="D25" s="761"/>
      <c r="E25" s="1815"/>
      <c r="F25" s="761"/>
      <c r="G25" s="767" t="s">
        <v>5</v>
      </c>
      <c r="H25" s="761"/>
      <c r="I25" s="767" t="s">
        <v>5</v>
      </c>
      <c r="J25" s="115"/>
      <c r="K25" s="115"/>
    </row>
    <row r="26" spans="1:22" s="138" customFormat="1" ht="14.15" customHeight="1">
      <c r="A26" s="736" t="s">
        <v>1192</v>
      </c>
      <c r="B26" s="763" t="s">
        <v>5</v>
      </c>
      <c r="C26" s="768">
        <f>ROUND(SUM(C17:C24),1)</f>
        <v>35629</v>
      </c>
      <c r="D26" s="769"/>
      <c r="E26" s="1865">
        <f>SUM(E17:E24)</f>
        <v>4647916</v>
      </c>
      <c r="F26" s="769"/>
      <c r="G26" s="768">
        <f>ROUND(SUM(G17:G24),1)</f>
        <v>4683545</v>
      </c>
      <c r="H26" s="769"/>
      <c r="I26" s="768">
        <f>ROUND(SUM(I17:I24),1)</f>
        <v>6433411</v>
      </c>
      <c r="J26" s="770"/>
      <c r="K26" s="770"/>
    </row>
    <row r="27" spans="1:22" ht="13.5" customHeight="1">
      <c r="A27" s="736"/>
      <c r="B27" s="763" t="s">
        <v>5</v>
      </c>
      <c r="C27" s="762"/>
      <c r="D27" s="761"/>
      <c r="E27" s="1866"/>
      <c r="F27" s="761"/>
      <c r="G27" s="762"/>
      <c r="H27" s="761"/>
      <c r="I27" s="762"/>
      <c r="J27" s="771"/>
      <c r="K27" s="771"/>
    </row>
    <row r="28" spans="1:22" ht="14.15" customHeight="1">
      <c r="A28" s="736" t="s">
        <v>810</v>
      </c>
      <c r="B28" s="763" t="s">
        <v>5</v>
      </c>
      <c r="C28" s="772">
        <v>0</v>
      </c>
      <c r="D28" s="761"/>
      <c r="E28" s="1548">
        <v>87460</v>
      </c>
      <c r="F28" s="761"/>
      <c r="G28" s="762">
        <f>ROUND(SUM(C28:F28),1)</f>
        <v>87460</v>
      </c>
      <c r="H28" s="761"/>
      <c r="I28" s="766">
        <v>102333</v>
      </c>
      <c r="J28" s="115"/>
      <c r="K28" s="115"/>
    </row>
    <row r="29" spans="1:22" ht="14.15" customHeight="1">
      <c r="A29" s="736"/>
      <c r="B29" s="763" t="s">
        <v>5</v>
      </c>
      <c r="C29" s="764"/>
      <c r="D29" s="761"/>
      <c r="E29" s="764"/>
      <c r="F29" s="761"/>
      <c r="G29" s="762" t="s">
        <v>5</v>
      </c>
      <c r="H29" s="761"/>
      <c r="I29" s="766" t="s">
        <v>5</v>
      </c>
      <c r="J29" s="115"/>
      <c r="K29" s="115"/>
    </row>
    <row r="30" spans="1:22" ht="14.15" customHeight="1">
      <c r="A30" s="736" t="s">
        <v>811</v>
      </c>
      <c r="B30" s="763" t="s">
        <v>5</v>
      </c>
      <c r="C30" s="772">
        <v>0</v>
      </c>
      <c r="D30" s="761"/>
      <c r="E30" s="1548">
        <v>180715</v>
      </c>
      <c r="F30" s="761"/>
      <c r="G30" s="762">
        <f>ROUND(SUM(C30:F30),1)</f>
        <v>180715</v>
      </c>
      <c r="H30" s="761"/>
      <c r="I30" s="766">
        <v>199790</v>
      </c>
      <c r="J30" s="115"/>
      <c r="K30" s="115"/>
    </row>
    <row r="31" spans="1:22" ht="14.15" customHeight="1">
      <c r="A31" s="736"/>
      <c r="B31" s="763" t="s">
        <v>5</v>
      </c>
      <c r="C31" s="755"/>
      <c r="D31" s="761"/>
      <c r="E31" s="755"/>
      <c r="F31" s="761"/>
      <c r="G31" s="755"/>
      <c r="H31" s="761"/>
      <c r="I31" s="755"/>
      <c r="J31" s="771"/>
      <c r="K31" s="771"/>
      <c r="L31" s="773"/>
      <c r="M31" s="773"/>
      <c r="N31" s="773"/>
      <c r="O31" s="773"/>
      <c r="P31" s="773"/>
      <c r="Q31" s="773"/>
      <c r="R31" s="773"/>
      <c r="S31" s="773"/>
      <c r="T31" s="773"/>
      <c r="U31" s="773"/>
      <c r="V31" s="773"/>
    </row>
    <row r="32" spans="1:22" ht="14.15" customHeight="1">
      <c r="A32" s="736" t="s">
        <v>2404</v>
      </c>
      <c r="B32" s="763" t="s">
        <v>5</v>
      </c>
      <c r="C32" s="1548">
        <v>643</v>
      </c>
      <c r="D32" s="761"/>
      <c r="E32" s="772">
        <v>0</v>
      </c>
      <c r="F32" s="761"/>
      <c r="G32" s="762">
        <f>ROUND(SUM(C32:F32),1)</f>
        <v>643</v>
      </c>
      <c r="H32" s="761"/>
      <c r="I32" s="765">
        <v>727</v>
      </c>
      <c r="J32" s="774"/>
      <c r="K32" s="774"/>
    </row>
    <row r="33" spans="1:11" ht="14.15" customHeight="1">
      <c r="A33" s="736"/>
      <c r="B33" s="763" t="s">
        <v>5</v>
      </c>
      <c r="C33" s="767"/>
      <c r="D33" s="737"/>
      <c r="E33" s="767"/>
      <c r="F33" s="775"/>
      <c r="G33" s="767"/>
      <c r="H33" s="775"/>
      <c r="I33" s="767"/>
      <c r="J33" s="774"/>
      <c r="K33" s="774"/>
    </row>
    <row r="34" spans="1:11" ht="14.4" customHeight="1" thickBot="1">
      <c r="A34" s="736" t="s">
        <v>1196</v>
      </c>
      <c r="B34" s="763" t="s">
        <v>5</v>
      </c>
      <c r="C34" s="776">
        <f>ROUND(SUM(C26:C32),1)</f>
        <v>36272</v>
      </c>
      <c r="D34" s="721"/>
      <c r="E34" s="776">
        <f>ROUND(SUM(E26:E32),1)</f>
        <v>4916091</v>
      </c>
      <c r="F34" s="721"/>
      <c r="G34" s="776">
        <f>ROUND(SUM(G26:G32),1)</f>
        <v>4952363</v>
      </c>
      <c r="H34" s="721"/>
      <c r="I34" s="776">
        <f>ROUND(SUM(I26:I32),1)</f>
        <v>6736261</v>
      </c>
      <c r="J34" s="145"/>
      <c r="K34" s="145"/>
    </row>
    <row r="35" spans="1:11" ht="14.15" customHeight="1" thickTop="1">
      <c r="A35" s="212" t="s">
        <v>485</v>
      </c>
      <c r="B35" s="212"/>
      <c r="C35" s="733"/>
      <c r="D35" s="212"/>
      <c r="E35" s="733"/>
      <c r="F35" s="212"/>
      <c r="G35" s="733"/>
      <c r="H35" s="212"/>
      <c r="I35" s="733"/>
      <c r="J35" s="145"/>
      <c r="K35" s="145"/>
    </row>
    <row r="36" spans="1:11" ht="14.25" customHeight="1">
      <c r="A36" s="3" t="s">
        <v>2248</v>
      </c>
      <c r="B36" s="212"/>
      <c r="C36" s="212"/>
      <c r="D36" s="212"/>
      <c r="E36" s="734"/>
      <c r="F36" s="212"/>
      <c r="G36" s="212"/>
      <c r="H36" s="212"/>
      <c r="I36" s="734"/>
      <c r="J36" s="145"/>
      <c r="K36" s="145"/>
    </row>
    <row r="37" spans="1:11" ht="12.75" customHeight="1">
      <c r="A37" s="3" t="s">
        <v>812</v>
      </c>
      <c r="B37" s="212"/>
      <c r="C37" s="212"/>
      <c r="D37" s="212"/>
      <c r="E37" s="212"/>
      <c r="F37" s="212"/>
      <c r="G37" s="212"/>
      <c r="H37" s="212"/>
      <c r="I37" s="212"/>
      <c r="J37" s="145"/>
      <c r="K37" s="145"/>
    </row>
    <row r="38" spans="1:11" ht="15.5">
      <c r="A38" s="212" t="s">
        <v>485</v>
      </c>
      <c r="B38" s="212"/>
      <c r="C38" s="212"/>
      <c r="D38" s="212"/>
      <c r="E38" s="1813"/>
      <c r="F38" s="212"/>
      <c r="G38" s="212"/>
      <c r="H38" s="212"/>
      <c r="I38" s="212"/>
      <c r="J38" s="145"/>
      <c r="K38" s="145"/>
    </row>
    <row r="39" spans="1:11" ht="15.5">
      <c r="A39" s="212" t="s">
        <v>485</v>
      </c>
      <c r="B39" s="212"/>
      <c r="C39" s="212"/>
      <c r="D39" s="212"/>
      <c r="E39" s="731"/>
      <c r="F39" s="212"/>
      <c r="G39" s="212"/>
      <c r="H39" s="212"/>
      <c r="I39" s="731"/>
      <c r="J39" s="115"/>
      <c r="K39" s="115"/>
    </row>
    <row r="40" spans="1:11" ht="15.5">
      <c r="A40" s="184"/>
      <c r="B40" s="732"/>
      <c r="C40" s="777"/>
      <c r="D40" s="732"/>
      <c r="E40" s="731"/>
      <c r="F40" s="778"/>
      <c r="G40" s="731"/>
      <c r="H40" s="778"/>
      <c r="I40" s="731"/>
      <c r="J40" s="115"/>
      <c r="K40" s="115"/>
    </row>
    <row r="41" spans="1:11" ht="15.5">
      <c r="A41" s="184"/>
      <c r="B41" s="212"/>
      <c r="C41" s="777"/>
      <c r="D41" s="212"/>
      <c r="E41" s="779"/>
      <c r="F41" s="780"/>
      <c r="G41" s="731"/>
      <c r="H41" s="780"/>
      <c r="I41" s="779"/>
      <c r="J41" s="115"/>
      <c r="K41" s="115"/>
    </row>
    <row r="42" spans="1:11" ht="15.5">
      <c r="A42" s="184"/>
      <c r="B42" s="212"/>
      <c r="C42" s="777"/>
      <c r="D42" s="212"/>
      <c r="E42" s="779"/>
      <c r="F42" s="780"/>
      <c r="G42" s="731"/>
      <c r="H42" s="780"/>
      <c r="I42" s="779"/>
      <c r="J42" s="115"/>
      <c r="K42" s="115"/>
    </row>
    <row r="43" spans="1:11" ht="15.5">
      <c r="A43" s="184"/>
      <c r="B43" s="212"/>
      <c r="C43" s="735"/>
      <c r="D43" s="212"/>
      <c r="E43" s="781"/>
      <c r="F43" s="753"/>
      <c r="G43" s="735"/>
      <c r="H43" s="753"/>
      <c r="I43" s="781"/>
      <c r="J43" s="771"/>
      <c r="K43" s="771"/>
    </row>
    <row r="44" spans="1:11" ht="15.5">
      <c r="A44" s="212"/>
      <c r="B44" s="212"/>
      <c r="C44" s="668"/>
      <c r="D44" s="212"/>
      <c r="E44" s="753"/>
      <c r="F44" s="780"/>
      <c r="G44" s="753"/>
      <c r="H44" s="780"/>
      <c r="I44" s="753"/>
      <c r="J44" s="774"/>
      <c r="K44" s="774"/>
    </row>
    <row r="45" spans="1:11" ht="15.5">
      <c r="A45" s="184"/>
      <c r="B45" s="186"/>
      <c r="C45" s="782"/>
      <c r="D45" s="186"/>
      <c r="E45" s="782"/>
      <c r="F45" s="783"/>
      <c r="G45" s="782"/>
      <c r="H45" s="783"/>
      <c r="I45" s="782"/>
      <c r="J45" s="115"/>
      <c r="K45" s="115"/>
    </row>
    <row r="46" spans="1:11" ht="12" customHeight="1">
      <c r="A46" s="212"/>
      <c r="B46" s="212"/>
      <c r="C46" s="735"/>
      <c r="D46" s="212"/>
      <c r="E46" s="735"/>
      <c r="F46" s="212"/>
      <c r="G46" s="735"/>
      <c r="H46" s="212"/>
      <c r="I46" s="216"/>
      <c r="K46" s="145"/>
    </row>
    <row r="47" spans="1:11" ht="15.5">
      <c r="A47" s="212"/>
      <c r="B47" s="212"/>
      <c r="C47" s="212"/>
      <c r="D47" s="212"/>
      <c r="E47" s="780"/>
      <c r="F47" s="212"/>
      <c r="G47" s="212"/>
      <c r="H47" s="212"/>
      <c r="I47" s="731"/>
      <c r="K47" s="115"/>
    </row>
    <row r="48" spans="1:11" ht="15.5">
      <c r="A48" s="212"/>
      <c r="B48" s="212"/>
      <c r="C48" s="731"/>
      <c r="D48" s="212"/>
      <c r="E48" s="780"/>
      <c r="F48" s="212"/>
      <c r="G48" s="731"/>
      <c r="H48" s="212"/>
      <c r="I48" s="212"/>
    </row>
    <row r="49" spans="1:9" ht="15.5">
      <c r="A49" s="212" t="s">
        <v>5</v>
      </c>
      <c r="B49" s="212"/>
      <c r="C49" s="731"/>
      <c r="D49" s="212"/>
      <c r="E49" s="731" t="s">
        <v>5</v>
      </c>
      <c r="F49" s="212"/>
      <c r="G49" s="731" t="s">
        <v>5</v>
      </c>
      <c r="H49" s="212"/>
      <c r="I49" s="212"/>
    </row>
    <row r="50" spans="1:9" ht="15.5">
      <c r="A50" s="212"/>
      <c r="B50" s="212"/>
      <c r="C50" s="731"/>
      <c r="D50" s="212"/>
      <c r="E50" s="731"/>
      <c r="F50" s="212"/>
      <c r="G50" s="731" t="s">
        <v>5</v>
      </c>
      <c r="H50" s="212"/>
      <c r="I50" s="212"/>
    </row>
    <row r="51" spans="1:9">
      <c r="C51" s="784"/>
      <c r="E51" s="784"/>
      <c r="G51" s="53" t="s">
        <v>5</v>
      </c>
    </row>
    <row r="52" spans="1:9">
      <c r="C52" s="784"/>
      <c r="E52" s="784"/>
      <c r="G52" s="53" t="s">
        <v>5</v>
      </c>
    </row>
    <row r="53" spans="1:9">
      <c r="C53" s="784"/>
      <c r="E53" s="784"/>
      <c r="G53" s="53" t="s">
        <v>5</v>
      </c>
    </row>
    <row r="54" spans="1:9">
      <c r="C54" s="784"/>
      <c r="E54" s="784"/>
      <c r="G54" s="53" t="s">
        <v>5</v>
      </c>
    </row>
    <row r="55" spans="1:9">
      <c r="C55" s="784"/>
      <c r="E55" s="784"/>
      <c r="G55" s="784"/>
    </row>
    <row r="56" spans="1:9">
      <c r="C56" s="784"/>
      <c r="E56" s="784"/>
      <c r="G56" s="784"/>
    </row>
    <row r="57" spans="1:9">
      <c r="C57" s="784"/>
      <c r="E57" s="784"/>
      <c r="G57" s="784"/>
    </row>
    <row r="58" spans="1:9">
      <c r="C58" s="784"/>
      <c r="D58" s="784"/>
      <c r="E58" s="784"/>
      <c r="F58" s="784"/>
      <c r="G58" s="784"/>
    </row>
  </sheetData>
  <customSheetViews>
    <customSheetView guid="{47D1D06F-CD63-4FEA-BA98-58AF0C63F775}" showPageBreaks="1" showGridLines="0" outlineSymbols="0" printArea="1" topLeftCell="A13">
      <selection activeCell="I32" sqref="I32"/>
      <pageMargins left="0.75" right="0.5" top="1" bottom="0.25" header="0" footer="0.25"/>
      <pageSetup scale="74" orientation="landscape" r:id="rId1"/>
      <headerFooter scaleWithDoc="0">
        <oddFooter>&amp;R&amp;8 113</oddFooter>
      </headerFooter>
    </customSheetView>
    <customSheetView guid="{018F3E41-3C34-447D-8E2C-07962AB41A6D}" showGridLines="0" outlineSymbols="0" topLeftCell="A13">
      <selection activeCell="I32" sqref="I32"/>
      <pageMargins left="0.75" right="0.5" top="1" bottom="0.25" header="0" footer="0.25"/>
      <pageSetup scale="74" orientation="landscape" r:id="rId2"/>
      <headerFooter scaleWithDoc="0">
        <oddFooter>&amp;R&amp;8 113</oddFooter>
      </headerFooter>
    </customSheetView>
  </customSheetViews>
  <pageMargins left="0.75" right="0.5" top="1" bottom="0.25" header="0" footer="0.25"/>
  <pageSetup scale="74" orientation="landscape" r:id="rId3"/>
  <headerFooter scaleWithDoc="0">
    <oddFooter>&amp;R&amp;8 114</oddFooter>
  </headerFooter>
  <customProperties>
    <customPr name="SheetOptions" r:id="rId4"/>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14"/>
  <sheetViews>
    <sheetView showGridLines="0" showOutlineSymbols="0" zoomScaleNormal="100" zoomScaleSheetLayoutView="85" workbookViewId="0"/>
  </sheetViews>
  <sheetFormatPr defaultColWidth="8.921875" defaultRowHeight="15.5" outlineLevelRow="1"/>
  <cols>
    <col min="1" max="1" width="33.4609375" style="672" customWidth="1"/>
    <col min="2" max="2" width="1.15234375" style="672" customWidth="1"/>
    <col min="3" max="3" width="10.4609375" style="1867" customWidth="1"/>
    <col min="4" max="4" width="1.4609375" style="1867" customWidth="1"/>
    <col min="5" max="5" width="9.61328125" style="1867" bestFit="1" customWidth="1"/>
    <col min="6" max="6" width="1.15234375" style="1867" customWidth="1"/>
    <col min="7" max="7" width="10" style="1867" customWidth="1"/>
    <col min="8" max="8" width="1.15234375" style="1867" customWidth="1"/>
    <col min="9" max="9" width="9.15234375" style="1867" customWidth="1"/>
    <col min="10" max="10" width="1.4609375" style="1867" customWidth="1"/>
    <col min="11" max="11" width="10.07421875" style="1867" customWidth="1"/>
    <col min="12" max="12" width="1.15234375" style="1867" customWidth="1"/>
    <col min="13" max="13" width="10.61328125" style="1867" customWidth="1"/>
    <col min="14" max="14" width="1.15234375" style="1867" customWidth="1"/>
    <col min="15" max="15" width="8.61328125" style="1867" customWidth="1"/>
    <col min="16" max="16" width="1.15234375" style="1867" customWidth="1"/>
    <col min="17" max="17" width="12.15234375" style="1867" bestFit="1" customWidth="1"/>
    <col min="18" max="18" width="1.15234375" style="1867" customWidth="1"/>
    <col min="19" max="19" width="9.61328125" style="1867" customWidth="1"/>
    <col min="20" max="20" width="1.15234375" style="1867" customWidth="1"/>
    <col min="21" max="21" width="11" style="1867" customWidth="1"/>
    <col min="22" max="22" width="1.61328125" style="1867" customWidth="1"/>
    <col min="23" max="23" width="9.53515625" style="1867" customWidth="1"/>
    <col min="24" max="24" width="1.4609375" style="1867" customWidth="1"/>
    <col min="25" max="25" width="9.61328125" style="1867" customWidth="1"/>
    <col min="26" max="26" width="1.15234375" style="1867" customWidth="1"/>
    <col min="27" max="27" width="9.53515625" style="1867" customWidth="1"/>
    <col min="28" max="28" width="1.07421875" style="1867" customWidth="1"/>
    <col min="29" max="29" width="14.61328125" style="672" bestFit="1" customWidth="1"/>
    <col min="30" max="16384" width="8.921875" style="672"/>
  </cols>
  <sheetData>
    <row r="1" spans="1:28">
      <c r="A1" s="1195" t="s">
        <v>1193</v>
      </c>
    </row>
    <row r="3" spans="1:28" ht="14.25" customHeight="1">
      <c r="A3" s="465" t="s">
        <v>0</v>
      </c>
      <c r="B3" s="670"/>
      <c r="C3" s="1868"/>
      <c r="D3" s="1868"/>
      <c r="E3" s="1868"/>
      <c r="F3" s="1868"/>
      <c r="G3" s="1868"/>
      <c r="H3" s="1868"/>
      <c r="I3" s="1868"/>
      <c r="J3" s="1119"/>
      <c r="K3" s="1119"/>
      <c r="L3" s="1119"/>
      <c r="M3" s="1119"/>
      <c r="N3" s="1119"/>
      <c r="O3" s="1119"/>
      <c r="P3" s="1119"/>
      <c r="Q3" s="1119"/>
      <c r="R3" s="1119"/>
      <c r="S3" s="1119"/>
      <c r="T3" s="1119"/>
      <c r="U3" s="1119"/>
      <c r="V3" s="1119"/>
      <c r="W3" s="1119"/>
      <c r="X3" s="1119"/>
      <c r="Y3" s="1119"/>
      <c r="Z3" s="1119"/>
      <c r="AA3" s="1868"/>
      <c r="AB3" s="703"/>
    </row>
    <row r="4" spans="1:28" ht="15" customHeight="1">
      <c r="A4" s="488" t="s">
        <v>813</v>
      </c>
      <c r="B4" s="670"/>
      <c r="C4" s="1868"/>
      <c r="D4" s="1868"/>
      <c r="E4" s="1868"/>
      <c r="F4" s="1868"/>
      <c r="G4" s="1868"/>
      <c r="H4" s="1868"/>
      <c r="I4" s="1868"/>
      <c r="J4" s="1119"/>
      <c r="K4" s="1119"/>
      <c r="L4" s="1119"/>
      <c r="M4" s="1119"/>
      <c r="N4" s="1119"/>
      <c r="O4" s="1119"/>
      <c r="P4" s="1119"/>
      <c r="Q4" s="1119"/>
      <c r="R4" s="1119"/>
      <c r="S4" s="1119"/>
      <c r="T4" s="1119"/>
      <c r="U4" s="1119"/>
      <c r="V4" s="1119"/>
      <c r="W4" s="1119"/>
      <c r="X4" s="1119"/>
      <c r="Y4" s="2229" t="s">
        <v>5</v>
      </c>
      <c r="Z4" s="2229"/>
      <c r="AA4" s="2229"/>
      <c r="AB4" s="703"/>
    </row>
    <row r="5" spans="1:28" ht="15.75" customHeight="1">
      <c r="A5" s="465" t="s">
        <v>635</v>
      </c>
      <c r="B5" s="670"/>
      <c r="C5" s="1868"/>
      <c r="D5" s="1868"/>
      <c r="E5" s="1868"/>
      <c r="F5" s="1868"/>
      <c r="G5" s="1868"/>
      <c r="H5" s="1868"/>
      <c r="I5" s="1868"/>
      <c r="J5" s="1119"/>
      <c r="K5" s="1119"/>
      <c r="L5" s="1119"/>
      <c r="M5" s="1119"/>
      <c r="N5" s="1119"/>
      <c r="O5" s="1119"/>
      <c r="P5" s="1119"/>
      <c r="Q5" s="1119"/>
      <c r="R5" s="1119"/>
      <c r="S5" s="1119"/>
      <c r="T5" s="1119"/>
      <c r="U5" s="1119"/>
      <c r="V5" s="1119"/>
      <c r="W5" s="1119"/>
      <c r="X5" s="1119"/>
      <c r="Y5" s="2336" t="s">
        <v>2218</v>
      </c>
      <c r="Z5" s="2337"/>
      <c r="AA5" s="2338"/>
      <c r="AB5" s="703"/>
    </row>
    <row r="6" spans="1:28" ht="15" customHeight="1">
      <c r="A6" s="488" t="s">
        <v>2470</v>
      </c>
      <c r="B6" s="670"/>
      <c r="C6" s="1868"/>
      <c r="D6" s="1868"/>
      <c r="E6" s="1868"/>
      <c r="F6" s="1868"/>
      <c r="G6" s="1868"/>
      <c r="H6" s="1868"/>
      <c r="I6" s="1868"/>
      <c r="J6" s="1119"/>
      <c r="K6" s="1119"/>
      <c r="L6" s="1119"/>
      <c r="M6" s="1119"/>
      <c r="N6" s="1119"/>
      <c r="O6" s="1119"/>
      <c r="P6" s="1119"/>
      <c r="Q6" s="1119"/>
      <c r="R6" s="1119"/>
      <c r="S6" s="1119"/>
      <c r="T6" s="1119"/>
      <c r="U6" s="1119"/>
      <c r="V6" s="1119"/>
      <c r="W6" s="1119"/>
      <c r="X6" s="1119"/>
      <c r="Y6" s="1119"/>
      <c r="Z6" s="1119"/>
      <c r="AA6" s="1119"/>
      <c r="AB6" s="703"/>
    </row>
    <row r="7" spans="1:28" ht="15" customHeight="1">
      <c r="A7" s="465" t="s">
        <v>2311</v>
      </c>
      <c r="B7" s="670"/>
      <c r="C7" s="1868"/>
      <c r="D7" s="1868"/>
      <c r="E7" s="1868"/>
      <c r="F7" s="1868"/>
      <c r="G7" s="1868"/>
      <c r="H7" s="1868"/>
      <c r="I7" s="1868"/>
      <c r="J7" s="1119"/>
      <c r="K7" s="1119"/>
      <c r="L7" s="1119"/>
      <c r="M7" s="1119"/>
      <c r="N7" s="1119"/>
      <c r="O7" s="1119"/>
      <c r="P7" s="1119"/>
      <c r="Q7" s="1119"/>
      <c r="R7" s="1119"/>
      <c r="S7" s="1119"/>
      <c r="T7" s="1119"/>
      <c r="U7" s="1119"/>
      <c r="V7" s="1119"/>
      <c r="W7" s="1119"/>
      <c r="X7" s="1119"/>
      <c r="Y7" s="1119"/>
      <c r="Z7" s="1119"/>
      <c r="AA7" s="1119"/>
      <c r="AB7" s="703"/>
    </row>
    <row r="8" spans="1:28" ht="15" customHeight="1">
      <c r="A8" s="465"/>
      <c r="B8" s="670"/>
      <c r="C8" s="1868"/>
      <c r="D8" s="1868"/>
      <c r="E8" s="1868"/>
      <c r="F8" s="1868"/>
      <c r="G8" s="1868"/>
      <c r="H8" s="1868"/>
      <c r="I8" s="1868"/>
      <c r="J8" s="1119"/>
      <c r="K8" s="1119"/>
      <c r="L8" s="1119"/>
      <c r="M8" s="1119"/>
      <c r="N8" s="1119"/>
      <c r="O8" s="1119"/>
      <c r="P8" s="1119"/>
      <c r="Q8" s="1119"/>
      <c r="R8" s="1119"/>
      <c r="S8" s="1119"/>
      <c r="T8" s="1119"/>
      <c r="U8" s="1119"/>
      <c r="V8" s="1119"/>
      <c r="W8" s="1119"/>
      <c r="X8" s="1119"/>
      <c r="Y8" s="1119"/>
      <c r="Z8" s="1119"/>
      <c r="AA8" s="1119"/>
      <c r="AB8" s="703"/>
    </row>
    <row r="9" spans="1:28" ht="15" customHeight="1">
      <c r="A9" s="465"/>
      <c r="B9" s="670"/>
      <c r="C9" s="1868"/>
      <c r="D9" s="1868"/>
      <c r="E9" s="1868"/>
      <c r="F9" s="1868"/>
      <c r="G9" s="1868"/>
      <c r="H9" s="1868"/>
      <c r="I9" s="1868"/>
      <c r="J9" s="1119"/>
      <c r="K9" s="1119"/>
      <c r="L9" s="1119"/>
      <c r="M9" s="1119"/>
      <c r="N9" s="1119"/>
      <c r="O9" s="1119"/>
      <c r="P9" s="1119"/>
      <c r="Q9" s="1119"/>
      <c r="R9" s="1119"/>
      <c r="S9" s="1119"/>
      <c r="T9" s="1119"/>
      <c r="U9" s="1119"/>
      <c r="V9" s="1119"/>
      <c r="W9" s="1119"/>
      <c r="X9" s="1119"/>
      <c r="Y9" s="1119"/>
      <c r="Z9" s="1119"/>
      <c r="AA9" s="1119"/>
      <c r="AB9" s="703"/>
    </row>
    <row r="10" spans="1:28" ht="15" customHeight="1">
      <c r="A10" s="465"/>
      <c r="B10" s="670"/>
      <c r="C10" s="1868"/>
      <c r="D10" s="1868"/>
      <c r="E10" s="1868"/>
      <c r="F10" s="1868"/>
      <c r="G10" s="1868"/>
      <c r="H10" s="1868"/>
      <c r="I10" s="1868"/>
      <c r="J10" s="1119"/>
      <c r="K10" s="1119"/>
      <c r="L10" s="1119"/>
      <c r="M10" s="1119"/>
      <c r="N10" s="1119"/>
      <c r="O10" s="1119"/>
      <c r="P10" s="1119"/>
      <c r="Q10" s="1119"/>
      <c r="R10" s="1119"/>
      <c r="S10" s="1119"/>
      <c r="T10" s="1119"/>
      <c r="U10" s="1119"/>
      <c r="V10" s="1119"/>
      <c r="W10" s="1119"/>
      <c r="X10" s="1119"/>
      <c r="Y10" s="1119"/>
      <c r="Z10" s="1119"/>
      <c r="AA10" s="1119"/>
      <c r="AB10" s="703"/>
    </row>
    <row r="11" spans="1:28" ht="15" customHeight="1">
      <c r="A11" s="202" t="s">
        <v>5</v>
      </c>
      <c r="B11" s="202"/>
      <c r="C11" s="1119"/>
      <c r="D11" s="1119"/>
      <c r="E11" s="1119"/>
      <c r="F11" s="1119"/>
      <c r="G11" s="1119"/>
      <c r="H11" s="1119"/>
      <c r="I11" s="1119"/>
      <c r="J11" s="1119"/>
      <c r="K11" s="1119"/>
      <c r="L11" s="1119"/>
      <c r="M11" s="1119"/>
      <c r="N11" s="1119"/>
      <c r="O11" s="1119"/>
      <c r="P11" s="1119"/>
      <c r="Q11" s="1119"/>
      <c r="R11" s="1119"/>
      <c r="S11" s="1119"/>
      <c r="T11" s="1119"/>
      <c r="U11" s="1119"/>
      <c r="V11" s="1119"/>
      <c r="W11" s="1119"/>
      <c r="X11" s="1119"/>
      <c r="Y11" s="1119"/>
      <c r="Z11" s="1119"/>
      <c r="AA11" s="1119"/>
      <c r="AB11" s="703"/>
    </row>
    <row r="12" spans="1:28" ht="15.75" customHeight="1" outlineLevel="1">
      <c r="A12" s="673"/>
      <c r="B12" s="673"/>
      <c r="C12" s="2339" t="s">
        <v>637</v>
      </c>
      <c r="D12" s="2340"/>
      <c r="E12" s="2340"/>
      <c r="F12" s="2340"/>
      <c r="G12" s="2340"/>
      <c r="H12" s="2340"/>
      <c r="I12" s="2340"/>
      <c r="J12" s="2340"/>
      <c r="K12" s="2340"/>
      <c r="L12" s="2340"/>
      <c r="M12" s="2340"/>
      <c r="N12" s="2340"/>
      <c r="O12" s="2340"/>
      <c r="P12" s="2340"/>
      <c r="Q12" s="2340"/>
      <c r="R12" s="2340"/>
      <c r="S12" s="2340"/>
      <c r="T12" s="2340"/>
      <c r="U12" s="2340"/>
      <c r="V12" s="1869"/>
      <c r="W12" s="1125"/>
      <c r="X12" s="1870"/>
      <c r="Y12" s="1871" t="s">
        <v>243</v>
      </c>
      <c r="Z12" s="1871"/>
      <c r="AA12" s="1871"/>
      <c r="AB12" s="1870"/>
    </row>
    <row r="13" spans="1:28" ht="15.75" customHeight="1" outlineLevel="1">
      <c r="A13" s="673"/>
      <c r="B13" s="673"/>
      <c r="C13" s="1872"/>
      <c r="D13" s="1873"/>
      <c r="E13" s="785" t="s">
        <v>639</v>
      </c>
      <c r="F13" s="1873"/>
      <c r="G13" s="1873"/>
      <c r="H13" s="1873"/>
      <c r="I13" s="1873"/>
      <c r="J13" s="1873"/>
      <c r="K13" s="1873"/>
      <c r="L13" s="1873"/>
      <c r="M13" s="1873"/>
      <c r="N13" s="1873"/>
      <c r="O13" s="1873"/>
      <c r="P13" s="1873"/>
      <c r="Q13" s="1873"/>
      <c r="R13" s="1873"/>
      <c r="S13" s="1873"/>
      <c r="T13" s="1873"/>
      <c r="U13" s="1873"/>
      <c r="V13" s="1869"/>
      <c r="W13" s="1125"/>
      <c r="X13" s="1870"/>
      <c r="Y13" s="1874"/>
      <c r="Z13" s="1874"/>
      <c r="AA13" s="1874"/>
      <c r="AB13" s="1870"/>
    </row>
    <row r="14" spans="1:28" ht="14.15" customHeight="1">
      <c r="A14" s="673"/>
      <c r="B14" s="673"/>
      <c r="C14" s="785" t="s">
        <v>5</v>
      </c>
      <c r="D14" s="786"/>
      <c r="E14" s="785" t="s">
        <v>641</v>
      </c>
      <c r="F14" s="786"/>
      <c r="G14" s="785" t="s">
        <v>642</v>
      </c>
      <c r="H14" s="786"/>
      <c r="I14" s="785" t="s">
        <v>5</v>
      </c>
      <c r="J14" s="786"/>
      <c r="K14" s="785" t="s">
        <v>643</v>
      </c>
      <c r="L14" s="786"/>
      <c r="M14" s="785" t="s">
        <v>644</v>
      </c>
      <c r="N14" s="786"/>
      <c r="O14" s="785" t="s">
        <v>644</v>
      </c>
      <c r="P14" s="786"/>
      <c r="Q14" s="785" t="s">
        <v>645</v>
      </c>
      <c r="R14" s="786"/>
      <c r="S14" s="785" t="s">
        <v>5</v>
      </c>
      <c r="T14" s="1870"/>
      <c r="U14" s="1875" t="s">
        <v>646</v>
      </c>
      <c r="V14" s="1870"/>
      <c r="W14" s="1875" t="s">
        <v>713</v>
      </c>
      <c r="X14" s="1870"/>
      <c r="Y14" s="1869" t="s">
        <v>5</v>
      </c>
      <c r="Z14" s="1869"/>
      <c r="AA14" s="1869" t="s">
        <v>5</v>
      </c>
      <c r="AB14" s="1876"/>
    </row>
    <row r="15" spans="1:28" ht="14.15" customHeight="1">
      <c r="A15" s="2228" t="s">
        <v>650</v>
      </c>
      <c r="B15" s="673"/>
      <c r="C15" s="785" t="s">
        <v>465</v>
      </c>
      <c r="D15" s="786"/>
      <c r="E15" s="785" t="s">
        <v>651</v>
      </c>
      <c r="F15" s="786"/>
      <c r="G15" s="787" t="s">
        <v>714</v>
      </c>
      <c r="H15" s="786"/>
      <c r="I15" s="785" t="s">
        <v>652</v>
      </c>
      <c r="J15" s="786"/>
      <c r="K15" s="786" t="s">
        <v>653</v>
      </c>
      <c r="L15" s="786"/>
      <c r="M15" s="785" t="s">
        <v>715</v>
      </c>
      <c r="N15" s="786"/>
      <c r="O15" s="785" t="s">
        <v>654</v>
      </c>
      <c r="P15" s="786"/>
      <c r="Q15" s="787" t="s">
        <v>655</v>
      </c>
      <c r="R15" s="786"/>
      <c r="S15" s="787" t="s">
        <v>466</v>
      </c>
      <c r="T15" s="1870"/>
      <c r="U15" s="1875" t="s">
        <v>656</v>
      </c>
      <c r="V15" s="1870"/>
      <c r="W15" s="1875" t="s">
        <v>716</v>
      </c>
      <c r="X15" s="1870"/>
      <c r="Y15" s="1877" t="s">
        <v>2482</v>
      </c>
      <c r="Z15" s="1872"/>
      <c r="AA15" s="1877" t="s">
        <v>2299</v>
      </c>
      <c r="AB15" s="1876"/>
    </row>
    <row r="16" spans="1:28" ht="3.9" customHeight="1">
      <c r="A16" s="687"/>
      <c r="B16" s="202"/>
      <c r="C16" s="1713"/>
      <c r="D16" s="1119"/>
      <c r="E16" s="1713"/>
      <c r="F16" s="1119"/>
      <c r="G16" s="1119"/>
      <c r="H16" s="1119"/>
      <c r="I16" s="1713"/>
      <c r="J16" s="1119"/>
      <c r="K16" s="1713"/>
      <c r="L16" s="1119"/>
      <c r="M16" s="1713"/>
      <c r="N16" s="1119"/>
      <c r="O16" s="1713"/>
      <c r="P16" s="1119"/>
      <c r="Q16" s="1119"/>
      <c r="R16" s="1119"/>
      <c r="S16" s="1713"/>
      <c r="T16" s="1119"/>
      <c r="U16" s="1713"/>
      <c r="V16" s="1119"/>
      <c r="W16" s="1713"/>
      <c r="X16" s="1119"/>
      <c r="Y16" s="1713"/>
      <c r="Z16" s="1130"/>
      <c r="AA16" s="1713"/>
      <c r="AB16" s="703"/>
    </row>
    <row r="17" spans="1:29" s="694" customFormat="1" ht="15" customHeight="1">
      <c r="A17" s="1878" t="s">
        <v>2554</v>
      </c>
      <c r="B17" s="699" t="s">
        <v>5</v>
      </c>
      <c r="C17" s="1535">
        <v>0</v>
      </c>
      <c r="D17" s="692"/>
      <c r="E17" s="1535">
        <v>0</v>
      </c>
      <c r="F17" s="692"/>
      <c r="G17" s="1535">
        <v>0</v>
      </c>
      <c r="H17" s="692"/>
      <c r="I17" s="1535">
        <v>0</v>
      </c>
      <c r="J17" s="692"/>
      <c r="K17" s="1535">
        <v>0</v>
      </c>
      <c r="L17" s="692"/>
      <c r="M17" s="1535">
        <v>0</v>
      </c>
      <c r="N17" s="692"/>
      <c r="O17" s="1535">
        <v>0</v>
      </c>
      <c r="P17" s="692"/>
      <c r="Q17" s="1535">
        <v>0</v>
      </c>
      <c r="R17" s="692"/>
      <c r="S17" s="1535">
        <v>0</v>
      </c>
      <c r="T17" s="708"/>
      <c r="U17" s="702">
        <f>ROUND(SUM(C17:S17),1)</f>
        <v>0</v>
      </c>
      <c r="V17" s="708"/>
      <c r="W17" s="1535">
        <v>0</v>
      </c>
      <c r="X17" s="708"/>
      <c r="Y17" s="702">
        <f>ROUND(SUM(U17:X17),1)</f>
        <v>0</v>
      </c>
      <c r="Z17" s="708"/>
      <c r="AA17" s="1535">
        <v>98</v>
      </c>
      <c r="AB17" s="697"/>
    </row>
    <row r="18" spans="1:29" ht="15" customHeight="1">
      <c r="A18" s="789" t="s">
        <v>815</v>
      </c>
      <c r="B18" s="695" t="s">
        <v>5</v>
      </c>
      <c r="C18" s="1534">
        <v>0</v>
      </c>
      <c r="D18" s="695"/>
      <c r="E18" s="1534">
        <v>0</v>
      </c>
      <c r="F18" s="695"/>
      <c r="G18" s="1534">
        <v>0</v>
      </c>
      <c r="H18" s="695"/>
      <c r="I18" s="1534">
        <v>0</v>
      </c>
      <c r="J18" s="695"/>
      <c r="K18" s="1534">
        <v>0</v>
      </c>
      <c r="L18" s="695"/>
      <c r="M18" s="1534">
        <v>0</v>
      </c>
      <c r="N18" s="695"/>
      <c r="O18" s="1534">
        <v>0</v>
      </c>
      <c r="P18" s="695"/>
      <c r="Q18" s="1534">
        <v>0</v>
      </c>
      <c r="R18" s="695"/>
      <c r="S18" s="1534">
        <v>0</v>
      </c>
      <c r="T18" s="703"/>
      <c r="U18" s="703">
        <f t="shared" ref="U18:U57" si="0">ROUND(SUM(C18:S18),1)</f>
        <v>0</v>
      </c>
      <c r="V18" s="703"/>
      <c r="W18" s="1534">
        <v>36876</v>
      </c>
      <c r="X18" s="703"/>
      <c r="Y18" s="703">
        <f t="shared" ref="Y18:Y58" si="1">ROUND(SUM(U18:X18),1)</f>
        <v>36876</v>
      </c>
      <c r="Z18" s="703"/>
      <c r="AA18" s="1534">
        <v>33567</v>
      </c>
      <c r="AB18" s="703"/>
    </row>
    <row r="19" spans="1:29" ht="15" customHeight="1">
      <c r="A19" s="789" t="s">
        <v>2189</v>
      </c>
      <c r="B19" s="672" t="s">
        <v>5</v>
      </c>
      <c r="C19" s="1534">
        <v>0</v>
      </c>
      <c r="D19" s="695"/>
      <c r="E19" s="1534">
        <v>6564</v>
      </c>
      <c r="F19" s="695"/>
      <c r="G19" s="1534">
        <v>0</v>
      </c>
      <c r="H19" s="695"/>
      <c r="I19" s="1534">
        <v>0</v>
      </c>
      <c r="J19" s="695"/>
      <c r="K19" s="1534">
        <v>0</v>
      </c>
      <c r="L19" s="695"/>
      <c r="M19" s="1534">
        <v>0</v>
      </c>
      <c r="N19" s="695"/>
      <c r="O19" s="1534">
        <v>0</v>
      </c>
      <c r="P19" s="695"/>
      <c r="Q19" s="1534">
        <v>0</v>
      </c>
      <c r="R19" s="695"/>
      <c r="S19" s="1534">
        <v>0</v>
      </c>
      <c r="U19" s="703">
        <f>ROUND(SUM(C19:S19),1)</f>
        <v>6564</v>
      </c>
      <c r="W19" s="1534">
        <v>62109</v>
      </c>
      <c r="Y19" s="703">
        <f>ROUND(SUM(U19:X19),1)</f>
        <v>68673</v>
      </c>
      <c r="AA19" s="1534">
        <v>106959</v>
      </c>
      <c r="AB19" s="703"/>
    </row>
    <row r="20" spans="1:29" ht="15" customHeight="1">
      <c r="A20" s="789" t="s">
        <v>816</v>
      </c>
      <c r="B20" s="695" t="s">
        <v>5</v>
      </c>
      <c r="C20" s="1534">
        <v>0</v>
      </c>
      <c r="D20" s="695"/>
      <c r="E20" s="1534">
        <v>0</v>
      </c>
      <c r="F20" s="695"/>
      <c r="G20" s="1534">
        <v>0</v>
      </c>
      <c r="H20" s="695"/>
      <c r="I20" s="1534">
        <v>0</v>
      </c>
      <c r="J20" s="695"/>
      <c r="K20" s="1534">
        <v>0</v>
      </c>
      <c r="L20" s="695"/>
      <c r="M20" s="1534">
        <v>0</v>
      </c>
      <c r="N20" s="695"/>
      <c r="O20" s="1534">
        <v>0</v>
      </c>
      <c r="P20" s="695"/>
      <c r="Q20" s="1534">
        <v>0</v>
      </c>
      <c r="R20" s="695"/>
      <c r="S20" s="1534">
        <v>0</v>
      </c>
      <c r="T20" s="703"/>
      <c r="U20" s="703">
        <f t="shared" si="0"/>
        <v>0</v>
      </c>
      <c r="V20" s="703"/>
      <c r="W20" s="1534">
        <v>412425</v>
      </c>
      <c r="X20" s="703"/>
      <c r="Y20" s="703">
        <f t="shared" si="1"/>
        <v>412425</v>
      </c>
      <c r="Z20" s="703"/>
      <c r="AA20" s="1534">
        <v>369540</v>
      </c>
      <c r="AB20" s="703"/>
    </row>
    <row r="21" spans="1:29" ht="15" customHeight="1">
      <c r="A21" s="789" t="s">
        <v>817</v>
      </c>
      <c r="B21" s="695" t="s">
        <v>5</v>
      </c>
      <c r="C21" s="1534">
        <v>0</v>
      </c>
      <c r="D21" s="695"/>
      <c r="E21" s="1534">
        <v>176739</v>
      </c>
      <c r="F21" s="695"/>
      <c r="G21" s="1534">
        <v>5704</v>
      </c>
      <c r="H21" s="695"/>
      <c r="I21" s="1534">
        <v>0</v>
      </c>
      <c r="J21" s="695"/>
      <c r="K21" s="1534">
        <v>0</v>
      </c>
      <c r="L21" s="695"/>
      <c r="M21" s="1534">
        <v>-4662</v>
      </c>
      <c r="N21" s="695"/>
      <c r="O21" s="1534">
        <v>13092</v>
      </c>
      <c r="P21" s="695"/>
      <c r="Q21" s="1534">
        <v>0</v>
      </c>
      <c r="R21" s="695"/>
      <c r="S21" s="1534">
        <v>0</v>
      </c>
      <c r="T21" s="703"/>
      <c r="U21" s="703">
        <f t="shared" si="0"/>
        <v>190873</v>
      </c>
      <c r="V21" s="703"/>
      <c r="W21" s="1534">
        <v>352717</v>
      </c>
      <c r="X21" s="703"/>
      <c r="Y21" s="703">
        <f t="shared" si="1"/>
        <v>543590</v>
      </c>
      <c r="Z21" s="703"/>
      <c r="AA21" s="1534">
        <v>504831</v>
      </c>
      <c r="AB21" s="703"/>
    </row>
    <row r="22" spans="1:29" ht="15" customHeight="1">
      <c r="A22" s="789" t="s">
        <v>818</v>
      </c>
      <c r="B22" s="2227" t="s">
        <v>5</v>
      </c>
      <c r="C22" s="1534">
        <v>0</v>
      </c>
      <c r="D22" s="695"/>
      <c r="E22" s="1534">
        <v>5123</v>
      </c>
      <c r="F22" s="695"/>
      <c r="G22" s="1534">
        <v>39568</v>
      </c>
      <c r="H22" s="695"/>
      <c r="I22" s="1534">
        <v>0</v>
      </c>
      <c r="J22" s="695"/>
      <c r="K22" s="1534">
        <v>454454</v>
      </c>
      <c r="L22" s="695"/>
      <c r="M22" s="1534">
        <v>0</v>
      </c>
      <c r="N22" s="695"/>
      <c r="O22" s="1534">
        <v>0</v>
      </c>
      <c r="P22" s="695"/>
      <c r="Q22" s="1534">
        <v>0</v>
      </c>
      <c r="R22" s="695"/>
      <c r="S22" s="1534">
        <v>0</v>
      </c>
      <c r="T22" s="703"/>
      <c r="U22" s="703">
        <f t="shared" si="0"/>
        <v>499145</v>
      </c>
      <c r="V22" s="703"/>
      <c r="W22" s="1534">
        <v>78488</v>
      </c>
      <c r="X22" s="703"/>
      <c r="Y22" s="703">
        <f t="shared" si="1"/>
        <v>577633</v>
      </c>
      <c r="Z22" s="703"/>
      <c r="AA22" s="1534">
        <v>357593</v>
      </c>
      <c r="AB22" s="703"/>
    </row>
    <row r="23" spans="1:29" ht="15" customHeight="1">
      <c r="A23" s="789" t="s">
        <v>819</v>
      </c>
      <c r="B23" s="695" t="s">
        <v>5</v>
      </c>
      <c r="C23" s="1534">
        <v>0</v>
      </c>
      <c r="D23" s="695"/>
      <c r="E23" s="1534">
        <v>0</v>
      </c>
      <c r="F23" s="695"/>
      <c r="G23" s="1534">
        <v>0</v>
      </c>
      <c r="H23" s="695"/>
      <c r="I23" s="1534">
        <v>0</v>
      </c>
      <c r="J23" s="695"/>
      <c r="K23" s="1534">
        <v>0</v>
      </c>
      <c r="L23" s="695"/>
      <c r="M23" s="1534">
        <v>0</v>
      </c>
      <c r="N23" s="695"/>
      <c r="O23" s="1534">
        <v>0</v>
      </c>
      <c r="P23" s="695"/>
      <c r="Q23" s="1534">
        <v>0</v>
      </c>
      <c r="R23" s="695"/>
      <c r="S23" s="1534">
        <v>0</v>
      </c>
      <c r="T23" s="703"/>
      <c r="U23" s="703">
        <f t="shared" si="0"/>
        <v>0</v>
      </c>
      <c r="V23" s="703"/>
      <c r="W23" s="1534">
        <v>5041</v>
      </c>
      <c r="X23" s="703"/>
      <c r="Y23" s="703">
        <f t="shared" si="1"/>
        <v>5041</v>
      </c>
      <c r="Z23" s="703"/>
      <c r="AA23" s="1534">
        <v>7878</v>
      </c>
      <c r="AB23" s="703"/>
    </row>
    <row r="24" spans="1:29" ht="15" customHeight="1">
      <c r="A24" s="789" t="s">
        <v>820</v>
      </c>
      <c r="B24" s="695" t="s">
        <v>5</v>
      </c>
      <c r="C24" s="1534">
        <v>0</v>
      </c>
      <c r="D24" s="695"/>
      <c r="E24" s="1534">
        <v>0</v>
      </c>
      <c r="F24" s="695"/>
      <c r="G24" s="1534">
        <v>0</v>
      </c>
      <c r="H24" s="695"/>
      <c r="I24" s="1534">
        <v>0</v>
      </c>
      <c r="J24" s="695"/>
      <c r="K24" s="1534">
        <v>0</v>
      </c>
      <c r="L24" s="695"/>
      <c r="M24" s="1534">
        <v>0</v>
      </c>
      <c r="N24" s="695"/>
      <c r="O24" s="1534">
        <v>0</v>
      </c>
      <c r="P24" s="695"/>
      <c r="Q24" s="1534">
        <v>0</v>
      </c>
      <c r="R24" s="695"/>
      <c r="S24" s="1534">
        <v>0</v>
      </c>
      <c r="T24" s="703"/>
      <c r="U24" s="703">
        <f t="shared" si="0"/>
        <v>0</v>
      </c>
      <c r="V24" s="703"/>
      <c r="W24" s="1534">
        <v>262789</v>
      </c>
      <c r="X24" s="703"/>
      <c r="Y24" s="703">
        <f t="shared" si="1"/>
        <v>262789</v>
      </c>
      <c r="Z24" s="703"/>
      <c r="AA24" s="1534">
        <v>227603</v>
      </c>
      <c r="AB24" s="703"/>
    </row>
    <row r="25" spans="1:29" ht="15" customHeight="1">
      <c r="A25" s="789" t="s">
        <v>821</v>
      </c>
      <c r="B25" s="695" t="s">
        <v>5</v>
      </c>
      <c r="C25" s="1534">
        <v>0</v>
      </c>
      <c r="D25" s="695"/>
      <c r="E25" s="1534">
        <v>15484</v>
      </c>
      <c r="F25" s="695"/>
      <c r="G25" s="1534">
        <v>13954</v>
      </c>
      <c r="H25" s="695"/>
      <c r="I25" s="1534">
        <v>0</v>
      </c>
      <c r="J25" s="695"/>
      <c r="K25" s="1534">
        <v>0</v>
      </c>
      <c r="L25" s="695"/>
      <c r="M25" s="1534">
        <v>0</v>
      </c>
      <c r="N25" s="695"/>
      <c r="O25" s="1534">
        <v>0</v>
      </c>
      <c r="P25" s="695"/>
      <c r="Q25" s="1534">
        <v>31</v>
      </c>
      <c r="R25" s="695"/>
      <c r="S25" s="1534">
        <v>0</v>
      </c>
      <c r="T25" s="703"/>
      <c r="U25" s="703">
        <f t="shared" si="0"/>
        <v>29469</v>
      </c>
      <c r="V25" s="703"/>
      <c r="W25" s="1534">
        <v>2711</v>
      </c>
      <c r="X25" s="703"/>
      <c r="Y25" s="703">
        <f t="shared" si="1"/>
        <v>32180</v>
      </c>
      <c r="Z25" s="703"/>
      <c r="AA25" s="1534">
        <v>19898</v>
      </c>
      <c r="AB25" s="703"/>
    </row>
    <row r="26" spans="1:29" ht="15" customHeight="1">
      <c r="A26" s="789" t="s">
        <v>822</v>
      </c>
      <c r="B26" s="695" t="s">
        <v>5</v>
      </c>
      <c r="C26" s="1534">
        <v>0</v>
      </c>
      <c r="D26" s="695"/>
      <c r="E26" s="1534">
        <v>0</v>
      </c>
      <c r="F26" s="695"/>
      <c r="G26" s="1534">
        <v>112641</v>
      </c>
      <c r="H26" s="695"/>
      <c r="I26" s="1534">
        <v>0</v>
      </c>
      <c r="J26" s="695"/>
      <c r="K26" s="1534">
        <v>0</v>
      </c>
      <c r="L26" s="695"/>
      <c r="M26" s="1534">
        <v>0</v>
      </c>
      <c r="N26" s="695"/>
      <c r="O26" s="1534">
        <v>0</v>
      </c>
      <c r="P26" s="695"/>
      <c r="Q26" s="1534">
        <v>0</v>
      </c>
      <c r="R26" s="695"/>
      <c r="S26" s="1534">
        <v>538939</v>
      </c>
      <c r="T26" s="703"/>
      <c r="U26" s="703">
        <f t="shared" si="0"/>
        <v>651580</v>
      </c>
      <c r="V26" s="703"/>
      <c r="W26" s="1534">
        <v>2186220</v>
      </c>
      <c r="X26" s="703"/>
      <c r="Y26" s="703">
        <f t="shared" si="1"/>
        <v>2837800</v>
      </c>
      <c r="Z26" s="703"/>
      <c r="AA26" s="1534">
        <v>2923649</v>
      </c>
      <c r="AB26" s="703"/>
      <c r="AC26" s="1906"/>
    </row>
    <row r="27" spans="1:29" ht="15" customHeight="1">
      <c r="A27" s="789" t="s">
        <v>2204</v>
      </c>
      <c r="B27" s="695" t="s">
        <v>5</v>
      </c>
      <c r="C27" s="1534">
        <v>0</v>
      </c>
      <c r="D27" s="695"/>
      <c r="E27" s="1534">
        <v>74</v>
      </c>
      <c r="F27" s="695"/>
      <c r="G27" s="1534">
        <v>4260</v>
      </c>
      <c r="H27" s="695"/>
      <c r="I27" s="1534">
        <v>0</v>
      </c>
      <c r="J27" s="695"/>
      <c r="K27" s="1534">
        <v>0</v>
      </c>
      <c r="L27" s="695"/>
      <c r="M27" s="1534">
        <v>0</v>
      </c>
      <c r="N27" s="695"/>
      <c r="O27" s="1534">
        <v>0</v>
      </c>
      <c r="P27" s="695"/>
      <c r="Q27" s="1534">
        <v>0</v>
      </c>
      <c r="R27" s="695"/>
      <c r="S27" s="1534">
        <v>0</v>
      </c>
      <c r="T27" s="703"/>
      <c r="U27" s="703">
        <f t="shared" ref="U27" si="2">ROUND(SUM(C27:S27),1)</f>
        <v>4334</v>
      </c>
      <c r="V27" s="703"/>
      <c r="W27" s="1534">
        <v>0</v>
      </c>
      <c r="X27" s="703"/>
      <c r="Y27" s="703">
        <f t="shared" ref="Y27" si="3">ROUND(SUM(U27:X27),1)</f>
        <v>4334</v>
      </c>
      <c r="Z27" s="703"/>
      <c r="AA27" s="1534">
        <v>2141</v>
      </c>
      <c r="AB27" s="703"/>
    </row>
    <row r="28" spans="1:29" ht="15" customHeight="1">
      <c r="A28" s="789" t="s">
        <v>675</v>
      </c>
      <c r="B28" s="2227" t="s">
        <v>5</v>
      </c>
      <c r="C28" s="1534">
        <v>4648</v>
      </c>
      <c r="D28" s="695"/>
      <c r="E28" s="1534">
        <v>0</v>
      </c>
      <c r="F28" s="695"/>
      <c r="G28" s="1534">
        <v>0</v>
      </c>
      <c r="H28" s="695"/>
      <c r="I28" s="1534">
        <v>0</v>
      </c>
      <c r="J28" s="695"/>
      <c r="K28" s="1534">
        <v>0</v>
      </c>
      <c r="L28" s="695"/>
      <c r="M28" s="1534">
        <v>67445</v>
      </c>
      <c r="N28" s="695"/>
      <c r="O28" s="1534">
        <v>0</v>
      </c>
      <c r="P28" s="695"/>
      <c r="Q28" s="1534">
        <v>0</v>
      </c>
      <c r="R28" s="695"/>
      <c r="S28" s="1534">
        <v>0</v>
      </c>
      <c r="T28" s="703"/>
      <c r="U28" s="703">
        <f t="shared" si="0"/>
        <v>72093</v>
      </c>
      <c r="V28" s="703"/>
      <c r="W28" s="1534">
        <v>16241</v>
      </c>
      <c r="X28" s="703"/>
      <c r="Y28" s="703">
        <f t="shared" si="1"/>
        <v>88334</v>
      </c>
      <c r="Z28" s="703"/>
      <c r="AA28" s="1534">
        <v>29097</v>
      </c>
      <c r="AB28" s="703"/>
    </row>
    <row r="29" spans="1:29" ht="14.25" customHeight="1">
      <c r="A29" s="789" t="s">
        <v>823</v>
      </c>
      <c r="B29" s="695" t="s">
        <v>5</v>
      </c>
      <c r="C29" s="1534">
        <v>0</v>
      </c>
      <c r="D29" s="695"/>
      <c r="E29" s="1534">
        <v>0</v>
      </c>
      <c r="F29" s="695"/>
      <c r="G29" s="1534">
        <v>17412</v>
      </c>
      <c r="H29" s="695"/>
      <c r="I29" s="1534">
        <v>0</v>
      </c>
      <c r="J29" s="695"/>
      <c r="K29" s="1534">
        <v>0</v>
      </c>
      <c r="L29" s="695"/>
      <c r="M29" s="1534">
        <v>0</v>
      </c>
      <c r="N29" s="695"/>
      <c r="O29" s="1534">
        <v>336983</v>
      </c>
      <c r="P29" s="695"/>
      <c r="Q29" s="1534">
        <v>5720</v>
      </c>
      <c r="R29" s="695"/>
      <c r="S29" s="1534">
        <v>0</v>
      </c>
      <c r="T29" s="703"/>
      <c r="U29" s="703">
        <f t="shared" si="0"/>
        <v>360115</v>
      </c>
      <c r="V29" s="703"/>
      <c r="W29" s="1534">
        <v>0</v>
      </c>
      <c r="X29" s="703"/>
      <c r="Y29" s="703">
        <f t="shared" si="1"/>
        <v>360115</v>
      </c>
      <c r="Z29" s="703"/>
      <c r="AA29" s="1534">
        <v>334995</v>
      </c>
      <c r="AB29" s="703"/>
    </row>
    <row r="30" spans="1:29" ht="15" customHeight="1">
      <c r="A30" s="789" t="s">
        <v>824</v>
      </c>
      <c r="B30" s="695" t="s">
        <v>5</v>
      </c>
      <c r="C30" s="1534">
        <v>0</v>
      </c>
      <c r="D30" s="695"/>
      <c r="E30" s="1534">
        <v>0</v>
      </c>
      <c r="F30" s="695"/>
      <c r="G30" s="1534">
        <v>0</v>
      </c>
      <c r="H30" s="695"/>
      <c r="I30" s="1534">
        <v>0</v>
      </c>
      <c r="J30" s="695"/>
      <c r="K30" s="1534">
        <v>0</v>
      </c>
      <c r="L30" s="695"/>
      <c r="M30" s="1534">
        <v>0</v>
      </c>
      <c r="N30" s="695"/>
      <c r="O30" s="1534">
        <v>0</v>
      </c>
      <c r="P30" s="695"/>
      <c r="Q30" s="1534">
        <v>0</v>
      </c>
      <c r="R30" s="695"/>
      <c r="S30" s="1534">
        <v>0</v>
      </c>
      <c r="T30" s="703"/>
      <c r="U30" s="703">
        <f t="shared" si="0"/>
        <v>0</v>
      </c>
      <c r="V30" s="703"/>
      <c r="W30" s="1534">
        <v>90101</v>
      </c>
      <c r="X30" s="703"/>
      <c r="Y30" s="703">
        <f t="shared" si="1"/>
        <v>90101</v>
      </c>
      <c r="Z30" s="703"/>
      <c r="AA30" s="1534">
        <v>72962</v>
      </c>
      <c r="AB30" s="703"/>
    </row>
    <row r="31" spans="1:29" ht="15" customHeight="1">
      <c r="A31" s="789" t="s">
        <v>825</v>
      </c>
      <c r="B31" s="695" t="s">
        <v>5</v>
      </c>
      <c r="C31" s="1534">
        <v>0</v>
      </c>
      <c r="D31" s="695"/>
      <c r="E31" s="1534">
        <v>0</v>
      </c>
      <c r="F31" s="695"/>
      <c r="G31" s="1534">
        <v>0</v>
      </c>
      <c r="H31" s="695"/>
      <c r="I31" s="1534">
        <v>0</v>
      </c>
      <c r="J31" s="695"/>
      <c r="K31" s="1534">
        <v>0</v>
      </c>
      <c r="L31" s="695"/>
      <c r="M31" s="1534">
        <v>0</v>
      </c>
      <c r="N31" s="695"/>
      <c r="O31" s="1534">
        <v>0</v>
      </c>
      <c r="P31" s="695"/>
      <c r="Q31" s="1534">
        <v>0</v>
      </c>
      <c r="R31" s="695"/>
      <c r="S31" s="1534">
        <v>0</v>
      </c>
      <c r="T31" s="703"/>
      <c r="U31" s="703">
        <f t="shared" si="0"/>
        <v>0</v>
      </c>
      <c r="V31" s="703"/>
      <c r="W31" s="1534">
        <v>49326</v>
      </c>
      <c r="X31" s="703"/>
      <c r="Y31" s="703">
        <f t="shared" si="1"/>
        <v>49326</v>
      </c>
      <c r="Z31" s="703"/>
      <c r="AA31" s="1534">
        <v>47327</v>
      </c>
      <c r="AB31" s="703"/>
    </row>
    <row r="32" spans="1:29" ht="15" customHeight="1">
      <c r="A32" s="695" t="s">
        <v>826</v>
      </c>
      <c r="B32" s="695" t="s">
        <v>5</v>
      </c>
      <c r="C32" s="1534">
        <v>0</v>
      </c>
      <c r="D32" s="695"/>
      <c r="E32" s="1534">
        <v>0</v>
      </c>
      <c r="F32" s="695"/>
      <c r="G32" s="1534">
        <v>4369</v>
      </c>
      <c r="H32" s="695"/>
      <c r="I32" s="1534">
        <v>0</v>
      </c>
      <c r="J32" s="695"/>
      <c r="K32" s="1534">
        <v>1210</v>
      </c>
      <c r="L32" s="695"/>
      <c r="M32" s="1534">
        <v>0</v>
      </c>
      <c r="N32" s="695"/>
      <c r="O32" s="1534">
        <v>0</v>
      </c>
      <c r="P32" s="695"/>
      <c r="Q32" s="1534">
        <v>0</v>
      </c>
      <c r="R32" s="695"/>
      <c r="S32" s="1534">
        <v>0</v>
      </c>
      <c r="T32" s="703"/>
      <c r="U32" s="703">
        <f t="shared" si="0"/>
        <v>5579</v>
      </c>
      <c r="V32" s="703"/>
      <c r="W32" s="1534">
        <v>96601</v>
      </c>
      <c r="X32" s="703"/>
      <c r="Y32" s="703">
        <f t="shared" si="1"/>
        <v>102180</v>
      </c>
      <c r="Z32" s="703"/>
      <c r="AA32" s="1534">
        <v>97507</v>
      </c>
      <c r="AB32" s="703"/>
    </row>
    <row r="33" spans="1:29" ht="15" customHeight="1">
      <c r="A33" s="789" t="s">
        <v>2492</v>
      </c>
      <c r="B33" s="695" t="s">
        <v>5</v>
      </c>
      <c r="C33" s="1534">
        <v>0</v>
      </c>
      <c r="D33" s="695"/>
      <c r="E33" s="1534">
        <v>0</v>
      </c>
      <c r="F33" s="695"/>
      <c r="G33" s="1534">
        <v>6518</v>
      </c>
      <c r="H33" s="695"/>
      <c r="I33" s="1534">
        <v>0</v>
      </c>
      <c r="J33" s="695"/>
      <c r="K33" s="1534">
        <v>23642</v>
      </c>
      <c r="L33" s="695"/>
      <c r="M33" s="1534">
        <v>0</v>
      </c>
      <c r="N33" s="695"/>
      <c r="O33" s="1534">
        <v>146</v>
      </c>
      <c r="P33" s="695"/>
      <c r="Q33" s="1534">
        <v>0</v>
      </c>
      <c r="R33" s="695"/>
      <c r="S33" s="1534">
        <v>0</v>
      </c>
      <c r="T33" s="2229"/>
      <c r="U33" s="703">
        <f t="shared" si="0"/>
        <v>30306</v>
      </c>
      <c r="V33" s="703"/>
      <c r="W33" s="1534">
        <v>1603</v>
      </c>
      <c r="X33" s="703"/>
      <c r="Y33" s="703">
        <f t="shared" si="1"/>
        <v>31909</v>
      </c>
      <c r="Z33" s="703"/>
      <c r="AA33" s="1534">
        <v>55421</v>
      </c>
      <c r="AB33" s="703"/>
      <c r="AC33" s="1906"/>
    </row>
    <row r="34" spans="1:29" ht="15" customHeight="1">
      <c r="A34" s="1537" t="s">
        <v>827</v>
      </c>
      <c r="B34" s="695" t="s">
        <v>5</v>
      </c>
      <c r="C34" s="1534">
        <v>0</v>
      </c>
      <c r="D34" s="695"/>
      <c r="E34" s="1534">
        <v>0</v>
      </c>
      <c r="F34" s="695"/>
      <c r="G34" s="1534">
        <v>0</v>
      </c>
      <c r="H34" s="695"/>
      <c r="I34" s="1534">
        <v>0</v>
      </c>
      <c r="J34" s="695"/>
      <c r="K34" s="1534">
        <v>0</v>
      </c>
      <c r="L34" s="695"/>
      <c r="M34" s="1534">
        <v>0</v>
      </c>
      <c r="N34" s="695"/>
      <c r="O34" s="1534">
        <v>0</v>
      </c>
      <c r="P34" s="695"/>
      <c r="Q34" s="1534">
        <v>108</v>
      </c>
      <c r="R34" s="695"/>
      <c r="S34" s="1534">
        <v>0</v>
      </c>
      <c r="T34" s="703"/>
      <c r="U34" s="703">
        <f t="shared" si="0"/>
        <v>108</v>
      </c>
      <c r="V34" s="703"/>
      <c r="W34" s="1534">
        <v>22621</v>
      </c>
      <c r="X34" s="703"/>
      <c r="Y34" s="703">
        <f t="shared" si="1"/>
        <v>22729</v>
      </c>
      <c r="Z34" s="703"/>
      <c r="AA34" s="1534">
        <v>56007</v>
      </c>
      <c r="AB34" s="703"/>
    </row>
    <row r="35" spans="1:29" ht="15" customHeight="1">
      <c r="A35" s="789" t="s">
        <v>828</v>
      </c>
      <c r="B35" s="695" t="s">
        <v>5</v>
      </c>
      <c r="C35" s="1534">
        <v>0</v>
      </c>
      <c r="D35" s="695"/>
      <c r="E35" s="1534">
        <v>0</v>
      </c>
      <c r="F35" s="695"/>
      <c r="G35" s="1534">
        <v>0</v>
      </c>
      <c r="H35" s="695"/>
      <c r="I35" s="1534">
        <v>0</v>
      </c>
      <c r="J35" s="695"/>
      <c r="K35" s="1534">
        <v>0</v>
      </c>
      <c r="L35" s="695"/>
      <c r="M35" s="1534">
        <v>0</v>
      </c>
      <c r="N35" s="695"/>
      <c r="O35" s="1534">
        <v>0</v>
      </c>
      <c r="P35" s="695"/>
      <c r="Q35" s="1534">
        <v>0</v>
      </c>
      <c r="R35" s="695"/>
      <c r="S35" s="1534">
        <v>0</v>
      </c>
      <c r="T35" s="703"/>
      <c r="U35" s="703">
        <f t="shared" si="0"/>
        <v>0</v>
      </c>
      <c r="V35" s="703"/>
      <c r="W35" s="1534">
        <v>176881</v>
      </c>
      <c r="X35" s="703"/>
      <c r="Y35" s="703">
        <f t="shared" si="1"/>
        <v>176881</v>
      </c>
      <c r="Z35" s="703"/>
      <c r="AA35" s="1534">
        <v>165147</v>
      </c>
      <c r="AB35" s="703"/>
    </row>
    <row r="36" spans="1:29" ht="15" customHeight="1">
      <c r="A36" s="789" t="s">
        <v>829</v>
      </c>
      <c r="B36" s="695" t="s">
        <v>5</v>
      </c>
      <c r="C36" s="1534">
        <v>0</v>
      </c>
      <c r="D36" s="695"/>
      <c r="E36" s="1534">
        <v>0</v>
      </c>
      <c r="F36" s="695"/>
      <c r="G36" s="1534">
        <v>0</v>
      </c>
      <c r="H36" s="695"/>
      <c r="I36" s="1534">
        <v>0</v>
      </c>
      <c r="J36" s="695"/>
      <c r="K36" s="1534">
        <v>0</v>
      </c>
      <c r="L36" s="695"/>
      <c r="M36" s="1534">
        <v>0</v>
      </c>
      <c r="N36" s="695"/>
      <c r="O36" s="1534">
        <v>0</v>
      </c>
      <c r="P36" s="695"/>
      <c r="Q36" s="1534">
        <v>0</v>
      </c>
      <c r="R36" s="695"/>
      <c r="S36" s="1534">
        <v>0</v>
      </c>
      <c r="T36" s="703"/>
      <c r="U36" s="703">
        <f t="shared" si="0"/>
        <v>0</v>
      </c>
      <c r="V36" s="703"/>
      <c r="W36" s="1534">
        <v>72266</v>
      </c>
      <c r="X36" s="703"/>
      <c r="Y36" s="703">
        <f t="shared" si="1"/>
        <v>72266</v>
      </c>
      <c r="Z36" s="703"/>
      <c r="AA36" s="1534">
        <v>65966</v>
      </c>
      <c r="AB36" s="703"/>
    </row>
    <row r="37" spans="1:29" ht="15" customHeight="1">
      <c r="A37" s="789" t="s">
        <v>830</v>
      </c>
      <c r="B37" s="695" t="s">
        <v>5</v>
      </c>
      <c r="C37" s="1534">
        <v>0</v>
      </c>
      <c r="D37" s="695"/>
      <c r="E37" s="1534">
        <v>0</v>
      </c>
      <c r="F37" s="695"/>
      <c r="G37" s="1534">
        <v>10424</v>
      </c>
      <c r="H37" s="695"/>
      <c r="I37" s="1534">
        <v>0</v>
      </c>
      <c r="J37" s="695"/>
      <c r="K37" s="1534">
        <v>33235</v>
      </c>
      <c r="L37" s="695"/>
      <c r="M37" s="1534">
        <v>0</v>
      </c>
      <c r="N37" s="695"/>
      <c r="O37" s="1534">
        <v>729</v>
      </c>
      <c r="P37" s="695"/>
      <c r="Q37" s="1534">
        <v>0</v>
      </c>
      <c r="R37" s="695"/>
      <c r="S37" s="1534">
        <v>0</v>
      </c>
      <c r="T37" s="703"/>
      <c r="U37" s="703">
        <f t="shared" si="0"/>
        <v>44388</v>
      </c>
      <c r="V37" s="703"/>
      <c r="W37" s="1534">
        <v>239694</v>
      </c>
      <c r="X37" s="703"/>
      <c r="Y37" s="703">
        <f t="shared" si="1"/>
        <v>284082</v>
      </c>
      <c r="Z37" s="703"/>
      <c r="AA37" s="1534">
        <v>279835</v>
      </c>
      <c r="AB37" s="703"/>
    </row>
    <row r="38" spans="1:29" ht="14.25" customHeight="1">
      <c r="A38" s="789" t="s">
        <v>831</v>
      </c>
      <c r="B38" s="695" t="s">
        <v>5</v>
      </c>
      <c r="C38" s="1534">
        <v>0</v>
      </c>
      <c r="D38" s="695"/>
      <c r="E38" s="1534">
        <v>37701</v>
      </c>
      <c r="F38" s="695"/>
      <c r="G38" s="1534">
        <v>0</v>
      </c>
      <c r="H38" s="695"/>
      <c r="I38" s="1534">
        <v>0</v>
      </c>
      <c r="J38" s="695"/>
      <c r="K38" s="1534">
        <v>0</v>
      </c>
      <c r="L38" s="695"/>
      <c r="M38" s="1534">
        <v>0</v>
      </c>
      <c r="N38" s="695"/>
      <c r="O38" s="1534">
        <v>0</v>
      </c>
      <c r="P38" s="695"/>
      <c r="Q38" s="1534">
        <v>0</v>
      </c>
      <c r="R38" s="695"/>
      <c r="S38" s="1534">
        <v>0</v>
      </c>
      <c r="T38" s="703"/>
      <c r="U38" s="703">
        <f t="shared" si="0"/>
        <v>37701</v>
      </c>
      <c r="V38" s="703"/>
      <c r="W38" s="1534">
        <v>202278</v>
      </c>
      <c r="X38" s="703"/>
      <c r="Y38" s="703">
        <f t="shared" si="1"/>
        <v>239979</v>
      </c>
      <c r="Z38" s="703"/>
      <c r="AA38" s="1534">
        <v>226075</v>
      </c>
      <c r="AB38" s="703"/>
    </row>
    <row r="39" spans="1:29" ht="15" customHeight="1">
      <c r="A39" s="789" t="s">
        <v>2544</v>
      </c>
      <c r="B39" s="695" t="s">
        <v>5</v>
      </c>
      <c r="C39" s="1534">
        <v>0</v>
      </c>
      <c r="D39" s="695"/>
      <c r="E39" s="1534">
        <v>0</v>
      </c>
      <c r="F39" s="695"/>
      <c r="G39" s="1534">
        <v>0</v>
      </c>
      <c r="H39" s="695"/>
      <c r="I39" s="1534">
        <v>0</v>
      </c>
      <c r="J39" s="695"/>
      <c r="K39" s="1534">
        <v>0</v>
      </c>
      <c r="L39" s="695"/>
      <c r="M39" s="1534">
        <v>0</v>
      </c>
      <c r="N39" s="695"/>
      <c r="O39" s="1534">
        <v>0</v>
      </c>
      <c r="P39" s="695"/>
      <c r="Q39" s="1534">
        <v>0</v>
      </c>
      <c r="R39" s="695"/>
      <c r="S39" s="1534">
        <v>0</v>
      </c>
      <c r="T39" s="703"/>
      <c r="U39" s="703">
        <f t="shared" si="0"/>
        <v>0</v>
      </c>
      <c r="V39" s="703"/>
      <c r="W39" s="1534">
        <v>541</v>
      </c>
      <c r="X39" s="703"/>
      <c r="Y39" s="703">
        <f t="shared" si="1"/>
        <v>541</v>
      </c>
      <c r="Z39" s="703"/>
      <c r="AA39" s="1534">
        <v>574</v>
      </c>
      <c r="AB39" s="703"/>
    </row>
    <row r="40" spans="1:29" ht="15" customHeight="1">
      <c r="A40" s="789" t="s">
        <v>832</v>
      </c>
      <c r="B40" s="695" t="s">
        <v>5</v>
      </c>
      <c r="C40" s="1534">
        <v>0</v>
      </c>
      <c r="D40" s="695"/>
      <c r="E40" s="1534">
        <v>0</v>
      </c>
      <c r="F40" s="695"/>
      <c r="G40" s="1534">
        <v>10918</v>
      </c>
      <c r="H40" s="695"/>
      <c r="I40" s="1534">
        <v>0</v>
      </c>
      <c r="J40" s="695"/>
      <c r="K40" s="1534">
        <v>0</v>
      </c>
      <c r="L40" s="695"/>
      <c r="M40" s="1534">
        <v>0</v>
      </c>
      <c r="N40" s="695"/>
      <c r="O40" s="1534">
        <v>62107</v>
      </c>
      <c r="P40" s="695"/>
      <c r="Q40" s="1534">
        <v>750</v>
      </c>
      <c r="R40" s="695"/>
      <c r="S40" s="1534">
        <v>0</v>
      </c>
      <c r="T40" s="703"/>
      <c r="U40" s="703">
        <f t="shared" si="0"/>
        <v>73775</v>
      </c>
      <c r="V40" s="703"/>
      <c r="W40" s="1534">
        <v>813</v>
      </c>
      <c r="X40" s="703"/>
      <c r="Y40" s="703">
        <f t="shared" si="1"/>
        <v>74588</v>
      </c>
      <c r="Z40" s="703"/>
      <c r="AA40" s="1534">
        <v>56555</v>
      </c>
      <c r="AB40" s="703"/>
    </row>
    <row r="41" spans="1:29" ht="15" customHeight="1">
      <c r="A41" s="789" t="s">
        <v>701</v>
      </c>
      <c r="B41" s="695" t="s">
        <v>5</v>
      </c>
      <c r="C41" s="1534" t="s">
        <v>5</v>
      </c>
      <c r="D41" s="695"/>
      <c r="E41" s="1534" t="s">
        <v>5</v>
      </c>
      <c r="F41" s="695"/>
      <c r="G41" s="1534" t="s">
        <v>5</v>
      </c>
      <c r="H41" s="695"/>
      <c r="I41" s="1534" t="s">
        <v>5</v>
      </c>
      <c r="J41" s="695"/>
      <c r="K41" s="1534" t="s">
        <v>5</v>
      </c>
      <c r="L41" s="695"/>
      <c r="M41" s="1534" t="s">
        <v>5</v>
      </c>
      <c r="N41" s="695"/>
      <c r="O41" s="1534" t="s">
        <v>5</v>
      </c>
      <c r="P41" s="695"/>
      <c r="Q41" s="1534" t="s">
        <v>5</v>
      </c>
      <c r="R41" s="695" t="s">
        <v>5</v>
      </c>
      <c r="S41" s="1534" t="s">
        <v>5</v>
      </c>
      <c r="T41" s="703"/>
      <c r="U41" s="703" t="s">
        <v>5</v>
      </c>
      <c r="V41" s="703"/>
      <c r="W41" s="1534" t="s">
        <v>5</v>
      </c>
      <c r="X41" s="703"/>
      <c r="Y41" s="703" t="s">
        <v>5</v>
      </c>
      <c r="Z41" s="703"/>
      <c r="AA41" s="1534" t="s">
        <v>5</v>
      </c>
      <c r="AB41" s="703"/>
    </row>
    <row r="42" spans="1:29" ht="15" customHeight="1">
      <c r="A42" s="789" t="s">
        <v>833</v>
      </c>
      <c r="B42" s="695" t="s">
        <v>5</v>
      </c>
      <c r="C42" s="1534">
        <v>0</v>
      </c>
      <c r="D42" s="695"/>
      <c r="E42" s="1534">
        <v>0</v>
      </c>
      <c r="F42" s="695"/>
      <c r="G42" s="1534">
        <v>163267</v>
      </c>
      <c r="H42" s="695"/>
      <c r="I42" s="1534">
        <v>0</v>
      </c>
      <c r="J42" s="695"/>
      <c r="K42" s="1534">
        <v>0</v>
      </c>
      <c r="L42" s="695"/>
      <c r="M42" s="1534">
        <v>0</v>
      </c>
      <c r="N42" s="695"/>
      <c r="O42" s="1534">
        <v>0</v>
      </c>
      <c r="P42" s="695"/>
      <c r="Q42" s="1534">
        <v>25220</v>
      </c>
      <c r="R42" s="695"/>
      <c r="S42" s="1534">
        <v>0</v>
      </c>
      <c r="T42" s="703"/>
      <c r="U42" s="703">
        <f t="shared" si="0"/>
        <v>188487</v>
      </c>
      <c r="V42" s="703"/>
      <c r="W42" s="1534">
        <v>0</v>
      </c>
      <c r="X42" s="703"/>
      <c r="Y42" s="703">
        <f t="shared" si="1"/>
        <v>188487</v>
      </c>
      <c r="Z42" s="703"/>
      <c r="AA42" s="1534">
        <v>199884</v>
      </c>
      <c r="AB42" s="703"/>
      <c r="AC42" s="1906"/>
    </row>
    <row r="43" spans="1:29" ht="15" customHeight="1">
      <c r="A43" s="789" t="s">
        <v>834</v>
      </c>
      <c r="B43" s="695" t="s">
        <v>5</v>
      </c>
      <c r="C43" s="1534">
        <v>0</v>
      </c>
      <c r="D43" s="695"/>
      <c r="E43" s="1534">
        <v>0</v>
      </c>
      <c r="F43" s="695"/>
      <c r="G43" s="1534">
        <v>0</v>
      </c>
      <c r="H43" s="695"/>
      <c r="I43" s="1534">
        <v>0</v>
      </c>
      <c r="J43" s="695"/>
      <c r="K43" s="1534">
        <v>0</v>
      </c>
      <c r="L43" s="695"/>
      <c r="M43" s="1534">
        <v>0</v>
      </c>
      <c r="N43" s="695"/>
      <c r="O43" s="1534">
        <v>0</v>
      </c>
      <c r="P43" s="695"/>
      <c r="Q43" s="1534">
        <v>0</v>
      </c>
      <c r="R43" s="695"/>
      <c r="S43" s="1534">
        <v>0</v>
      </c>
      <c r="T43" s="703"/>
      <c r="U43" s="703">
        <f t="shared" si="0"/>
        <v>0</v>
      </c>
      <c r="V43" s="703"/>
      <c r="W43" s="1534">
        <v>23991</v>
      </c>
      <c r="X43" s="703"/>
      <c r="Y43" s="703">
        <f t="shared" si="1"/>
        <v>23991</v>
      </c>
      <c r="Z43" s="703"/>
      <c r="AA43" s="1534">
        <v>27909</v>
      </c>
      <c r="AB43" s="703"/>
    </row>
    <row r="44" spans="1:29" ht="15" customHeight="1">
      <c r="A44" s="789" t="s">
        <v>2260</v>
      </c>
      <c r="B44" s="695" t="s">
        <v>5</v>
      </c>
      <c r="C44" s="1534">
        <v>0</v>
      </c>
      <c r="D44" s="695"/>
      <c r="E44" s="1534">
        <v>0</v>
      </c>
      <c r="F44" s="695"/>
      <c r="G44" s="1534">
        <v>0</v>
      </c>
      <c r="H44" s="695"/>
      <c r="I44" s="1534">
        <v>0</v>
      </c>
      <c r="J44" s="695"/>
      <c r="K44" s="1534">
        <v>0</v>
      </c>
      <c r="L44" s="695"/>
      <c r="M44" s="1534">
        <v>0</v>
      </c>
      <c r="N44" s="695"/>
      <c r="O44" s="1534">
        <v>0</v>
      </c>
      <c r="P44" s="695"/>
      <c r="Q44" s="1534">
        <v>0</v>
      </c>
      <c r="R44" s="695"/>
      <c r="S44" s="1534">
        <v>0</v>
      </c>
      <c r="T44" s="703"/>
      <c r="U44" s="703">
        <f t="shared" ref="U44" si="4">ROUND(SUM(C44:S44),1)</f>
        <v>0</v>
      </c>
      <c r="V44" s="703"/>
      <c r="W44" s="1534">
        <v>0</v>
      </c>
      <c r="X44" s="703"/>
      <c r="Y44" s="703">
        <f t="shared" ref="Y44" si="5">ROUND(SUM(U44:X44),1)</f>
        <v>0</v>
      </c>
      <c r="Z44" s="703"/>
      <c r="AA44" s="1534">
        <v>650</v>
      </c>
      <c r="AB44" s="703"/>
    </row>
    <row r="45" spans="1:29" ht="15" customHeight="1">
      <c r="A45" s="789" t="s">
        <v>2545</v>
      </c>
      <c r="B45" s="695"/>
      <c r="C45" s="1534">
        <v>5669</v>
      </c>
      <c r="D45" s="695"/>
      <c r="E45" s="1534">
        <v>0</v>
      </c>
      <c r="F45" s="695"/>
      <c r="G45" s="1534">
        <v>0</v>
      </c>
      <c r="H45" s="695"/>
      <c r="I45" s="1534">
        <v>0</v>
      </c>
      <c r="J45" s="695"/>
      <c r="K45" s="1534">
        <v>0</v>
      </c>
      <c r="L45" s="695"/>
      <c r="M45" s="1534">
        <v>0</v>
      </c>
      <c r="N45" s="695"/>
      <c r="O45" s="1534">
        <v>0</v>
      </c>
      <c r="P45" s="695"/>
      <c r="Q45" s="1534">
        <v>0</v>
      </c>
      <c r="R45" s="695"/>
      <c r="S45" s="1534">
        <v>0</v>
      </c>
      <c r="T45" s="708" t="s">
        <v>5</v>
      </c>
      <c r="U45" s="703">
        <f>ROUND(SUM(C45:S45),1)</f>
        <v>5669</v>
      </c>
      <c r="V45" s="696" t="s">
        <v>5</v>
      </c>
      <c r="W45" s="1534">
        <v>0</v>
      </c>
      <c r="X45" s="696">
        <v>0</v>
      </c>
      <c r="Y45" s="703">
        <f t="shared" si="1"/>
        <v>5669</v>
      </c>
      <c r="Z45" s="696">
        <v>0</v>
      </c>
      <c r="AA45" s="1534">
        <v>8769</v>
      </c>
      <c r="AB45" s="696">
        <v>0</v>
      </c>
    </row>
    <row r="46" spans="1:29" ht="15" customHeight="1">
      <c r="A46" s="789" t="s">
        <v>835</v>
      </c>
      <c r="B46" s="695" t="s">
        <v>5</v>
      </c>
      <c r="C46" s="1534">
        <v>0</v>
      </c>
      <c r="D46" s="695"/>
      <c r="E46" s="1534">
        <v>0</v>
      </c>
      <c r="F46" s="695"/>
      <c r="G46" s="1534">
        <v>0</v>
      </c>
      <c r="H46" s="695"/>
      <c r="I46" s="1534">
        <v>0</v>
      </c>
      <c r="J46" s="695"/>
      <c r="K46" s="1534">
        <v>0</v>
      </c>
      <c r="L46" s="695"/>
      <c r="M46" s="1534">
        <v>0</v>
      </c>
      <c r="N46" s="695"/>
      <c r="O46" s="1534">
        <v>0</v>
      </c>
      <c r="P46" s="695"/>
      <c r="Q46" s="1534">
        <v>0</v>
      </c>
      <c r="R46" s="695"/>
      <c r="S46" s="1534">
        <v>0</v>
      </c>
      <c r="T46" s="703"/>
      <c r="U46" s="703">
        <f t="shared" si="0"/>
        <v>0</v>
      </c>
      <c r="V46" s="703"/>
      <c r="W46" s="1534">
        <v>8959</v>
      </c>
      <c r="X46" s="703"/>
      <c r="Y46" s="703">
        <f t="shared" si="1"/>
        <v>8959</v>
      </c>
      <c r="Z46" s="703"/>
      <c r="AA46" s="1534">
        <v>11423</v>
      </c>
      <c r="AB46" s="703"/>
    </row>
    <row r="47" spans="1:29" ht="15" customHeight="1">
      <c r="A47" s="789" t="s">
        <v>2205</v>
      </c>
      <c r="B47" s="695" t="s">
        <v>5</v>
      </c>
      <c r="C47" s="1534">
        <v>0</v>
      </c>
      <c r="D47" s="695"/>
      <c r="E47" s="1534">
        <v>0</v>
      </c>
      <c r="F47" s="695"/>
      <c r="G47" s="1534">
        <v>0</v>
      </c>
      <c r="H47" s="695"/>
      <c r="I47" s="1534">
        <v>0</v>
      </c>
      <c r="J47" s="695"/>
      <c r="K47" s="1534">
        <v>0</v>
      </c>
      <c r="L47" s="695"/>
      <c r="M47" s="1534">
        <v>0</v>
      </c>
      <c r="N47" s="695"/>
      <c r="O47" s="1534">
        <v>0</v>
      </c>
      <c r="P47" s="695"/>
      <c r="Q47" s="1534">
        <v>62060</v>
      </c>
      <c r="R47" s="695"/>
      <c r="S47" s="1534">
        <v>544486</v>
      </c>
      <c r="T47" s="703"/>
      <c r="U47" s="703">
        <f t="shared" ref="U47" si="6">ROUND(SUM(C47:S47),1)</f>
        <v>606546</v>
      </c>
      <c r="V47" s="703"/>
      <c r="W47" s="1534">
        <v>0</v>
      </c>
      <c r="X47" s="703"/>
      <c r="Y47" s="703">
        <f t="shared" ref="Y47" si="7">ROUND(SUM(U47:X47),1)</f>
        <v>606546</v>
      </c>
      <c r="Z47" s="703"/>
      <c r="AA47" s="1534">
        <v>739514</v>
      </c>
      <c r="AB47" s="703"/>
    </row>
    <row r="48" spans="1:29" ht="15" customHeight="1">
      <c r="A48" s="789" t="s">
        <v>836</v>
      </c>
      <c r="B48" s="695" t="s">
        <v>5</v>
      </c>
      <c r="C48" s="1534">
        <v>0</v>
      </c>
      <c r="D48" s="695"/>
      <c r="E48" s="1534">
        <v>0</v>
      </c>
      <c r="F48" s="695"/>
      <c r="G48" s="1534">
        <v>0</v>
      </c>
      <c r="H48" s="695"/>
      <c r="I48" s="1534">
        <v>0</v>
      </c>
      <c r="J48" s="695"/>
      <c r="K48" s="1534">
        <v>0</v>
      </c>
      <c r="L48" s="695"/>
      <c r="M48" s="1534">
        <v>0</v>
      </c>
      <c r="N48" s="695"/>
      <c r="O48" s="1534">
        <v>0</v>
      </c>
      <c r="P48" s="695"/>
      <c r="Q48" s="1534">
        <v>32</v>
      </c>
      <c r="R48" s="695"/>
      <c r="S48" s="1534">
        <v>0</v>
      </c>
      <c r="T48" s="703"/>
      <c r="U48" s="703">
        <f t="shared" si="0"/>
        <v>32</v>
      </c>
      <c r="V48" s="703"/>
      <c r="W48" s="1534">
        <v>0</v>
      </c>
      <c r="X48" s="703"/>
      <c r="Y48" s="703">
        <f t="shared" si="1"/>
        <v>32</v>
      </c>
      <c r="Z48" s="703"/>
      <c r="AA48" s="1534">
        <v>184</v>
      </c>
      <c r="AB48" s="703"/>
    </row>
    <row r="49" spans="1:29" ht="15" customHeight="1">
      <c r="A49" s="789" t="s">
        <v>2135</v>
      </c>
      <c r="B49" s="695" t="s">
        <v>5</v>
      </c>
      <c r="C49" s="1534">
        <v>0</v>
      </c>
      <c r="D49" s="695"/>
      <c r="E49" s="1534">
        <v>0</v>
      </c>
      <c r="F49" s="695"/>
      <c r="G49" s="1534">
        <v>0</v>
      </c>
      <c r="H49" s="695"/>
      <c r="I49" s="1534">
        <v>0</v>
      </c>
      <c r="J49" s="695"/>
      <c r="K49" s="1534">
        <v>0</v>
      </c>
      <c r="L49" s="695"/>
      <c r="M49" s="1534">
        <v>0</v>
      </c>
      <c r="N49" s="695"/>
      <c r="O49" s="1534">
        <v>0</v>
      </c>
      <c r="P49" s="695"/>
      <c r="Q49" s="1534">
        <v>6424</v>
      </c>
      <c r="R49" s="695"/>
      <c r="S49" s="1534">
        <v>0</v>
      </c>
      <c r="T49" s="703"/>
      <c r="U49" s="703">
        <f t="shared" ref="U49" si="8">ROUND(SUM(C49:S49),1)</f>
        <v>6424</v>
      </c>
      <c r="V49" s="703"/>
      <c r="W49" s="1534">
        <v>322048</v>
      </c>
      <c r="X49" s="703"/>
      <c r="Y49" s="703">
        <f t="shared" ref="Y49" si="9">ROUND(SUM(U49:X49),1)</f>
        <v>328472</v>
      </c>
      <c r="Z49" s="703"/>
      <c r="AA49" s="1534">
        <v>435866</v>
      </c>
      <c r="AB49" s="703"/>
    </row>
    <row r="50" spans="1:29" ht="15" customHeight="1">
      <c r="A50" s="789" t="s">
        <v>837</v>
      </c>
      <c r="B50" s="695" t="s">
        <v>5</v>
      </c>
      <c r="C50" s="1534">
        <v>0</v>
      </c>
      <c r="D50" s="695"/>
      <c r="E50" s="1534">
        <v>0</v>
      </c>
      <c r="F50" s="695"/>
      <c r="G50" s="1534">
        <v>0</v>
      </c>
      <c r="H50" s="695"/>
      <c r="I50" s="1534">
        <v>0</v>
      </c>
      <c r="J50" s="695"/>
      <c r="K50" s="1534">
        <v>0</v>
      </c>
      <c r="L50" s="695"/>
      <c r="M50" s="1534">
        <v>0</v>
      </c>
      <c r="N50" s="695"/>
      <c r="O50" s="1534">
        <v>0</v>
      </c>
      <c r="P50" s="695"/>
      <c r="Q50" s="1534">
        <v>0</v>
      </c>
      <c r="R50" s="695"/>
      <c r="S50" s="1534">
        <v>0</v>
      </c>
      <c r="T50" s="703"/>
      <c r="U50" s="703">
        <f t="shared" si="0"/>
        <v>0</v>
      </c>
      <c r="V50" s="703"/>
      <c r="W50" s="1534">
        <v>99935</v>
      </c>
      <c r="X50" s="703"/>
      <c r="Y50" s="703">
        <f t="shared" si="1"/>
        <v>99935</v>
      </c>
      <c r="Z50" s="703"/>
      <c r="AA50" s="1534">
        <v>45290</v>
      </c>
      <c r="AB50" s="703"/>
    </row>
    <row r="51" spans="1:29" ht="15" customHeight="1">
      <c r="A51" s="789" t="s">
        <v>2206</v>
      </c>
      <c r="B51" s="695" t="s">
        <v>5</v>
      </c>
      <c r="C51" s="1534">
        <v>0</v>
      </c>
      <c r="D51" s="695"/>
      <c r="E51" s="1534">
        <v>0</v>
      </c>
      <c r="F51" s="695"/>
      <c r="G51" s="1534">
        <v>0</v>
      </c>
      <c r="H51" s="695"/>
      <c r="I51" s="1534">
        <v>0</v>
      </c>
      <c r="J51" s="695"/>
      <c r="K51" s="1534">
        <v>0</v>
      </c>
      <c r="L51" s="695"/>
      <c r="M51" s="1534">
        <v>0</v>
      </c>
      <c r="N51" s="695"/>
      <c r="O51" s="1534">
        <v>0</v>
      </c>
      <c r="P51" s="695"/>
      <c r="Q51" s="1534">
        <v>49814</v>
      </c>
      <c r="R51" s="695"/>
      <c r="S51" s="1534">
        <v>0</v>
      </c>
      <c r="T51" s="703"/>
      <c r="U51" s="703">
        <f t="shared" ref="U51" si="10">ROUND(SUM(C51:S51),1)</f>
        <v>49814</v>
      </c>
      <c r="V51" s="703"/>
      <c r="W51" s="1534">
        <v>0</v>
      </c>
      <c r="X51" s="703"/>
      <c r="Y51" s="703">
        <f t="shared" ref="Y51" si="11">ROUND(SUM(U51:X51),1)</f>
        <v>49814</v>
      </c>
      <c r="Z51" s="703"/>
      <c r="AA51" s="1534">
        <v>0</v>
      </c>
      <c r="AB51" s="703"/>
    </row>
    <row r="52" spans="1:29" ht="15" customHeight="1">
      <c r="A52" s="789" t="s">
        <v>2306</v>
      </c>
      <c r="B52" s="695" t="s">
        <v>5</v>
      </c>
      <c r="C52" s="1534">
        <v>0</v>
      </c>
      <c r="D52" s="695"/>
      <c r="E52" s="1534">
        <v>0</v>
      </c>
      <c r="F52" s="695"/>
      <c r="G52" s="1534">
        <v>0</v>
      </c>
      <c r="H52" s="695"/>
      <c r="I52" s="1534">
        <v>0</v>
      </c>
      <c r="J52" s="695"/>
      <c r="K52" s="1534">
        <v>0</v>
      </c>
      <c r="L52" s="695"/>
      <c r="M52" s="1534">
        <v>0</v>
      </c>
      <c r="N52" s="695"/>
      <c r="O52" s="1534">
        <v>0</v>
      </c>
      <c r="P52" s="695"/>
      <c r="Q52" s="1534">
        <v>0</v>
      </c>
      <c r="R52" s="695"/>
      <c r="S52" s="1534">
        <v>0</v>
      </c>
      <c r="T52" s="703"/>
      <c r="U52" s="703">
        <f t="shared" ref="U52" si="12">ROUND(SUM(C52:S52),1)</f>
        <v>0</v>
      </c>
      <c r="V52" s="703"/>
      <c r="W52" s="1534">
        <v>0</v>
      </c>
      <c r="X52" s="703"/>
      <c r="Y52" s="703">
        <f t="shared" ref="Y52" si="13">ROUND(SUM(U52:X52),1)</f>
        <v>0</v>
      </c>
      <c r="Z52" s="703"/>
      <c r="AA52" s="1534">
        <v>25028</v>
      </c>
      <c r="AB52" s="703"/>
    </row>
    <row r="53" spans="1:29" ht="15" customHeight="1">
      <c r="A53" s="789" t="s">
        <v>838</v>
      </c>
      <c r="B53" s="695" t="s">
        <v>5</v>
      </c>
      <c r="C53" s="1534">
        <v>200</v>
      </c>
      <c r="D53" s="695"/>
      <c r="E53" s="1534">
        <v>0</v>
      </c>
      <c r="F53" s="695"/>
      <c r="G53" s="1534">
        <v>457361</v>
      </c>
      <c r="H53" s="695"/>
      <c r="I53" s="1534">
        <v>0</v>
      </c>
      <c r="J53" s="695"/>
      <c r="K53" s="1534">
        <v>0</v>
      </c>
      <c r="L53" s="695"/>
      <c r="M53" s="1534">
        <v>0</v>
      </c>
      <c r="N53" s="695"/>
      <c r="O53" s="1534">
        <v>0</v>
      </c>
      <c r="P53" s="695"/>
      <c r="Q53" s="1534">
        <v>727260</v>
      </c>
      <c r="R53" s="695"/>
      <c r="S53" s="1534">
        <v>0</v>
      </c>
      <c r="T53" s="703"/>
      <c r="U53" s="703">
        <f t="shared" si="0"/>
        <v>1184821</v>
      </c>
      <c r="V53" s="703"/>
      <c r="W53" s="1534">
        <v>516</v>
      </c>
      <c r="X53" s="703"/>
      <c r="Y53" s="703">
        <f t="shared" si="1"/>
        <v>1185337</v>
      </c>
      <c r="Z53" s="703"/>
      <c r="AA53" s="1534">
        <v>1595368</v>
      </c>
      <c r="AB53" s="703"/>
      <c r="AC53" s="1906"/>
    </row>
    <row r="54" spans="1:29" ht="15" customHeight="1">
      <c r="A54" s="789" t="s">
        <v>839</v>
      </c>
      <c r="B54" s="695" t="s">
        <v>5</v>
      </c>
      <c r="C54" s="1534">
        <v>165173</v>
      </c>
      <c r="D54" s="695"/>
      <c r="E54" s="1534">
        <v>0</v>
      </c>
      <c r="F54" s="695"/>
      <c r="G54" s="1534">
        <v>0</v>
      </c>
      <c r="H54" s="695"/>
      <c r="I54" s="1534">
        <v>0</v>
      </c>
      <c r="J54" s="695"/>
      <c r="K54" s="1534">
        <v>0</v>
      </c>
      <c r="L54" s="695"/>
      <c r="M54" s="1534">
        <v>0</v>
      </c>
      <c r="N54" s="695"/>
      <c r="O54" s="1534">
        <v>0</v>
      </c>
      <c r="P54" s="695"/>
      <c r="Q54" s="1534">
        <v>0</v>
      </c>
      <c r="R54" s="695"/>
      <c r="S54" s="1534">
        <v>0</v>
      </c>
      <c r="T54" s="703"/>
      <c r="U54" s="703">
        <f t="shared" si="0"/>
        <v>165173</v>
      </c>
      <c r="V54" s="703"/>
      <c r="W54" s="1534">
        <v>11311</v>
      </c>
      <c r="X54" s="703"/>
      <c r="Y54" s="703">
        <f t="shared" si="1"/>
        <v>176484</v>
      </c>
      <c r="Z54" s="703"/>
      <c r="AA54" s="1534">
        <v>149451</v>
      </c>
      <c r="AB54" s="703"/>
      <c r="AC54" s="1906"/>
    </row>
    <row r="55" spans="1:29" ht="15" customHeight="1">
      <c r="A55" s="789" t="s">
        <v>840</v>
      </c>
      <c r="B55" s="695" t="s">
        <v>5</v>
      </c>
      <c r="C55" s="1534">
        <v>0</v>
      </c>
      <c r="D55" s="695"/>
      <c r="E55" s="1534">
        <v>0</v>
      </c>
      <c r="F55" s="695"/>
      <c r="G55" s="1534">
        <v>0</v>
      </c>
      <c r="H55" s="695"/>
      <c r="I55" s="1534">
        <v>0</v>
      </c>
      <c r="J55" s="695"/>
      <c r="K55" s="1534">
        <v>0</v>
      </c>
      <c r="L55" s="695"/>
      <c r="M55" s="1534">
        <v>0</v>
      </c>
      <c r="N55" s="695"/>
      <c r="O55" s="1534">
        <v>0</v>
      </c>
      <c r="P55" s="695"/>
      <c r="Q55" s="1534">
        <v>0</v>
      </c>
      <c r="R55" s="695"/>
      <c r="S55" s="1534">
        <v>0</v>
      </c>
      <c r="T55" s="703"/>
      <c r="U55" s="703">
        <f t="shared" si="0"/>
        <v>0</v>
      </c>
      <c r="V55" s="703"/>
      <c r="W55" s="1534">
        <v>284107</v>
      </c>
      <c r="X55" s="703"/>
      <c r="Y55" s="703">
        <f t="shared" si="1"/>
        <v>284107</v>
      </c>
      <c r="Z55" s="703"/>
      <c r="AA55" s="1534">
        <v>236743</v>
      </c>
      <c r="AB55" s="703"/>
    </row>
    <row r="56" spans="1:29" ht="15" customHeight="1">
      <c r="A56" s="789" t="s">
        <v>841</v>
      </c>
      <c r="B56" s="695" t="s">
        <v>5</v>
      </c>
      <c r="C56" s="1534">
        <v>0</v>
      </c>
      <c r="D56" s="695"/>
      <c r="E56" s="1534">
        <v>0</v>
      </c>
      <c r="F56" s="695"/>
      <c r="G56" s="1534">
        <v>0</v>
      </c>
      <c r="H56" s="695"/>
      <c r="I56" s="1534">
        <v>0</v>
      </c>
      <c r="J56" s="695"/>
      <c r="K56" s="1534">
        <v>0</v>
      </c>
      <c r="L56" s="695"/>
      <c r="M56" s="1534">
        <v>0</v>
      </c>
      <c r="N56" s="695"/>
      <c r="O56" s="1534">
        <v>0</v>
      </c>
      <c r="P56" s="695"/>
      <c r="Q56" s="1534">
        <v>0</v>
      </c>
      <c r="R56" s="695"/>
      <c r="S56" s="1534">
        <v>0</v>
      </c>
      <c r="T56" s="703"/>
      <c r="U56" s="703">
        <f t="shared" si="0"/>
        <v>0</v>
      </c>
      <c r="V56" s="703"/>
      <c r="W56" s="1534">
        <v>719876</v>
      </c>
      <c r="X56" s="703"/>
      <c r="Y56" s="703">
        <f t="shared" si="1"/>
        <v>719876</v>
      </c>
      <c r="Z56" s="703"/>
      <c r="AA56" s="1534">
        <v>741759</v>
      </c>
      <c r="AB56" s="703"/>
    </row>
    <row r="57" spans="1:29" ht="15" customHeight="1">
      <c r="A57" s="789" t="s">
        <v>842</v>
      </c>
      <c r="B57" s="695" t="s">
        <v>5</v>
      </c>
      <c r="C57" s="1534">
        <v>0</v>
      </c>
      <c r="D57" s="695"/>
      <c r="E57" s="1534">
        <v>0</v>
      </c>
      <c r="F57" s="695"/>
      <c r="G57" s="1534">
        <v>0</v>
      </c>
      <c r="H57" s="695"/>
      <c r="I57" s="1534">
        <v>0</v>
      </c>
      <c r="J57" s="695"/>
      <c r="K57" s="1534">
        <v>0</v>
      </c>
      <c r="L57" s="695"/>
      <c r="M57" s="1534">
        <v>0</v>
      </c>
      <c r="N57" s="695"/>
      <c r="O57" s="1534">
        <v>0</v>
      </c>
      <c r="P57" s="695"/>
      <c r="Q57" s="1534">
        <v>0</v>
      </c>
      <c r="R57" s="695"/>
      <c r="S57" s="1534">
        <v>0</v>
      </c>
      <c r="T57" s="703"/>
      <c r="U57" s="703">
        <f t="shared" si="0"/>
        <v>0</v>
      </c>
      <c r="V57" s="703"/>
      <c r="W57" s="1534">
        <v>21294</v>
      </c>
      <c r="X57" s="703"/>
      <c r="Y57" s="703">
        <f t="shared" si="1"/>
        <v>21294</v>
      </c>
      <c r="Z57" s="703"/>
      <c r="AA57" s="1534">
        <v>10373</v>
      </c>
      <c r="AB57" s="703"/>
    </row>
    <row r="58" spans="1:29" ht="15" customHeight="1">
      <c r="A58" s="1537" t="s">
        <v>843</v>
      </c>
      <c r="B58" s="695" t="s">
        <v>5</v>
      </c>
      <c r="C58" s="2144">
        <v>0</v>
      </c>
      <c r="D58" s="695"/>
      <c r="E58" s="2144">
        <v>0</v>
      </c>
      <c r="F58" s="695"/>
      <c r="G58" s="1534">
        <v>3651</v>
      </c>
      <c r="H58" s="695"/>
      <c r="I58" s="2144">
        <v>0</v>
      </c>
      <c r="J58" s="695"/>
      <c r="K58" s="2144">
        <v>0</v>
      </c>
      <c r="L58" s="695"/>
      <c r="M58" s="2144">
        <v>0</v>
      </c>
      <c r="N58" s="695"/>
      <c r="O58" s="2144">
        <v>0</v>
      </c>
      <c r="P58" s="695"/>
      <c r="Q58" s="2144">
        <v>1625</v>
      </c>
      <c r="R58" s="695"/>
      <c r="S58" s="2144">
        <v>0</v>
      </c>
      <c r="T58" s="703"/>
      <c r="U58" s="703">
        <f>ROUND(SUM(C58:S58),1)</f>
        <v>5276</v>
      </c>
      <c r="V58" s="703"/>
      <c r="W58" s="1534">
        <v>55347</v>
      </c>
      <c r="X58" s="703"/>
      <c r="Y58" s="703">
        <f t="shared" si="1"/>
        <v>60623</v>
      </c>
      <c r="Z58" s="703"/>
      <c r="AA58" s="2144">
        <v>51958</v>
      </c>
      <c r="AB58" s="703"/>
    </row>
    <row r="59" spans="1:29" ht="21.75" customHeight="1" thickBot="1">
      <c r="A59" s="673" t="s">
        <v>844</v>
      </c>
      <c r="B59" s="695" t="s">
        <v>5</v>
      </c>
      <c r="C59" s="711">
        <f>ROUND(SUM(C17:C58),1)</f>
        <v>175690</v>
      </c>
      <c r="D59" s="1875"/>
      <c r="E59" s="711">
        <f>ROUND(SUM(E17:E58),1)</f>
        <v>241685</v>
      </c>
      <c r="F59" s="1875"/>
      <c r="G59" s="1879">
        <f>ROUND(SUM(G17:G58),1)</f>
        <v>850047</v>
      </c>
      <c r="H59" s="1875"/>
      <c r="I59" s="711">
        <f>ROUND(SUM(I17:I58),1)</f>
        <v>0</v>
      </c>
      <c r="J59" s="1875"/>
      <c r="K59" s="711">
        <f>ROUND(SUM(K17:K58),1)</f>
        <v>512541</v>
      </c>
      <c r="L59" s="1875"/>
      <c r="M59" s="711">
        <f>ROUND(SUM(M17:M58),1)</f>
        <v>62783</v>
      </c>
      <c r="N59" s="1875"/>
      <c r="O59" s="711">
        <f>ROUND(SUM(O17:O58),1)</f>
        <v>413057</v>
      </c>
      <c r="P59" s="1875"/>
      <c r="Q59" s="711">
        <f>ROUND(SUM(Q17:Q58),1)</f>
        <v>879044</v>
      </c>
      <c r="R59" s="1875"/>
      <c r="S59" s="711">
        <f>ROUND(SUM(S17:S58),1)</f>
        <v>1083425</v>
      </c>
      <c r="T59" s="1875"/>
      <c r="U59" s="2145">
        <f>ROUND(SUM(U17:U58),1)</f>
        <v>4218272</v>
      </c>
      <c r="V59" s="1875"/>
      <c r="W59" s="1879">
        <f>SUM(W17:W58)</f>
        <v>5915726</v>
      </c>
      <c r="X59" s="1875"/>
      <c r="Y59" s="2145">
        <f>ROUND(SUM(Y17:Y58),1)</f>
        <v>10133998</v>
      </c>
      <c r="Z59" s="1872"/>
      <c r="AA59" s="711">
        <f>ROUND(SUM(AA17:AA58),1)</f>
        <v>10321394</v>
      </c>
      <c r="AB59" s="1880"/>
    </row>
    <row r="60" spans="1:29" ht="11.25" customHeight="1" thickTop="1">
      <c r="A60" s="695"/>
      <c r="B60" s="695"/>
      <c r="C60" s="1881"/>
      <c r="D60" s="703"/>
      <c r="E60" s="1881"/>
      <c r="F60" s="703"/>
      <c r="G60" s="703"/>
      <c r="H60" s="703"/>
      <c r="I60" s="1881"/>
      <c r="J60" s="703"/>
      <c r="K60" s="1881"/>
      <c r="L60" s="703"/>
      <c r="M60" s="1881"/>
      <c r="N60" s="703"/>
      <c r="O60" s="1881"/>
      <c r="P60" s="703"/>
      <c r="Q60" s="1881"/>
      <c r="R60" s="703"/>
      <c r="S60" s="1881"/>
      <c r="T60" s="703"/>
      <c r="U60" s="1881"/>
      <c r="V60" s="703"/>
      <c r="W60" s="1199"/>
      <c r="X60" s="703"/>
      <c r="Y60" s="1881"/>
      <c r="Z60" s="1199"/>
      <c r="AA60" s="1882"/>
      <c r="AB60" s="703"/>
    </row>
    <row r="61" spans="1:29">
      <c r="A61" s="1883"/>
      <c r="B61" s="1883"/>
      <c r="C61" s="1883"/>
      <c r="D61" s="1883"/>
      <c r="E61" s="1883"/>
      <c r="F61" s="1883"/>
      <c r="G61" s="1907"/>
      <c r="H61" s="1883"/>
      <c r="I61" s="1883"/>
      <c r="J61" s="1883"/>
      <c r="K61" s="1883"/>
      <c r="L61" s="1883"/>
      <c r="M61" s="1883"/>
      <c r="N61" s="1883"/>
      <c r="O61" s="1883"/>
      <c r="P61" s="1883"/>
      <c r="Q61" s="1907"/>
      <c r="R61" s="1883"/>
      <c r="S61" s="1907"/>
      <c r="T61" s="1883"/>
      <c r="U61" s="1907"/>
      <c r="V61" s="1883"/>
      <c r="W61" s="1907"/>
      <c r="X61" s="1883"/>
      <c r="Y61" s="1907"/>
      <c r="Z61" s="1883"/>
      <c r="AA61" s="1883"/>
      <c r="AB61" s="1883"/>
    </row>
    <row r="62" spans="1:29">
      <c r="A62" s="1883"/>
      <c r="B62" s="1883"/>
      <c r="C62" s="1884"/>
      <c r="D62" s="1884"/>
      <c r="E62" s="1884"/>
      <c r="F62" s="1884"/>
      <c r="G62" s="1884"/>
      <c r="H62" s="1884"/>
      <c r="I62" s="1884"/>
      <c r="J62" s="1884"/>
      <c r="K62" s="1884"/>
      <c r="L62" s="1884"/>
      <c r="M62" s="1884"/>
      <c r="N62" s="1884"/>
      <c r="O62" s="1884"/>
      <c r="P62" s="1884"/>
      <c r="Q62" s="1884"/>
      <c r="R62" s="1884"/>
      <c r="S62" s="1884"/>
      <c r="T62" s="1884"/>
      <c r="U62" s="1884"/>
      <c r="V62" s="1884"/>
      <c r="W62" s="1884"/>
      <c r="X62" s="1884"/>
      <c r="Y62" s="1884"/>
      <c r="Z62" s="1884"/>
      <c r="AA62" s="1884"/>
      <c r="AB62" s="1884"/>
    </row>
    <row r="63" spans="1:29">
      <c r="A63" s="2227"/>
      <c r="B63" s="695"/>
      <c r="C63" s="2229"/>
      <c r="D63" s="2229"/>
      <c r="E63" s="2229"/>
      <c r="F63" s="2229"/>
      <c r="G63" s="2229"/>
      <c r="H63" s="2229"/>
      <c r="I63" s="2229"/>
      <c r="J63" s="2229"/>
      <c r="K63" s="2229"/>
      <c r="L63" s="2229"/>
      <c r="M63" s="1885"/>
      <c r="N63" s="2229"/>
      <c r="O63" s="2229"/>
      <c r="P63" s="2229"/>
      <c r="Q63" s="2229"/>
      <c r="R63" s="2229"/>
      <c r="S63" s="2229"/>
      <c r="T63" s="2229"/>
      <c r="U63" s="2229"/>
      <c r="V63" s="2229"/>
      <c r="W63" s="2229"/>
      <c r="X63" s="2229"/>
      <c r="Y63" s="2229"/>
      <c r="Z63" s="2229"/>
      <c r="AA63" s="2229"/>
      <c r="AB63" s="703"/>
    </row>
    <row r="65" spans="1:28">
      <c r="A65" s="2227"/>
      <c r="B65" s="695"/>
      <c r="C65" s="2229"/>
      <c r="D65" s="2229"/>
      <c r="E65" s="2229"/>
      <c r="F65" s="2229"/>
      <c r="G65" s="2229"/>
      <c r="H65" s="2229"/>
      <c r="I65" s="2229"/>
      <c r="J65" s="2229"/>
      <c r="K65" s="2229"/>
      <c r="L65" s="2229"/>
      <c r="M65" s="2229"/>
      <c r="N65" s="2229"/>
      <c r="O65" s="2229"/>
      <c r="P65" s="2229"/>
      <c r="Q65" s="2229"/>
      <c r="R65" s="2229"/>
      <c r="S65" s="2229"/>
      <c r="T65" s="2229"/>
      <c r="U65" s="2229"/>
      <c r="V65" s="2229"/>
      <c r="W65" s="2229"/>
      <c r="X65" s="2229"/>
      <c r="Y65" s="2229"/>
      <c r="Z65" s="2229"/>
      <c r="AA65" s="2229"/>
      <c r="AB65" s="703"/>
    </row>
    <row r="66" spans="1:28">
      <c r="B66" s="717"/>
      <c r="T66" s="1886"/>
      <c r="U66" s="1886"/>
      <c r="V66" s="1886"/>
      <c r="W66" s="1886"/>
      <c r="Y66" s="1886"/>
      <c r="Z66" s="1886"/>
      <c r="AB66" s="1885"/>
    </row>
    <row r="67" spans="1:28">
      <c r="B67" s="717"/>
      <c r="T67" s="1886"/>
      <c r="U67" s="1886"/>
      <c r="AB67" s="1885"/>
    </row>
    <row r="68" spans="1:28">
      <c r="B68" s="717"/>
      <c r="T68" s="1886"/>
      <c r="U68" s="1886"/>
      <c r="AB68" s="1885"/>
    </row>
    <row r="69" spans="1:28">
      <c r="B69" s="717"/>
      <c r="T69" s="1886"/>
      <c r="U69" s="1886"/>
      <c r="AB69" s="1885"/>
    </row>
    <row r="70" spans="1:28">
      <c r="B70" s="717"/>
      <c r="T70" s="1886"/>
      <c r="U70" s="1886"/>
      <c r="AB70" s="1885"/>
    </row>
    <row r="71" spans="1:28">
      <c r="B71" s="717"/>
      <c r="T71" s="1886"/>
      <c r="U71" s="1886"/>
      <c r="AB71" s="1885"/>
    </row>
    <row r="72" spans="1:28">
      <c r="B72" s="717"/>
      <c r="T72" s="1886"/>
      <c r="U72" s="1886"/>
      <c r="AB72" s="1885"/>
    </row>
    <row r="73" spans="1:28">
      <c r="B73" s="717"/>
      <c r="T73" s="1886"/>
      <c r="AB73" s="1885"/>
    </row>
    <row r="74" spans="1:28">
      <c r="B74" s="717"/>
      <c r="T74" s="1886"/>
      <c r="AB74" s="1885"/>
    </row>
    <row r="75" spans="1:28">
      <c r="B75" s="717"/>
      <c r="T75" s="1886"/>
      <c r="AB75" s="1885"/>
    </row>
    <row r="76" spans="1:28">
      <c r="B76" s="717"/>
      <c r="T76" s="1886"/>
      <c r="AB76" s="1885"/>
    </row>
    <row r="77" spans="1:28">
      <c r="B77" s="717"/>
      <c r="T77" s="1886"/>
      <c r="AB77" s="1885"/>
    </row>
    <row r="78" spans="1:28">
      <c r="B78" s="717"/>
      <c r="T78" s="1886"/>
      <c r="AB78" s="1885"/>
    </row>
    <row r="79" spans="1:28">
      <c r="B79" s="717"/>
      <c r="T79" s="1886"/>
      <c r="AB79" s="1885"/>
    </row>
    <row r="80" spans="1:28">
      <c r="AB80" s="1885"/>
    </row>
    <row r="81" spans="28:28">
      <c r="AB81" s="1885"/>
    </row>
    <row r="82" spans="28:28">
      <c r="AB82" s="1885"/>
    </row>
    <row r="83" spans="28:28">
      <c r="AB83" s="1885"/>
    </row>
    <row r="84" spans="28:28">
      <c r="AB84" s="1885"/>
    </row>
    <row r="85" spans="28:28">
      <c r="AB85" s="1885"/>
    </row>
    <row r="86" spans="28:28">
      <c r="AB86" s="1885"/>
    </row>
    <row r="87" spans="28:28">
      <c r="AB87" s="1885"/>
    </row>
    <row r="88" spans="28:28">
      <c r="AB88" s="1885"/>
    </row>
    <row r="89" spans="28:28">
      <c r="AB89" s="1885"/>
    </row>
    <row r="90" spans="28:28">
      <c r="AB90" s="1885"/>
    </row>
    <row r="91" spans="28:28">
      <c r="AB91" s="1885"/>
    </row>
    <row r="92" spans="28:28">
      <c r="AB92" s="1885"/>
    </row>
    <row r="93" spans="28:28">
      <c r="AB93" s="1885"/>
    </row>
    <row r="94" spans="28:28">
      <c r="AB94" s="1885"/>
    </row>
    <row r="95" spans="28:28">
      <c r="AB95" s="1885"/>
    </row>
    <row r="96" spans="28:28">
      <c r="AB96" s="1885"/>
    </row>
    <row r="97" spans="28:28">
      <c r="AB97" s="1885"/>
    </row>
    <row r="98" spans="28:28">
      <c r="AB98" s="1885"/>
    </row>
    <row r="99" spans="28:28">
      <c r="AB99" s="1885"/>
    </row>
    <row r="100" spans="28:28">
      <c r="AB100" s="1885"/>
    </row>
    <row r="101" spans="28:28">
      <c r="AB101" s="1885"/>
    </row>
    <row r="102" spans="28:28">
      <c r="AB102" s="1885"/>
    </row>
    <row r="103" spans="28:28">
      <c r="AB103" s="1885"/>
    </row>
    <row r="104" spans="28:28">
      <c r="AB104" s="1885"/>
    </row>
    <row r="105" spans="28:28">
      <c r="AB105" s="1885"/>
    </row>
    <row r="106" spans="28:28">
      <c r="AB106" s="1885"/>
    </row>
    <row r="107" spans="28:28">
      <c r="AB107" s="1885"/>
    </row>
    <row r="108" spans="28:28">
      <c r="AB108" s="1885"/>
    </row>
    <row r="109" spans="28:28">
      <c r="AB109" s="1885"/>
    </row>
    <row r="110" spans="28:28">
      <c r="AB110" s="1885"/>
    </row>
    <row r="111" spans="28:28">
      <c r="AB111" s="1885"/>
    </row>
    <row r="112" spans="28:28">
      <c r="AB112" s="1885"/>
    </row>
    <row r="113" spans="28:28">
      <c r="AB113" s="1885"/>
    </row>
    <row r="114" spans="28:28">
      <c r="AB114" s="1885"/>
    </row>
  </sheetData>
  <customSheetViews>
    <customSheetView guid="{47D1D06F-CD63-4FEA-BA98-58AF0C63F775}" showPageBreaks="1" showGridLines="0" outlineSymbols="0" fitToPage="1" printArea="1" topLeftCell="A31">
      <selection activeCell="A43" sqref="A43"/>
      <pageMargins left="0.5" right="0.5" top="0.6" bottom="0.25" header="0" footer="0.25"/>
      <pageSetup scale="59" orientation="landscape" r:id="rId1"/>
      <headerFooter scaleWithDoc="0">
        <oddFooter>&amp;R&amp;8 114</oddFooter>
      </headerFooter>
    </customSheetView>
    <customSheetView guid="{018F3E41-3C34-447D-8E2C-07962AB41A6D}" showGridLines="0" outlineSymbols="0" fitToPage="1" topLeftCell="A16">
      <selection activeCell="A43" sqref="A43"/>
      <pageMargins left="0.5" right="0.5" top="0.6" bottom="0.25" header="0" footer="0.25"/>
      <pageSetup scale="59" orientation="landscape" r:id="rId2"/>
      <headerFooter scaleWithDoc="0">
        <oddFooter>&amp;R&amp;8 114</oddFooter>
      </headerFooter>
    </customSheetView>
  </customSheetViews>
  <mergeCells count="2">
    <mergeCell ref="Y5:AA5"/>
    <mergeCell ref="C12:U12"/>
  </mergeCells>
  <pageMargins left="0.5" right="0.5" top="0.6" bottom="0.25" header="0" footer="0.25"/>
  <pageSetup scale="59" orientation="landscape" r:id="rId3"/>
  <headerFooter scaleWithDoc="0">
    <oddFooter>&amp;R&amp;8 115</oddFooter>
  </headerFooter>
  <customProperties>
    <customPr name="SheetOptions" r:id="rId4"/>
  </customProperties>
  <ignoredErrors>
    <ignoredError sqref="D19 D26 D20 F20 H20 J20 L20 N20 P20 R20 D30 D29 P29 D28 D17 F17 H17 J17 L17 N17 P17 R17 D18 F18 H18 J18 L18 N18 P18 R18 F19 H19 J19 L19 N19 P19 R19 D21 F21 H21 J21 L21 N21 P21 R21 D22 F22 H22 J22 L22 N22 P22 R22 D23 F23 H23 J23 L23 N23 P23 R23 D24 F24 H24 J24 L24 N24 P24 R24 D25 F25 H25 J25 L25 N25 P25 R25 F26 H26 J26 L26 N26 P26 R26 F28 H28 J28 L28 N28 P28 R28 F29 H29 J29 L29 N29 R29 F30 H30 J30 L30 N30 P30 R30" evalError="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4"/>
  <sheetViews>
    <sheetView showGridLines="0" showOutlineSymbols="0" zoomScaleNormal="100" workbookViewId="0"/>
  </sheetViews>
  <sheetFormatPr defaultColWidth="8.921875" defaultRowHeight="15.5"/>
  <cols>
    <col min="1" max="1" width="31.53515625" style="672" customWidth="1"/>
    <col min="2" max="2" width="1.07421875" style="672" customWidth="1"/>
    <col min="3" max="3" width="10" style="672" customWidth="1"/>
    <col min="4" max="4" width="1.07421875" style="672" customWidth="1"/>
    <col min="5" max="5" width="10" style="672" customWidth="1"/>
    <col min="6" max="6" width="1.15234375" style="672" customWidth="1"/>
    <col min="7" max="7" width="10" style="672" customWidth="1"/>
    <col min="8" max="8" width="1.15234375" style="672" customWidth="1"/>
    <col min="9" max="9" width="10" style="672" customWidth="1"/>
    <col min="10" max="10" width="1.4609375" style="672" customWidth="1"/>
    <col min="11" max="11" width="10" style="672" customWidth="1"/>
    <col min="12" max="12" width="1.15234375" style="672" customWidth="1"/>
    <col min="13" max="13" width="9.921875" style="672" customWidth="1"/>
    <col min="14" max="14" width="1.15234375" style="672" customWidth="1"/>
    <col min="15" max="15" width="10" style="672" customWidth="1"/>
    <col min="16" max="16" width="1.15234375" style="672" customWidth="1"/>
    <col min="17" max="17" width="12.15234375" style="672" bestFit="1" customWidth="1"/>
    <col min="18" max="18" width="1.15234375" style="672" customWidth="1"/>
    <col min="19" max="19" width="9.61328125" style="672" customWidth="1"/>
    <col min="20" max="20" width="1.15234375" style="672" customWidth="1"/>
    <col min="21" max="21" width="10.15234375" style="672" customWidth="1"/>
    <col min="22" max="22" width="1.61328125" style="672" customWidth="1"/>
    <col min="23" max="23" width="10.61328125" style="672" customWidth="1"/>
    <col min="24" max="24" width="1.4609375" style="672" customWidth="1"/>
    <col min="25" max="25" width="9.921875" style="672" customWidth="1"/>
    <col min="26" max="26" width="1.15234375" style="672" customWidth="1"/>
    <col min="27" max="27" width="9.61328125" style="672" customWidth="1"/>
    <col min="28" max="28" width="1.07421875" style="672" customWidth="1"/>
    <col min="29" max="16384" width="8.921875" style="672"/>
  </cols>
  <sheetData>
    <row r="1" spans="1:28">
      <c r="A1" s="1195" t="s">
        <v>1193</v>
      </c>
    </row>
    <row r="3" spans="1:28" ht="14.25" customHeight="1">
      <c r="A3" s="465" t="s">
        <v>0</v>
      </c>
      <c r="B3" s="670"/>
      <c r="C3" s="670"/>
      <c r="D3" s="670"/>
      <c r="E3" s="670"/>
      <c r="F3" s="670"/>
      <c r="G3" s="670"/>
      <c r="H3" s="670"/>
      <c r="I3" s="670"/>
      <c r="J3" s="202"/>
      <c r="K3" s="202"/>
      <c r="L3" s="202"/>
      <c r="M3" s="202"/>
      <c r="N3" s="202"/>
      <c r="O3" s="202"/>
      <c r="P3" s="202"/>
      <c r="Q3" s="202"/>
      <c r="R3" s="202"/>
      <c r="S3" s="202"/>
      <c r="T3" s="202"/>
      <c r="U3" s="202"/>
      <c r="V3" s="202"/>
      <c r="W3" s="202"/>
      <c r="X3" s="202"/>
      <c r="Y3" s="202"/>
      <c r="Z3" s="202"/>
      <c r="AA3" s="670"/>
      <c r="AB3" s="695"/>
    </row>
    <row r="4" spans="1:28" ht="15.75" customHeight="1">
      <c r="A4" s="488" t="s">
        <v>845</v>
      </c>
      <c r="B4" s="670"/>
      <c r="C4" s="670"/>
      <c r="D4" s="670"/>
      <c r="E4" s="670"/>
      <c r="F4" s="670"/>
      <c r="G4" s="670"/>
      <c r="H4" s="670"/>
      <c r="I4" s="670"/>
      <c r="J4" s="202"/>
      <c r="K4" s="202"/>
      <c r="L4" s="202"/>
      <c r="M4" s="202"/>
      <c r="N4" s="202"/>
      <c r="O4" s="202"/>
      <c r="P4" s="202"/>
      <c r="Q4" s="202"/>
      <c r="R4" s="202"/>
      <c r="S4" s="202"/>
      <c r="T4" s="202"/>
      <c r="U4" s="202"/>
      <c r="V4" s="202"/>
      <c r="W4" s="202"/>
      <c r="X4" s="202"/>
      <c r="Y4" s="1998" t="s">
        <v>5</v>
      </c>
      <c r="Z4" s="1998"/>
      <c r="AA4" s="1998"/>
      <c r="AB4" s="695"/>
    </row>
    <row r="5" spans="1:28" ht="15.75" customHeight="1">
      <c r="A5" s="465" t="s">
        <v>635</v>
      </c>
      <c r="B5" s="670"/>
      <c r="C5" s="670"/>
      <c r="D5" s="670"/>
      <c r="E5" s="670"/>
      <c r="F5" s="670"/>
      <c r="G5" s="670"/>
      <c r="H5" s="670"/>
      <c r="I5" s="670"/>
      <c r="J5" s="202"/>
      <c r="K5" s="202"/>
      <c r="L5" s="202"/>
      <c r="M5" s="202"/>
      <c r="N5" s="202"/>
      <c r="O5" s="202"/>
      <c r="P5" s="202"/>
      <c r="Q5" s="202"/>
      <c r="R5" s="202"/>
      <c r="S5" s="202"/>
      <c r="T5" s="202"/>
      <c r="U5" s="202"/>
      <c r="V5" s="202"/>
      <c r="W5" s="202"/>
      <c r="X5" s="202"/>
      <c r="Y5" s="2330" t="s">
        <v>814</v>
      </c>
      <c r="Z5" s="2331"/>
      <c r="AA5" s="2341"/>
      <c r="AB5" s="695"/>
    </row>
    <row r="6" spans="1:28" ht="15.75" customHeight="1">
      <c r="A6" s="488" t="s">
        <v>2470</v>
      </c>
      <c r="B6" s="670"/>
      <c r="C6" s="670"/>
      <c r="D6" s="670"/>
      <c r="E6" s="670"/>
      <c r="F6" s="670"/>
      <c r="G6" s="670"/>
      <c r="H6" s="670"/>
      <c r="I6" s="670"/>
      <c r="J6" s="202"/>
      <c r="K6" s="202"/>
      <c r="L6" s="202"/>
      <c r="M6" s="202"/>
      <c r="N6" s="202"/>
      <c r="O6" s="202"/>
      <c r="P6" s="202"/>
      <c r="Q6" s="202"/>
      <c r="R6" s="202"/>
      <c r="S6" s="202"/>
      <c r="T6" s="202"/>
      <c r="U6" s="202"/>
      <c r="V6" s="202"/>
      <c r="W6" s="202"/>
      <c r="X6" s="202"/>
      <c r="Y6" s="202"/>
      <c r="Z6" s="202"/>
      <c r="AA6" s="202"/>
      <c r="AB6" s="695"/>
    </row>
    <row r="7" spans="1:28" ht="15" customHeight="1">
      <c r="A7" s="465" t="s">
        <v>2311</v>
      </c>
      <c r="B7" s="670"/>
      <c r="C7" s="670"/>
      <c r="D7" s="670"/>
      <c r="E7" s="670"/>
      <c r="F7" s="670"/>
      <c r="G7" s="670"/>
      <c r="H7" s="670"/>
      <c r="I7" s="670"/>
      <c r="J7" s="202"/>
      <c r="K7" s="202"/>
      <c r="L7" s="202"/>
      <c r="M7" s="202"/>
      <c r="N7" s="202"/>
      <c r="O7" s="202"/>
      <c r="P7" s="202"/>
      <c r="Q7" s="202"/>
      <c r="R7" s="202"/>
      <c r="S7" s="202"/>
      <c r="T7" s="202"/>
      <c r="U7" s="202"/>
      <c r="V7" s="202"/>
      <c r="W7" s="202"/>
      <c r="X7" s="202"/>
      <c r="Y7" s="202"/>
      <c r="Z7" s="202"/>
      <c r="AA7" s="202"/>
      <c r="AB7" s="695"/>
    </row>
    <row r="8" spans="1:28" ht="4.5" customHeight="1">
      <c r="A8" s="202" t="s">
        <v>5</v>
      </c>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695"/>
    </row>
    <row r="9" spans="1:28" ht="15.75" customHeight="1">
      <c r="A9" s="670"/>
      <c r="B9" s="681" t="s">
        <v>5</v>
      </c>
      <c r="C9" s="2342" t="s">
        <v>637</v>
      </c>
      <c r="D9" s="2343"/>
      <c r="E9" s="2343"/>
      <c r="F9" s="2343"/>
      <c r="G9" s="2343"/>
      <c r="H9" s="2343"/>
      <c r="I9" s="2343"/>
      <c r="J9" s="2343"/>
      <c r="K9" s="2343"/>
      <c r="L9" s="2343"/>
      <c r="M9" s="2343"/>
      <c r="N9" s="2343"/>
      <c r="O9" s="2343"/>
      <c r="P9" s="2343"/>
      <c r="Q9" s="2343"/>
      <c r="R9" s="2343"/>
      <c r="S9" s="2343"/>
      <c r="T9" s="2343"/>
      <c r="U9" s="2343"/>
      <c r="V9" s="681" t="s">
        <v>5</v>
      </c>
      <c r="W9" s="670" t="s">
        <v>5</v>
      </c>
      <c r="X9" s="670"/>
      <c r="Y9" s="676" t="s">
        <v>243</v>
      </c>
      <c r="Z9" s="676"/>
      <c r="AA9" s="676"/>
      <c r="AB9" s="673"/>
    </row>
    <row r="10" spans="1:28" ht="15.75" customHeight="1">
      <c r="A10" s="670"/>
      <c r="B10" s="681"/>
      <c r="C10" s="686"/>
      <c r="D10" s="2015"/>
      <c r="E10" s="722" t="s">
        <v>639</v>
      </c>
      <c r="F10" s="2015"/>
      <c r="G10" s="2015"/>
      <c r="H10" s="2015"/>
      <c r="I10" s="2015"/>
      <c r="J10" s="2015"/>
      <c r="K10" s="2015"/>
      <c r="L10" s="2015"/>
      <c r="M10" s="2015"/>
      <c r="N10" s="2015"/>
      <c r="O10" s="2015"/>
      <c r="P10" s="2015"/>
      <c r="Q10" s="2015"/>
      <c r="R10" s="2015"/>
      <c r="S10" s="2015"/>
      <c r="T10" s="2015"/>
      <c r="U10" s="2015"/>
      <c r="V10" s="681"/>
      <c r="W10" s="670"/>
      <c r="X10" s="670"/>
      <c r="Y10" s="2016"/>
      <c r="Z10" s="2016"/>
      <c r="AA10" s="2016"/>
      <c r="AB10" s="673"/>
    </row>
    <row r="11" spans="1:28" ht="14.15" customHeight="1">
      <c r="A11" s="673"/>
      <c r="B11" s="673"/>
      <c r="C11" s="722" t="s">
        <v>5</v>
      </c>
      <c r="D11" s="723"/>
      <c r="E11" s="722" t="s">
        <v>641</v>
      </c>
      <c r="F11" s="723"/>
      <c r="G11" s="722" t="s">
        <v>642</v>
      </c>
      <c r="H11" s="723"/>
      <c r="I11" s="722" t="s">
        <v>5</v>
      </c>
      <c r="J11" s="723"/>
      <c r="K11" s="722" t="s">
        <v>643</v>
      </c>
      <c r="L11" s="723"/>
      <c r="M11" s="722" t="s">
        <v>644</v>
      </c>
      <c r="N11" s="723"/>
      <c r="O11" s="722" t="s">
        <v>644</v>
      </c>
      <c r="P11" s="723"/>
      <c r="Q11" s="722" t="s">
        <v>645</v>
      </c>
      <c r="R11" s="723"/>
      <c r="S11" s="722" t="s">
        <v>5</v>
      </c>
      <c r="T11" s="673"/>
      <c r="U11" s="1999" t="s">
        <v>646</v>
      </c>
      <c r="V11" s="673"/>
      <c r="W11" s="2143" t="s">
        <v>713</v>
      </c>
      <c r="X11" s="673"/>
      <c r="Y11" s="677" t="s">
        <v>5</v>
      </c>
      <c r="Z11" s="677"/>
      <c r="AA11" s="677" t="s">
        <v>5</v>
      </c>
      <c r="AB11" s="1197"/>
    </row>
    <row r="12" spans="1:28" ht="14.15" customHeight="1">
      <c r="A12" s="1999" t="s">
        <v>650</v>
      </c>
      <c r="B12" s="673"/>
      <c r="C12" s="722" t="s">
        <v>465</v>
      </c>
      <c r="D12" s="723"/>
      <c r="E12" s="722" t="s">
        <v>651</v>
      </c>
      <c r="F12" s="723"/>
      <c r="G12" s="724" t="s">
        <v>714</v>
      </c>
      <c r="H12" s="723"/>
      <c r="I12" s="722" t="s">
        <v>652</v>
      </c>
      <c r="J12" s="723"/>
      <c r="K12" s="723" t="s">
        <v>653</v>
      </c>
      <c r="L12" s="723"/>
      <c r="M12" s="722" t="s">
        <v>715</v>
      </c>
      <c r="N12" s="723"/>
      <c r="O12" s="722" t="s">
        <v>654</v>
      </c>
      <c r="P12" s="723"/>
      <c r="Q12" s="724" t="s">
        <v>655</v>
      </c>
      <c r="R12" s="723"/>
      <c r="S12" s="724" t="s">
        <v>466</v>
      </c>
      <c r="T12" s="673"/>
      <c r="U12" s="1999" t="s">
        <v>656</v>
      </c>
      <c r="V12" s="673"/>
      <c r="W12" s="2143" t="s">
        <v>716</v>
      </c>
      <c r="X12" s="673"/>
      <c r="Y12" s="685" t="s">
        <v>2471</v>
      </c>
      <c r="Z12" s="686"/>
      <c r="AA12" s="685" t="s">
        <v>2296</v>
      </c>
      <c r="AB12" s="1197"/>
    </row>
    <row r="13" spans="1:28" ht="3.9" customHeight="1">
      <c r="A13" s="687"/>
      <c r="B13" s="202"/>
      <c r="C13" s="687"/>
      <c r="D13" s="202"/>
      <c r="E13" s="687"/>
      <c r="F13" s="202"/>
      <c r="G13" s="202"/>
      <c r="H13" s="202"/>
      <c r="I13" s="687"/>
      <c r="J13" s="202"/>
      <c r="K13" s="687"/>
      <c r="L13" s="202"/>
      <c r="M13" s="687"/>
      <c r="N13" s="202"/>
      <c r="O13" s="687"/>
      <c r="P13" s="202"/>
      <c r="Q13" s="202"/>
      <c r="R13" s="202"/>
      <c r="S13" s="687"/>
      <c r="T13" s="202"/>
      <c r="U13" s="687"/>
      <c r="V13" s="202"/>
      <c r="W13" s="687"/>
      <c r="X13" s="202"/>
      <c r="Y13" s="687"/>
      <c r="Z13" s="206"/>
      <c r="AA13" s="687"/>
      <c r="AB13" s="695"/>
    </row>
    <row r="14" spans="1:28" s="694" customFormat="1" ht="20.149999999999999" customHeight="1">
      <c r="A14" s="789" t="s">
        <v>847</v>
      </c>
      <c r="B14" s="695" t="s">
        <v>5</v>
      </c>
      <c r="C14" s="1535">
        <v>0</v>
      </c>
      <c r="D14" s="692"/>
      <c r="E14" s="1535">
        <v>175375</v>
      </c>
      <c r="F14" s="692"/>
      <c r="G14" s="1535">
        <v>0</v>
      </c>
      <c r="H14" s="692"/>
      <c r="I14" s="1535">
        <v>0</v>
      </c>
      <c r="J14" s="692"/>
      <c r="K14" s="1535">
        <v>0</v>
      </c>
      <c r="L14" s="692"/>
      <c r="M14" s="1535">
        <v>34001</v>
      </c>
      <c r="N14" s="692"/>
      <c r="O14" s="1535">
        <v>0</v>
      </c>
      <c r="P14" s="692"/>
      <c r="Q14" s="1535">
        <v>0</v>
      </c>
      <c r="R14" s="692"/>
      <c r="S14" s="1535">
        <v>0</v>
      </c>
      <c r="T14" s="692"/>
      <c r="U14" s="692">
        <f>ROUND(SUM(B14:S14),1)</f>
        <v>209376</v>
      </c>
      <c r="V14" s="692"/>
      <c r="W14" s="1535">
        <v>2424</v>
      </c>
      <c r="X14" s="692"/>
      <c r="Y14" s="692">
        <f>ROUND(SUM(U14:X14),1)</f>
        <v>211800</v>
      </c>
      <c r="Z14" s="692"/>
      <c r="AA14" s="1535">
        <v>229494</v>
      </c>
      <c r="AB14" s="692"/>
    </row>
    <row r="15" spans="1:28" ht="20.149999999999999" customHeight="1">
      <c r="A15" s="789" t="s">
        <v>848</v>
      </c>
      <c r="B15" s="695" t="s">
        <v>5</v>
      </c>
      <c r="C15" s="1534">
        <v>0</v>
      </c>
      <c r="D15" s="695"/>
      <c r="E15" s="1534">
        <v>0</v>
      </c>
      <c r="F15" s="695"/>
      <c r="G15" s="1534">
        <v>0</v>
      </c>
      <c r="H15" s="695"/>
      <c r="I15" s="1534">
        <v>0</v>
      </c>
      <c r="J15" s="695"/>
      <c r="K15" s="1534">
        <v>42873</v>
      </c>
      <c r="L15" s="695"/>
      <c r="M15" s="1534">
        <v>0</v>
      </c>
      <c r="N15" s="695"/>
      <c r="O15" s="1534">
        <v>0</v>
      </c>
      <c r="P15" s="695"/>
      <c r="Q15" s="1534">
        <v>0</v>
      </c>
      <c r="R15" s="695"/>
      <c r="S15" s="1534">
        <v>0</v>
      </c>
      <c r="T15" s="695"/>
      <c r="U15" s="703">
        <f>ROUND(SUM(B15:S15),1)</f>
        <v>42873</v>
      </c>
      <c r="V15" s="695"/>
      <c r="W15" s="1534">
        <v>4361.0530909999998</v>
      </c>
      <c r="X15" s="695"/>
      <c r="Y15" s="703">
        <f>ROUND(SUM(U15:X15),1)</f>
        <v>47234.1</v>
      </c>
      <c r="Z15" s="695"/>
      <c r="AA15" s="1534">
        <v>51188</v>
      </c>
      <c r="AB15" s="695"/>
    </row>
    <row r="16" spans="1:28" ht="20.149999999999999" customHeight="1">
      <c r="A16" s="789" t="s">
        <v>849</v>
      </c>
      <c r="B16" s="695" t="s">
        <v>5</v>
      </c>
      <c r="C16" s="1534">
        <v>0</v>
      </c>
      <c r="D16" s="695"/>
      <c r="E16" s="1534">
        <v>0</v>
      </c>
      <c r="F16" s="695"/>
      <c r="G16" s="1534">
        <v>0</v>
      </c>
      <c r="H16" s="695"/>
      <c r="I16" s="1534">
        <v>0</v>
      </c>
      <c r="J16" s="695"/>
      <c r="K16" s="1534">
        <v>0</v>
      </c>
      <c r="L16" s="695"/>
      <c r="M16" s="1534">
        <v>0</v>
      </c>
      <c r="N16" s="695"/>
      <c r="O16" s="1534">
        <v>0</v>
      </c>
      <c r="P16" s="695"/>
      <c r="Q16" s="1534">
        <v>0</v>
      </c>
      <c r="R16" s="695"/>
      <c r="S16" s="1534">
        <v>542490</v>
      </c>
      <c r="T16" s="695"/>
      <c r="U16" s="703">
        <f t="shared" ref="U16:U18" si="0">ROUND(SUM(B16:S16),1)</f>
        <v>542490</v>
      </c>
      <c r="V16" s="695"/>
      <c r="W16" s="1534">
        <v>1016809</v>
      </c>
      <c r="X16" s="695"/>
      <c r="Y16" s="703">
        <f t="shared" ref="Y16:Y18" si="1">ROUND(SUM(U16:X16),1)</f>
        <v>1559299</v>
      </c>
      <c r="Z16" s="695"/>
      <c r="AA16" s="1534">
        <v>1624077</v>
      </c>
      <c r="AB16" s="695"/>
    </row>
    <row r="17" spans="1:28" ht="20.149999999999999" customHeight="1">
      <c r="A17" s="789" t="s">
        <v>850</v>
      </c>
      <c r="B17" s="695" t="s">
        <v>5</v>
      </c>
      <c r="C17" s="1534">
        <v>0</v>
      </c>
      <c r="D17" s="695"/>
      <c r="E17" s="1534">
        <v>0</v>
      </c>
      <c r="F17" s="695"/>
      <c r="G17" s="1534">
        <v>0</v>
      </c>
      <c r="H17" s="695"/>
      <c r="I17" s="1534">
        <v>0</v>
      </c>
      <c r="J17" s="695"/>
      <c r="K17" s="1534">
        <v>0</v>
      </c>
      <c r="L17" s="695"/>
      <c r="M17" s="1534">
        <v>0</v>
      </c>
      <c r="N17" s="695"/>
      <c r="O17" s="1534">
        <v>0</v>
      </c>
      <c r="P17" s="695"/>
      <c r="Q17" s="1534">
        <v>0</v>
      </c>
      <c r="R17" s="695"/>
      <c r="S17" s="1534">
        <v>0</v>
      </c>
      <c r="T17" s="695"/>
      <c r="U17" s="703">
        <f t="shared" si="0"/>
        <v>0</v>
      </c>
      <c r="V17" s="695"/>
      <c r="W17" s="1534">
        <v>35292</v>
      </c>
      <c r="X17" s="695"/>
      <c r="Y17" s="703">
        <f t="shared" si="1"/>
        <v>35292</v>
      </c>
      <c r="Z17" s="695"/>
      <c r="AA17" s="1534">
        <v>31149</v>
      </c>
      <c r="AB17" s="695"/>
    </row>
    <row r="18" spans="1:28" ht="20.149999999999999" customHeight="1">
      <c r="A18" s="789" t="s">
        <v>851</v>
      </c>
      <c r="B18" s="695" t="s">
        <v>5</v>
      </c>
      <c r="C18" s="1534">
        <v>0</v>
      </c>
      <c r="D18" s="695"/>
      <c r="E18" s="1534">
        <v>0</v>
      </c>
      <c r="F18" s="695"/>
      <c r="G18" s="1534">
        <v>0</v>
      </c>
      <c r="H18" s="695"/>
      <c r="I18" s="1534">
        <v>0</v>
      </c>
      <c r="J18" s="695"/>
      <c r="K18" s="1534">
        <v>0</v>
      </c>
      <c r="L18" s="695"/>
      <c r="M18" s="1534">
        <v>0</v>
      </c>
      <c r="N18" s="695"/>
      <c r="O18" s="1534">
        <v>0</v>
      </c>
      <c r="P18" s="695"/>
      <c r="Q18" s="1534">
        <v>0</v>
      </c>
      <c r="R18" s="695"/>
      <c r="S18" s="1534">
        <v>0</v>
      </c>
      <c r="T18" s="695"/>
      <c r="U18" s="703">
        <f t="shared" si="0"/>
        <v>0</v>
      </c>
      <c r="V18" s="695"/>
      <c r="W18" s="1534">
        <v>10827</v>
      </c>
      <c r="X18" s="695"/>
      <c r="Y18" s="703">
        <f t="shared" si="1"/>
        <v>10827</v>
      </c>
      <c r="Z18" s="695"/>
      <c r="AA18" s="1534">
        <v>7666</v>
      </c>
      <c r="AB18" s="695"/>
    </row>
    <row r="19" spans="1:28" ht="21.75" customHeight="1" thickBot="1">
      <c r="A19" s="673" t="s">
        <v>710</v>
      </c>
      <c r="B19" s="695" t="s">
        <v>5</v>
      </c>
      <c r="C19" s="1879">
        <f>ROUND(SUM(C14:C18),1)</f>
        <v>0</v>
      </c>
      <c r="D19" s="711"/>
      <c r="E19" s="1879">
        <f>ROUND(SUM(E14:E18),1)</f>
        <v>175375</v>
      </c>
      <c r="F19" s="711"/>
      <c r="G19" s="1879">
        <f>ROUND(SUM(G14:G18),1)</f>
        <v>0</v>
      </c>
      <c r="H19" s="711"/>
      <c r="I19" s="1879">
        <f>ROUND(SUM(I14:I18),1)</f>
        <v>0</v>
      </c>
      <c r="J19" s="711"/>
      <c r="K19" s="1879">
        <f>ROUND(SUM(K14:K18),1)</f>
        <v>42873</v>
      </c>
      <c r="L19" s="711"/>
      <c r="M19" s="1879">
        <f>ROUND(SUM(M14:M18),1)</f>
        <v>34001</v>
      </c>
      <c r="N19" s="711"/>
      <c r="O19" s="1879">
        <f>ROUND(SUM(O14:O18),1)</f>
        <v>0</v>
      </c>
      <c r="P19" s="711"/>
      <c r="Q19" s="1879">
        <f>ROUND(SUM(Q14:Q18),1)</f>
        <v>0</v>
      </c>
      <c r="R19" s="711"/>
      <c r="S19" s="1879">
        <f>ROUND(SUM(S14:S18),1)</f>
        <v>542490</v>
      </c>
      <c r="T19" s="711"/>
      <c r="U19" s="1879">
        <f>ROUND(SUM(U14:U18),1)</f>
        <v>794739</v>
      </c>
      <c r="V19" s="711"/>
      <c r="W19" s="1879">
        <f>ROUND(SUM(W14:W18),1)</f>
        <v>1069713.1000000001</v>
      </c>
      <c r="X19" s="711"/>
      <c r="Y19" s="2017">
        <f>ROUND(SUM(Y14:Y18),1)</f>
        <v>1864452.1</v>
      </c>
      <c r="Z19" s="711"/>
      <c r="AA19" s="1879">
        <f>ROUND(SUM(AA14:AA18),1)</f>
        <v>1943574</v>
      </c>
      <c r="AB19" s="711"/>
    </row>
    <row r="20" spans="1:28" ht="11.25" customHeight="1" thickTop="1">
      <c r="A20" s="695"/>
      <c r="B20" s="695"/>
      <c r="C20" s="690"/>
      <c r="D20" s="695"/>
      <c r="E20" s="1881"/>
      <c r="F20" s="695"/>
      <c r="G20" s="1200"/>
      <c r="H20" s="695"/>
      <c r="I20" s="1200"/>
      <c r="J20" s="695"/>
      <c r="K20" s="1200"/>
      <c r="L20" s="695"/>
      <c r="M20" s="1200"/>
      <c r="N20" s="695"/>
      <c r="O20" s="1200"/>
      <c r="P20" s="695"/>
      <c r="Q20" s="695"/>
      <c r="R20" s="695"/>
      <c r="S20" s="1200"/>
      <c r="T20" s="695"/>
      <c r="U20" s="1194"/>
      <c r="V20" s="695"/>
      <c r="W20" s="690"/>
      <c r="X20" s="695"/>
      <c r="Y20" s="1193"/>
      <c r="Z20" s="690"/>
      <c r="AA20" s="728"/>
      <c r="AB20" s="695"/>
    </row>
    <row r="21" spans="1:28" s="206" customFormat="1" ht="12.5">
      <c r="A21" s="690"/>
      <c r="F21" s="695"/>
      <c r="G21" s="1905"/>
      <c r="U21" s="716"/>
      <c r="AA21" s="716"/>
    </row>
    <row r="22" spans="1:28">
      <c r="A22" s="1998"/>
      <c r="B22" s="1998"/>
      <c r="C22" s="1998"/>
      <c r="D22" s="1998"/>
      <c r="E22" s="1998"/>
      <c r="F22" s="695"/>
      <c r="G22" s="1905"/>
      <c r="H22" s="1998"/>
      <c r="I22" s="1998"/>
      <c r="J22" s="1998"/>
      <c r="K22" s="2142"/>
      <c r="L22" s="2142"/>
      <c r="M22" s="2142"/>
      <c r="N22" s="2142"/>
      <c r="O22" s="2142"/>
      <c r="P22" s="2142"/>
      <c r="Q22" s="2142"/>
      <c r="R22" s="2142"/>
      <c r="S22" s="2142"/>
      <c r="T22" s="2142"/>
      <c r="U22" s="409"/>
      <c r="V22" s="409"/>
      <c r="W22" s="409"/>
      <c r="X22" s="2142"/>
      <c r="Y22" s="409"/>
      <c r="Z22" s="409"/>
      <c r="AA22" s="409"/>
      <c r="AB22" s="695"/>
    </row>
    <row r="23" spans="1:28">
      <c r="B23" s="1998"/>
      <c r="C23" s="1998"/>
      <c r="D23" s="1998"/>
      <c r="E23" s="1998"/>
      <c r="F23" s="691"/>
      <c r="G23" s="1905"/>
      <c r="H23" s="1998"/>
      <c r="I23" s="1998"/>
      <c r="J23" s="1998"/>
      <c r="K23" s="2142"/>
      <c r="L23" s="2142"/>
      <c r="M23" s="717"/>
      <c r="N23" s="2142"/>
      <c r="O23" s="2142"/>
      <c r="P23" s="2142"/>
      <c r="Q23" s="2142"/>
      <c r="R23" s="2142"/>
      <c r="S23" s="2142"/>
      <c r="T23" s="2142"/>
      <c r="U23" s="409"/>
      <c r="V23" s="409"/>
      <c r="W23" s="409"/>
      <c r="X23" s="2142"/>
      <c r="Y23" s="409"/>
      <c r="Z23" s="409"/>
      <c r="AA23" s="1998"/>
      <c r="AB23" s="695"/>
    </row>
    <row r="24" spans="1:28">
      <c r="A24" s="1998"/>
      <c r="B24" s="1998"/>
      <c r="C24" s="1998"/>
      <c r="D24" s="1998"/>
      <c r="E24" s="1998"/>
      <c r="F24" s="695"/>
      <c r="G24" s="1905"/>
      <c r="H24" s="1998"/>
      <c r="I24" s="1998"/>
      <c r="J24" s="1998"/>
      <c r="K24" s="1998"/>
      <c r="L24" s="1998"/>
      <c r="M24" s="1998"/>
      <c r="N24" s="1998"/>
      <c r="O24" s="1998"/>
      <c r="P24" s="1998"/>
      <c r="Q24" s="1998"/>
      <c r="R24" s="1998"/>
      <c r="S24" s="1998"/>
      <c r="T24" s="1998"/>
      <c r="U24" s="409"/>
      <c r="V24" s="409"/>
      <c r="W24" s="409"/>
      <c r="X24" s="1998"/>
      <c r="Y24" s="409"/>
      <c r="Z24" s="409"/>
      <c r="AA24" s="1998"/>
      <c r="AB24" s="695"/>
    </row>
    <row r="25" spans="1:28">
      <c r="A25" s="1998"/>
      <c r="B25" s="1998"/>
      <c r="C25" s="1998"/>
      <c r="D25" s="1998"/>
      <c r="E25" s="1998"/>
      <c r="F25" s="695"/>
      <c r="G25" s="1905"/>
      <c r="H25" s="1998"/>
      <c r="I25" s="1998"/>
      <c r="J25" s="1998"/>
      <c r="K25" s="1998"/>
      <c r="L25" s="1998"/>
      <c r="M25" s="1998"/>
      <c r="N25" s="1998"/>
      <c r="O25" s="1998"/>
      <c r="P25" s="1998"/>
      <c r="Q25" s="1998"/>
      <c r="R25" s="1998"/>
      <c r="S25" s="1998"/>
      <c r="T25" s="1998"/>
      <c r="U25" s="409"/>
      <c r="V25" s="409"/>
      <c r="W25" s="409"/>
      <c r="X25" s="1998"/>
      <c r="Y25" s="409"/>
      <c r="Z25" s="409"/>
      <c r="AA25" s="1998"/>
      <c r="AB25" s="695"/>
    </row>
    <row r="26" spans="1:28">
      <c r="F26" s="695"/>
      <c r="G26" s="2018"/>
      <c r="T26" s="718"/>
      <c r="U26" s="719"/>
      <c r="V26" s="719"/>
      <c r="W26" s="719"/>
      <c r="Y26" s="719"/>
      <c r="Z26" s="719"/>
      <c r="AB26" s="717"/>
    </row>
    <row r="27" spans="1:28">
      <c r="F27" s="695"/>
      <c r="G27" s="1905"/>
      <c r="T27" s="718"/>
      <c r="U27" s="719"/>
      <c r="AB27" s="717"/>
    </row>
    <row r="28" spans="1:28">
      <c r="F28" s="695"/>
      <c r="G28" s="1905"/>
      <c r="T28" s="718"/>
      <c r="U28" s="719"/>
      <c r="AB28" s="717"/>
    </row>
    <row r="29" spans="1:28">
      <c r="F29" s="691"/>
      <c r="G29" s="1905"/>
      <c r="T29" s="718"/>
      <c r="U29" s="719"/>
      <c r="AB29" s="717"/>
    </row>
    <row r="30" spans="1:28">
      <c r="F30" s="695"/>
      <c r="G30" s="1905"/>
      <c r="T30" s="718"/>
      <c r="U30" s="719"/>
      <c r="AB30" s="717"/>
    </row>
    <row r="31" spans="1:28">
      <c r="F31" s="695"/>
      <c r="G31" s="1905"/>
      <c r="T31" s="718"/>
      <c r="U31" s="719"/>
      <c r="AB31" s="717"/>
    </row>
    <row r="32" spans="1:28">
      <c r="F32" s="695"/>
      <c r="G32" s="1905"/>
      <c r="T32" s="718"/>
      <c r="U32" s="719"/>
      <c r="AB32" s="717"/>
    </row>
    <row r="33" spans="6:28">
      <c r="F33" s="695"/>
      <c r="G33" s="1905"/>
      <c r="T33" s="718"/>
      <c r="AB33" s="717"/>
    </row>
    <row r="34" spans="6:28">
      <c r="F34" s="695"/>
      <c r="G34" s="2018"/>
      <c r="T34" s="718"/>
      <c r="AB34" s="717"/>
    </row>
    <row r="35" spans="6:28">
      <c r="F35" s="695"/>
      <c r="G35" s="2018"/>
      <c r="T35" s="718"/>
      <c r="AB35" s="717"/>
    </row>
    <row r="36" spans="6:28">
      <c r="F36" s="695"/>
      <c r="G36" s="1905"/>
      <c r="T36" s="718"/>
      <c r="AB36" s="717"/>
    </row>
    <row r="37" spans="6:28">
      <c r="F37" s="695"/>
      <c r="G37" s="1905"/>
      <c r="T37" s="718"/>
      <c r="AB37" s="717"/>
    </row>
    <row r="38" spans="6:28">
      <c r="F38" s="695"/>
      <c r="G38" s="1905"/>
      <c r="T38" s="718"/>
      <c r="AB38" s="717"/>
    </row>
    <row r="39" spans="6:28">
      <c r="F39" s="695"/>
      <c r="G39" s="1905"/>
      <c r="T39" s="718"/>
      <c r="AB39" s="717"/>
    </row>
    <row r="40" spans="6:28">
      <c r="F40" s="695"/>
      <c r="G40" s="1905"/>
      <c r="AB40" s="717"/>
    </row>
    <row r="41" spans="6:28">
      <c r="F41" s="695"/>
      <c r="G41" s="1905"/>
      <c r="AB41" s="717"/>
    </row>
    <row r="42" spans="6:28">
      <c r="F42" s="695"/>
      <c r="G42" s="1905"/>
      <c r="AB42" s="717"/>
    </row>
    <row r="43" spans="6:28">
      <c r="F43" s="695"/>
      <c r="G43" s="2018"/>
      <c r="AB43" s="717"/>
    </row>
    <row r="44" spans="6:28">
      <c r="F44" s="695"/>
      <c r="G44" s="1905"/>
      <c r="AB44" s="717"/>
    </row>
    <row r="45" spans="6:28">
      <c r="F45" s="695"/>
      <c r="G45" s="1905"/>
      <c r="AB45" s="717"/>
    </row>
    <row r="46" spans="6:28">
      <c r="F46" s="695"/>
      <c r="G46" s="1905"/>
      <c r="AB46" s="717"/>
    </row>
    <row r="47" spans="6:28">
      <c r="F47" s="695"/>
      <c r="G47" s="1905"/>
      <c r="AB47" s="717"/>
    </row>
    <row r="48" spans="6:28">
      <c r="F48" s="695"/>
      <c r="AB48" s="717"/>
    </row>
    <row r="49" spans="6:28">
      <c r="F49" s="682"/>
      <c r="AB49" s="717"/>
    </row>
    <row r="50" spans="6:28">
      <c r="F50" s="695"/>
      <c r="AB50" s="717"/>
    </row>
    <row r="51" spans="6:28">
      <c r="F51" s="695"/>
      <c r="AB51" s="717"/>
    </row>
    <row r="52" spans="6:28">
      <c r="F52" s="695"/>
      <c r="AB52" s="717"/>
    </row>
    <row r="53" spans="6:28">
      <c r="F53" s="713"/>
      <c r="AB53" s="717"/>
    </row>
    <row r="54" spans="6:28">
      <c r="F54" s="202"/>
      <c r="AB54" s="717"/>
    </row>
    <row r="55" spans="6:28">
      <c r="AB55" s="717"/>
    </row>
    <row r="56" spans="6:28">
      <c r="F56" s="206"/>
      <c r="AB56" s="717"/>
    </row>
    <row r="57" spans="6:28">
      <c r="F57" s="1998"/>
      <c r="AB57" s="717"/>
    </row>
    <row r="58" spans="6:28">
      <c r="F58" s="1998"/>
      <c r="AB58" s="717"/>
    </row>
    <row r="59" spans="6:28">
      <c r="F59" s="1998"/>
      <c r="AB59" s="717"/>
    </row>
    <row r="60" spans="6:28">
      <c r="F60" s="1998"/>
      <c r="AB60" s="717"/>
    </row>
    <row r="61" spans="6:28">
      <c r="AB61" s="717"/>
    </row>
    <row r="62" spans="6:28">
      <c r="AB62" s="717"/>
    </row>
    <row r="63" spans="6:28">
      <c r="AB63" s="717"/>
    </row>
    <row r="64" spans="6:28">
      <c r="AB64" s="717"/>
    </row>
    <row r="65" spans="28:28">
      <c r="AB65" s="717"/>
    </row>
    <row r="66" spans="28:28">
      <c r="AB66" s="717"/>
    </row>
    <row r="67" spans="28:28">
      <c r="AB67" s="717"/>
    </row>
    <row r="68" spans="28:28">
      <c r="AB68" s="717"/>
    </row>
    <row r="69" spans="28:28">
      <c r="AB69" s="717"/>
    </row>
    <row r="70" spans="28:28">
      <c r="AB70" s="717"/>
    </row>
    <row r="71" spans="28:28">
      <c r="AB71" s="717"/>
    </row>
    <row r="72" spans="28:28">
      <c r="AB72" s="717"/>
    </row>
    <row r="73" spans="28:28">
      <c r="AB73" s="717"/>
    </row>
    <row r="74" spans="28:28">
      <c r="AB74" s="717"/>
    </row>
  </sheetData>
  <customSheetViews>
    <customSheetView guid="{47D1D06F-CD63-4FEA-BA98-58AF0C63F775}" showPageBreaks="1" showGridLines="0" outlineSymbols="0" printArea="1" topLeftCell="A10">
      <selection activeCell="AA13" sqref="AA13"/>
      <pageMargins left="0.37" right="0.5" top="0.6" bottom="0.25" header="0" footer="0.25"/>
      <pageSetup scale="60" orientation="landscape" r:id="rId1"/>
      <headerFooter scaleWithDoc="0">
        <oddFooter>&amp;R&amp;8 115</oddFooter>
      </headerFooter>
    </customSheetView>
    <customSheetView guid="{018F3E41-3C34-447D-8E2C-07962AB41A6D}" showGridLines="0" outlineSymbols="0" topLeftCell="A10">
      <selection activeCell="AA13" sqref="AA13"/>
      <pageMargins left="0.37" right="0.5" top="0.6" bottom="0.25" header="0" footer="0.25"/>
      <pageSetup scale="60" orientation="landscape" r:id="rId2"/>
      <headerFooter scaleWithDoc="0">
        <oddFooter>&amp;R&amp;8 115</oddFooter>
      </headerFooter>
    </customSheetView>
  </customSheetViews>
  <mergeCells count="2">
    <mergeCell ref="Y5:AA5"/>
    <mergeCell ref="C9:U9"/>
  </mergeCells>
  <pageMargins left="0.37" right="0.5" top="0.6" bottom="0.25" header="0" footer="0.25"/>
  <pageSetup scale="60" orientation="landscape" r:id="rId3"/>
  <headerFooter scaleWithDoc="0">
    <oddFooter>&amp;R&amp;8 116</oddFooter>
  </headerFooter>
  <customProperties>
    <customPr name="SheetOptions" r:id="rId4"/>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showGridLines="0" zoomScale="90" zoomScaleNormal="90" workbookViewId="0"/>
  </sheetViews>
  <sheetFormatPr defaultRowHeight="15.5"/>
  <cols>
    <col min="1" max="1" width="3.61328125" customWidth="1"/>
    <col min="2" max="2" width="49.15234375" customWidth="1"/>
    <col min="3" max="4" width="1.61328125" customWidth="1"/>
    <col min="5" max="5" width="14.15234375" customWidth="1"/>
    <col min="7" max="7" width="41.07421875" customWidth="1"/>
    <col min="8" max="8" width="1.61328125" customWidth="1"/>
    <col min="9" max="9" width="15.15234375" customWidth="1"/>
  </cols>
  <sheetData>
    <row r="1" spans="1:9">
      <c r="A1" s="1050" t="s">
        <v>1193</v>
      </c>
    </row>
    <row r="3" spans="1:9" ht="15.75" customHeight="1">
      <c r="A3" s="209" t="s">
        <v>634</v>
      </c>
      <c r="B3" s="209"/>
      <c r="C3" s="209"/>
      <c r="D3" s="209"/>
    </row>
    <row r="4" spans="1:9" ht="15.75" customHeight="1">
      <c r="A4" s="790" t="s">
        <v>852</v>
      </c>
      <c r="B4" s="209"/>
      <c r="C4" s="209"/>
      <c r="D4" s="209"/>
      <c r="I4" s="791" t="s">
        <v>846</v>
      </c>
    </row>
    <row r="5" spans="1:9" ht="15.75" customHeight="1">
      <c r="A5" s="209" t="s">
        <v>853</v>
      </c>
      <c r="B5" s="209"/>
      <c r="C5" s="209"/>
      <c r="D5" s="209"/>
    </row>
    <row r="6" spans="1:9" ht="15.75" customHeight="1">
      <c r="A6" s="790" t="s">
        <v>2516</v>
      </c>
      <c r="B6" s="209"/>
      <c r="C6" s="209"/>
      <c r="D6" s="209"/>
    </row>
    <row r="7" spans="1:9" ht="15.75" customHeight="1">
      <c r="A7" s="790"/>
      <c r="B7" s="209"/>
      <c r="C7" s="209"/>
      <c r="D7" s="209"/>
    </row>
    <row r="9" spans="1:9">
      <c r="B9" s="628" t="s">
        <v>854</v>
      </c>
    </row>
    <row r="10" spans="1:9">
      <c r="B10" t="s">
        <v>855</v>
      </c>
      <c r="H10" s="626" t="s">
        <v>5</v>
      </c>
      <c r="I10" s="792">
        <f>I46</f>
        <v>1247613898</v>
      </c>
    </row>
    <row r="11" spans="1:9">
      <c r="B11" t="s">
        <v>856</v>
      </c>
      <c r="H11" t="s">
        <v>5</v>
      </c>
      <c r="I11" s="793">
        <v>10148700</v>
      </c>
    </row>
    <row r="12" spans="1:9" ht="16" thickBot="1">
      <c r="B12" s="628" t="s">
        <v>857</v>
      </c>
      <c r="H12" s="626" t="s">
        <v>5</v>
      </c>
      <c r="I12" s="794">
        <f>ROUND(SUM(I10:I11),0)</f>
        <v>1257762598</v>
      </c>
    </row>
    <row r="13" spans="1:9" ht="16" thickTop="1">
      <c r="E13" s="795"/>
      <c r="I13" s="796"/>
    </row>
    <row r="14" spans="1:9">
      <c r="B14" s="628" t="s">
        <v>858</v>
      </c>
      <c r="E14" s="795"/>
      <c r="I14" s="796"/>
    </row>
    <row r="15" spans="1:9">
      <c r="B15" s="628" t="s">
        <v>859</v>
      </c>
      <c r="E15" s="795"/>
      <c r="I15" s="796"/>
    </row>
    <row r="16" spans="1:9">
      <c r="B16" t="s">
        <v>860</v>
      </c>
      <c r="E16" s="795"/>
      <c r="H16" s="626" t="s">
        <v>5</v>
      </c>
      <c r="I16" s="797">
        <f>E70</f>
        <v>152294394</v>
      </c>
    </row>
    <row r="17" spans="2:9">
      <c r="B17" t="s">
        <v>861</v>
      </c>
      <c r="E17" s="795"/>
      <c r="H17" t="s">
        <v>5</v>
      </c>
      <c r="I17" s="798">
        <f>-E76</f>
        <v>-152294394</v>
      </c>
    </row>
    <row r="18" spans="2:9" ht="16" thickBot="1">
      <c r="B18" s="628" t="s">
        <v>862</v>
      </c>
      <c r="E18" s="795"/>
      <c r="H18" s="626" t="s">
        <v>5</v>
      </c>
      <c r="I18" s="799">
        <f>ROUND(SUM(I16+I17),0)</f>
        <v>0</v>
      </c>
    </row>
    <row r="19" spans="2:9" ht="16" thickTop="1">
      <c r="E19" s="795"/>
      <c r="I19" s="800"/>
    </row>
    <row r="20" spans="2:9">
      <c r="B20" s="628" t="s">
        <v>863</v>
      </c>
      <c r="E20" s="795"/>
      <c r="I20" s="796"/>
    </row>
    <row r="21" spans="2:9">
      <c r="B21" t="s">
        <v>864</v>
      </c>
      <c r="E21" s="795"/>
      <c r="H21" s="626" t="s">
        <v>5</v>
      </c>
      <c r="I21" s="797">
        <f>I77</f>
        <v>473298928</v>
      </c>
    </row>
    <row r="22" spans="2:9">
      <c r="B22" t="s">
        <v>865</v>
      </c>
      <c r="E22" s="795"/>
      <c r="H22" t="s">
        <v>5</v>
      </c>
      <c r="I22" s="798">
        <f>-I101</f>
        <v>-473298928</v>
      </c>
    </row>
    <row r="23" spans="2:9" ht="16" thickBot="1">
      <c r="B23" s="628" t="s">
        <v>866</v>
      </c>
      <c r="E23" s="795"/>
      <c r="H23" s="626" t="s">
        <v>5</v>
      </c>
      <c r="I23" s="799">
        <f>ROUND(SUM(I21+I22),0)</f>
        <v>0</v>
      </c>
    </row>
    <row r="24" spans="2:9" ht="16" thickTop="1">
      <c r="E24" s="801"/>
      <c r="I24" s="801"/>
    </row>
    <row r="25" spans="2:9" ht="15" customHeight="1">
      <c r="B25" s="626" t="s">
        <v>867</v>
      </c>
      <c r="C25" s="802"/>
      <c r="D25" s="802"/>
      <c r="E25" s="802"/>
      <c r="F25" s="802"/>
      <c r="G25" s="802"/>
      <c r="H25" s="802"/>
      <c r="I25" s="802"/>
    </row>
    <row r="26" spans="2:9" ht="12.75" customHeight="1">
      <c r="B26" s="803" t="s">
        <v>868</v>
      </c>
      <c r="C26" s="802"/>
      <c r="D26" s="802"/>
      <c r="E26" s="802"/>
      <c r="F26" s="802"/>
    </row>
    <row r="27" spans="2:9" ht="12.75" customHeight="1">
      <c r="B27" s="803" t="s">
        <v>869</v>
      </c>
      <c r="C27" s="802"/>
      <c r="D27" s="802"/>
      <c r="E27" s="802"/>
      <c r="F27" s="802"/>
    </row>
    <row r="28" spans="2:9" ht="12.75" customHeight="1">
      <c r="B28" s="803" t="s">
        <v>2517</v>
      </c>
      <c r="C28" s="802"/>
      <c r="D28" s="802"/>
      <c r="E28" s="802"/>
      <c r="F28" s="802"/>
    </row>
    <row r="29" spans="2:9" ht="12.75" customHeight="1">
      <c r="B29" s="804"/>
      <c r="C29" s="802"/>
      <c r="D29" s="802"/>
      <c r="E29" s="802"/>
      <c r="F29" s="802"/>
    </row>
    <row r="30" spans="2:9" ht="12" customHeight="1">
      <c r="B30" s="802"/>
      <c r="C30" s="802"/>
      <c r="D30" s="802"/>
      <c r="E30" s="802"/>
      <c r="F30" s="802"/>
    </row>
    <row r="31" spans="2:9" ht="12.75" customHeight="1">
      <c r="B31" s="805" t="s">
        <v>870</v>
      </c>
      <c r="C31" s="802"/>
      <c r="D31" s="802"/>
      <c r="E31" s="802"/>
      <c r="F31" s="802"/>
      <c r="G31" s="806" t="s">
        <v>871</v>
      </c>
      <c r="H31" s="807" t="s">
        <v>5</v>
      </c>
      <c r="I31" s="808">
        <f>+E52</f>
        <v>191223898</v>
      </c>
    </row>
    <row r="32" spans="2:9" ht="12.75" customHeight="1">
      <c r="B32" s="809" t="s">
        <v>872</v>
      </c>
      <c r="C32" s="802"/>
      <c r="D32" s="802"/>
      <c r="E32" s="802"/>
      <c r="F32" s="802"/>
      <c r="G32" s="810"/>
      <c r="H32" s="802"/>
      <c r="I32" s="811"/>
    </row>
    <row r="33" spans="2:10" ht="12.5" customHeight="1">
      <c r="B33" s="812" t="s">
        <v>873</v>
      </c>
      <c r="C33" s="802"/>
      <c r="D33" s="813" t="s">
        <v>5</v>
      </c>
      <c r="E33" s="814">
        <v>50000000</v>
      </c>
      <c r="F33" s="802"/>
      <c r="G33" s="810" t="s">
        <v>875</v>
      </c>
      <c r="H33" s="802" t="s">
        <v>5</v>
      </c>
      <c r="I33" s="811">
        <v>65000000</v>
      </c>
      <c r="J33" s="801"/>
    </row>
    <row r="34" spans="2:10" ht="12.75" customHeight="1">
      <c r="B34" s="810" t="s">
        <v>874</v>
      </c>
      <c r="C34" s="802"/>
      <c r="D34" s="813" t="s">
        <v>5</v>
      </c>
      <c r="E34" s="811">
        <v>58712842</v>
      </c>
      <c r="F34" s="802"/>
      <c r="G34" s="810" t="s">
        <v>877</v>
      </c>
      <c r="H34" s="802" t="s">
        <v>5</v>
      </c>
      <c r="I34" s="811">
        <v>65000000</v>
      </c>
    </row>
    <row r="35" spans="2:10" ht="12.75" customHeight="1">
      <c r="B35" s="810" t="s">
        <v>876</v>
      </c>
      <c r="C35" s="802"/>
      <c r="D35" s="813" t="s">
        <v>5</v>
      </c>
      <c r="E35" s="811">
        <v>3917297</v>
      </c>
      <c r="F35" s="802"/>
      <c r="G35" s="810" t="s">
        <v>879</v>
      </c>
      <c r="H35" s="802" t="s">
        <v>5</v>
      </c>
      <c r="I35" s="811">
        <v>68600000</v>
      </c>
    </row>
    <row r="36" spans="2:10" ht="12.75" customHeight="1">
      <c r="B36" s="810" t="s">
        <v>878</v>
      </c>
      <c r="C36" s="802"/>
      <c r="D36" s="813" t="s">
        <v>5</v>
      </c>
      <c r="E36" s="811">
        <f>5422008+3250</f>
        <v>5425258</v>
      </c>
      <c r="F36" s="802"/>
      <c r="G36" s="810" t="s">
        <v>881</v>
      </c>
      <c r="H36" s="802" t="s">
        <v>5</v>
      </c>
      <c r="I36" s="811">
        <v>72962000</v>
      </c>
    </row>
    <row r="37" spans="2:10" ht="12" customHeight="1">
      <c r="B37" s="810" t="s">
        <v>880</v>
      </c>
      <c r="C37" s="802"/>
      <c r="D37" s="813" t="s">
        <v>5</v>
      </c>
      <c r="E37" s="811">
        <v>1698783</v>
      </c>
      <c r="F37" s="802"/>
      <c r="G37" s="810" t="s">
        <v>883</v>
      </c>
      <c r="H37" s="802" t="s">
        <v>5</v>
      </c>
      <c r="I37" s="200">
        <v>74300000</v>
      </c>
    </row>
    <row r="38" spans="2:10" ht="12.75" customHeight="1">
      <c r="B38" s="810" t="s">
        <v>882</v>
      </c>
      <c r="C38" s="802"/>
      <c r="D38" s="813" t="s">
        <v>5</v>
      </c>
      <c r="E38" s="811">
        <v>3381320</v>
      </c>
      <c r="F38" s="802"/>
      <c r="G38" s="810" t="s">
        <v>885</v>
      </c>
      <c r="H38" s="802" t="s">
        <v>5</v>
      </c>
      <c r="I38" s="788">
        <v>79790000</v>
      </c>
    </row>
    <row r="39" spans="2:10" ht="12.75" customHeight="1">
      <c r="B39" s="810" t="s">
        <v>884</v>
      </c>
      <c r="C39" s="802"/>
      <c r="D39" s="813" t="s">
        <v>5</v>
      </c>
      <c r="E39" s="811">
        <v>642650</v>
      </c>
      <c r="F39" s="802"/>
      <c r="G39" s="810" t="s">
        <v>887</v>
      </c>
      <c r="H39" s="802" t="s">
        <v>5</v>
      </c>
      <c r="I39" s="815">
        <v>82910000</v>
      </c>
    </row>
    <row r="40" spans="2:10" ht="12.75" customHeight="1">
      <c r="B40" s="810" t="s">
        <v>886</v>
      </c>
      <c r="C40" s="802"/>
      <c r="D40" s="813" t="s">
        <v>5</v>
      </c>
      <c r="E40" s="811">
        <v>6992071</v>
      </c>
      <c r="F40" s="802"/>
      <c r="G40" s="810" t="s">
        <v>889</v>
      </c>
      <c r="H40" s="802" t="s">
        <v>5</v>
      </c>
      <c r="I40" s="815">
        <v>84000000</v>
      </c>
    </row>
    <row r="41" spans="2:10" ht="12.75" customHeight="1">
      <c r="B41" s="810" t="s">
        <v>888</v>
      </c>
      <c r="C41" s="802"/>
      <c r="D41" s="813" t="s">
        <v>5</v>
      </c>
      <c r="E41" s="811">
        <v>7722315</v>
      </c>
      <c r="F41" s="802"/>
      <c r="G41" s="810" t="s">
        <v>891</v>
      </c>
      <c r="H41" s="802" t="s">
        <v>5</v>
      </c>
      <c r="I41" s="815">
        <v>78000000</v>
      </c>
    </row>
    <row r="42" spans="2:10" ht="12.75" customHeight="1">
      <c r="B42" s="810" t="s">
        <v>890</v>
      </c>
      <c r="C42" s="802"/>
      <c r="D42" s="813" t="s">
        <v>5</v>
      </c>
      <c r="E42" s="811">
        <v>1027379</v>
      </c>
      <c r="F42" s="802"/>
      <c r="G42" s="810" t="s">
        <v>893</v>
      </c>
      <c r="H42" s="816" t="s">
        <v>5</v>
      </c>
      <c r="I42" s="815">
        <v>72514000</v>
      </c>
    </row>
    <row r="43" spans="2:10" ht="12.75" customHeight="1">
      <c r="B43" s="810" t="s">
        <v>892</v>
      </c>
      <c r="C43" s="802"/>
      <c r="D43" s="813" t="s">
        <v>5</v>
      </c>
      <c r="E43" s="811">
        <v>375882</v>
      </c>
      <c r="F43" s="802"/>
      <c r="G43" s="810" t="s">
        <v>895</v>
      </c>
      <c r="H43" s="816" t="s">
        <v>5</v>
      </c>
      <c r="I43" s="815">
        <v>86951000</v>
      </c>
    </row>
    <row r="44" spans="2:10" ht="12.5" customHeight="1">
      <c r="B44" s="810" t="s">
        <v>894</v>
      </c>
      <c r="C44" s="802"/>
      <c r="D44" s="813" t="s">
        <v>5</v>
      </c>
      <c r="E44" s="811">
        <v>269700</v>
      </c>
      <c r="F44" s="802"/>
      <c r="G44" s="810" t="s">
        <v>901</v>
      </c>
      <c r="H44" t="s">
        <v>5</v>
      </c>
      <c r="I44" s="817">
        <v>100000000</v>
      </c>
    </row>
    <row r="45" spans="2:10" ht="12.5" customHeight="1">
      <c r="B45" s="810" t="s">
        <v>896</v>
      </c>
      <c r="C45" s="802"/>
      <c r="D45" s="813" t="s">
        <v>5</v>
      </c>
      <c r="E45" s="811">
        <v>169329</v>
      </c>
      <c r="F45" s="802"/>
      <c r="G45" s="810" t="s">
        <v>1653</v>
      </c>
      <c r="H45" s="626" t="s">
        <v>5</v>
      </c>
      <c r="I45" s="1118">
        <v>126363000</v>
      </c>
    </row>
    <row r="46" spans="2:10" ht="13" customHeight="1" thickBot="1">
      <c r="B46" s="810" t="s">
        <v>897</v>
      </c>
      <c r="C46" s="802"/>
      <c r="D46" s="813" t="s">
        <v>5</v>
      </c>
      <c r="E46" s="811">
        <v>124878</v>
      </c>
      <c r="F46" s="802"/>
      <c r="G46" s="805" t="s">
        <v>904</v>
      </c>
      <c r="H46" s="819" t="s">
        <v>5</v>
      </c>
      <c r="I46" s="2269">
        <f>ROUND(SUM(I31:I45),0)</f>
        <v>1247613898</v>
      </c>
      <c r="J46" s="801"/>
    </row>
    <row r="47" spans="2:10" ht="12.75" customHeight="1" thickTop="1">
      <c r="B47" s="810" t="s">
        <v>898</v>
      </c>
      <c r="C47" s="802"/>
      <c r="D47" s="813" t="s">
        <v>5</v>
      </c>
      <c r="E47" s="815">
        <v>615641</v>
      </c>
      <c r="F47" s="802"/>
      <c r="G47" s="805"/>
      <c r="H47" s="819"/>
      <c r="I47" s="1647"/>
      <c r="J47" s="801"/>
    </row>
    <row r="48" spans="2:10" ht="12.75" customHeight="1">
      <c r="B48" s="810" t="s">
        <v>899</v>
      </c>
      <c r="D48" s="813" t="s">
        <v>5</v>
      </c>
      <c r="E48" s="815">
        <v>49676865</v>
      </c>
      <c r="F48" s="802"/>
      <c r="G48" s="805"/>
      <c r="H48" s="819"/>
      <c r="I48" s="1647"/>
      <c r="J48" s="816"/>
    </row>
    <row r="49" spans="1:10" ht="12.75" customHeight="1">
      <c r="B49" s="810" t="s">
        <v>900</v>
      </c>
      <c r="D49" s="813" t="s">
        <v>5</v>
      </c>
      <c r="E49" s="815">
        <v>234777</v>
      </c>
      <c r="F49" s="802"/>
      <c r="G49" s="805"/>
      <c r="H49" s="819"/>
      <c r="I49" s="1647"/>
      <c r="J49" s="816"/>
    </row>
    <row r="50" spans="1:10" ht="12.75" customHeight="1">
      <c r="B50" s="810" t="s">
        <v>902</v>
      </c>
      <c r="D50" t="s">
        <v>5</v>
      </c>
      <c r="E50" s="811">
        <v>97732</v>
      </c>
      <c r="F50" s="802"/>
      <c r="G50" s="805"/>
      <c r="H50" s="819"/>
      <c r="I50" s="1647"/>
      <c r="J50" s="816"/>
    </row>
    <row r="51" spans="1:10" ht="12.75" customHeight="1">
      <c r="B51" s="810" t="s">
        <v>2136</v>
      </c>
      <c r="D51" s="811">
        <v>139179</v>
      </c>
      <c r="E51" s="811">
        <v>139179</v>
      </c>
      <c r="F51" s="816"/>
      <c r="G51" s="805"/>
      <c r="H51" s="819"/>
      <c r="I51" s="1647"/>
    </row>
    <row r="52" spans="1:10" ht="12.75" customHeight="1">
      <c r="B52" s="818" t="s">
        <v>903</v>
      </c>
      <c r="D52" s="807" t="s">
        <v>5</v>
      </c>
      <c r="E52" s="2270">
        <f>ROUND(SUM(E33:E51),0)</f>
        <v>191223898</v>
      </c>
      <c r="G52" s="805"/>
      <c r="H52" s="819"/>
      <c r="I52" s="1647"/>
    </row>
    <row r="53" spans="1:10" ht="12.75" customHeight="1">
      <c r="B53" s="818"/>
      <c r="D53" s="807"/>
      <c r="E53" s="808"/>
      <c r="G53" s="805"/>
      <c r="H53" s="819"/>
      <c r="I53" s="1647"/>
    </row>
    <row r="54" spans="1:10" ht="12.75" customHeight="1">
      <c r="F54" s="802"/>
    </row>
    <row r="55" spans="1:10" ht="12.75" customHeight="1">
      <c r="F55" s="802"/>
    </row>
    <row r="56" spans="1:10" ht="15.75" customHeight="1">
      <c r="A56" s="209" t="s">
        <v>634</v>
      </c>
      <c r="F56" s="802"/>
      <c r="I56" s="791" t="s">
        <v>846</v>
      </c>
    </row>
    <row r="57" spans="1:10" ht="15.75" customHeight="1">
      <c r="A57" s="790" t="s">
        <v>2190</v>
      </c>
      <c r="F57" s="802"/>
      <c r="I57" s="820" t="s">
        <v>115</v>
      </c>
    </row>
    <row r="58" spans="1:10" ht="15.75" customHeight="1">
      <c r="A58" s="209" t="s">
        <v>853</v>
      </c>
      <c r="F58" s="802"/>
    </row>
    <row r="59" spans="1:10" ht="15.75" customHeight="1">
      <c r="A59" s="790" t="s">
        <v>2516</v>
      </c>
      <c r="F59" s="802"/>
    </row>
    <row r="60" spans="1:10" ht="12.75" customHeight="1">
      <c r="F60" s="802"/>
    </row>
    <row r="61" spans="1:10" ht="12.75" customHeight="1">
      <c r="F61" s="802"/>
    </row>
    <row r="62" spans="1:10" ht="15" customHeight="1">
      <c r="B62" s="626" t="s">
        <v>905</v>
      </c>
      <c r="F62" s="802"/>
    </row>
    <row r="63" spans="1:10" ht="12.75" customHeight="1">
      <c r="F63" s="802"/>
    </row>
    <row r="64" spans="1:10" ht="12.75" customHeight="1">
      <c r="B64" s="821" t="s">
        <v>906</v>
      </c>
      <c r="C64" s="802"/>
      <c r="D64" s="802"/>
      <c r="F64" s="802"/>
      <c r="G64" s="821" t="s">
        <v>907</v>
      </c>
      <c r="H64" s="802"/>
      <c r="I64" s="802"/>
    </row>
    <row r="65" spans="2:9" ht="12" customHeight="1">
      <c r="B65" s="812" t="s">
        <v>908</v>
      </c>
      <c r="C65" t="s">
        <v>5</v>
      </c>
      <c r="D65" s="822" t="s">
        <v>5</v>
      </c>
      <c r="E65" s="823">
        <v>6932932</v>
      </c>
      <c r="F65" s="802"/>
      <c r="G65" s="821" t="s">
        <v>909</v>
      </c>
      <c r="H65" s="802"/>
      <c r="I65" s="802"/>
    </row>
    <row r="66" spans="2:9" ht="12.75" customHeight="1">
      <c r="B66" s="812" t="s">
        <v>910</v>
      </c>
      <c r="C66" t="s">
        <v>5</v>
      </c>
      <c r="D66" s="802"/>
      <c r="E66" s="824">
        <v>62238750</v>
      </c>
      <c r="F66" s="802"/>
      <c r="G66" s="810" t="s">
        <v>911</v>
      </c>
      <c r="H66" s="822" t="s">
        <v>5</v>
      </c>
      <c r="I66" s="823">
        <v>3146805</v>
      </c>
    </row>
    <row r="67" spans="2:9" ht="12.5" customHeight="1">
      <c r="B67" s="812" t="s">
        <v>912</v>
      </c>
      <c r="C67" t="s">
        <v>5</v>
      </c>
      <c r="D67" s="802"/>
      <c r="E67" s="824">
        <v>6799862</v>
      </c>
      <c r="F67" s="802"/>
      <c r="G67" s="810" t="s">
        <v>913</v>
      </c>
      <c r="H67" s="802" t="s">
        <v>5</v>
      </c>
      <c r="I67" s="824">
        <v>13929926</v>
      </c>
    </row>
    <row r="68" spans="2:9" ht="12.75" customHeight="1">
      <c r="B68" s="812" t="s">
        <v>914</v>
      </c>
      <c r="C68" t="s">
        <v>5</v>
      </c>
      <c r="D68" s="802"/>
      <c r="E68" s="824">
        <v>47353816</v>
      </c>
      <c r="F68" s="802"/>
      <c r="G68" s="810" t="s">
        <v>915</v>
      </c>
      <c r="H68" s="802" t="s">
        <v>5</v>
      </c>
      <c r="I68" s="824">
        <v>12917100</v>
      </c>
    </row>
    <row r="69" spans="2:9" ht="12.75" customHeight="1">
      <c r="B69" s="812" t="s">
        <v>916</v>
      </c>
      <c r="C69" t="s">
        <v>5</v>
      </c>
      <c r="D69" s="802"/>
      <c r="E69" s="825">
        <v>28969034</v>
      </c>
      <c r="F69" s="802"/>
      <c r="G69" s="810" t="s">
        <v>917</v>
      </c>
      <c r="H69" s="802" t="s">
        <v>5</v>
      </c>
      <c r="I69" s="824">
        <v>23172661</v>
      </c>
    </row>
    <row r="70" spans="2:9" ht="12.75" customHeight="1" thickBot="1">
      <c r="B70" s="821" t="s">
        <v>918</v>
      </c>
      <c r="C70" t="s">
        <v>5</v>
      </c>
      <c r="D70" s="822" t="s">
        <v>5</v>
      </c>
      <c r="E70" s="2269">
        <f>ROUND(SUM(E65:E69),0)</f>
        <v>152294394</v>
      </c>
      <c r="F70" s="802"/>
      <c r="G70" s="810" t="s">
        <v>919</v>
      </c>
      <c r="H70" s="802" t="s">
        <v>5</v>
      </c>
      <c r="I70" s="824">
        <v>42700850</v>
      </c>
    </row>
    <row r="71" spans="2:9" ht="12.75" customHeight="1" thickTop="1">
      <c r="B71" s="802"/>
      <c r="D71" s="802"/>
      <c r="E71" s="826"/>
      <c r="F71" s="802"/>
      <c r="G71" s="810" t="s">
        <v>920</v>
      </c>
      <c r="H71" s="802" t="s">
        <v>5</v>
      </c>
      <c r="I71" s="824">
        <v>18482584</v>
      </c>
    </row>
    <row r="72" spans="2:9" ht="12.75" customHeight="1">
      <c r="B72" s="821" t="s">
        <v>921</v>
      </c>
      <c r="D72" s="802"/>
      <c r="E72" s="824"/>
      <c r="F72" s="802"/>
      <c r="G72" s="810" t="s">
        <v>922</v>
      </c>
      <c r="H72" s="802" t="s">
        <v>5</v>
      </c>
      <c r="I72" s="824">
        <v>64808688</v>
      </c>
    </row>
    <row r="73" spans="2:9" ht="12.75" customHeight="1">
      <c r="B73" s="812" t="s">
        <v>923</v>
      </c>
      <c r="C73" t="s">
        <v>5</v>
      </c>
      <c r="D73" s="822" t="s">
        <v>5</v>
      </c>
      <c r="E73" s="823">
        <v>50764798</v>
      </c>
      <c r="F73" s="802"/>
      <c r="G73" s="810" t="s">
        <v>924</v>
      </c>
      <c r="H73" s="802" t="s">
        <v>5</v>
      </c>
      <c r="I73" s="824">
        <v>48606516</v>
      </c>
    </row>
    <row r="74" spans="2:9" ht="12.75" customHeight="1">
      <c r="B74" s="812" t="s">
        <v>925</v>
      </c>
      <c r="C74" t="s">
        <v>5</v>
      </c>
      <c r="D74" s="802"/>
      <c r="E74" s="824">
        <v>50764798</v>
      </c>
      <c r="F74" s="802"/>
      <c r="G74" s="810" t="s">
        <v>926</v>
      </c>
      <c r="H74" s="802" t="s">
        <v>5</v>
      </c>
      <c r="I74" s="824">
        <v>132483599</v>
      </c>
    </row>
    <row r="75" spans="2:9" ht="12.75" customHeight="1">
      <c r="B75" s="812" t="s">
        <v>927</v>
      </c>
      <c r="C75" t="s">
        <v>5</v>
      </c>
      <c r="D75" s="802"/>
      <c r="E75" s="825">
        <v>50764798</v>
      </c>
      <c r="F75" s="802"/>
      <c r="G75" s="810" t="s">
        <v>928</v>
      </c>
      <c r="H75" s="802" t="s">
        <v>5</v>
      </c>
      <c r="I75" s="824">
        <v>68888999</v>
      </c>
    </row>
    <row r="76" spans="2:9" ht="12.75" customHeight="1" thickBot="1">
      <c r="B76" s="821" t="s">
        <v>929</v>
      </c>
      <c r="C76" t="s">
        <v>5</v>
      </c>
      <c r="D76" s="822" t="s">
        <v>5</v>
      </c>
      <c r="E76" s="2269">
        <f>ROUND(SUM(E73:E75),0)</f>
        <v>152294394</v>
      </c>
      <c r="F76" s="802"/>
      <c r="G76" s="810" t="s">
        <v>930</v>
      </c>
      <c r="H76" s="802" t="s">
        <v>5</v>
      </c>
      <c r="I76" s="825">
        <v>44161200</v>
      </c>
    </row>
    <row r="77" spans="2:9" ht="12.75" customHeight="1" thickTop="1" thickBot="1">
      <c r="B77" s="802"/>
      <c r="C77" s="802"/>
      <c r="D77" s="816"/>
      <c r="F77" s="802"/>
      <c r="G77" s="805" t="s">
        <v>931</v>
      </c>
      <c r="H77" s="822" t="s">
        <v>5</v>
      </c>
      <c r="I77" s="2269">
        <f>ROUND(SUM(I66:I76),0)</f>
        <v>473298928</v>
      </c>
    </row>
    <row r="78" spans="2:9" ht="12.75" customHeight="1" thickTop="1">
      <c r="B78" s="802"/>
      <c r="C78" s="802"/>
      <c r="D78" s="802"/>
      <c r="E78" s="802"/>
      <c r="F78" s="802"/>
      <c r="G78" s="802"/>
      <c r="H78" s="802"/>
      <c r="I78" s="816"/>
    </row>
    <row r="79" spans="2:9" ht="12.75" customHeight="1">
      <c r="F79" s="802"/>
      <c r="G79" s="805" t="s">
        <v>932</v>
      </c>
      <c r="H79" s="802"/>
      <c r="I79" s="802"/>
    </row>
    <row r="80" spans="2:9" ht="12.75" customHeight="1">
      <c r="F80" s="802"/>
      <c r="G80" s="821" t="s">
        <v>933</v>
      </c>
      <c r="H80" s="802"/>
      <c r="I80" s="802"/>
    </row>
    <row r="81" spans="6:9" ht="12.75" customHeight="1">
      <c r="F81" s="802"/>
      <c r="G81" s="810" t="s">
        <v>934</v>
      </c>
      <c r="H81" s="822" t="s">
        <v>5</v>
      </c>
      <c r="I81" s="823">
        <v>3146805</v>
      </c>
    </row>
    <row r="82" spans="6:9" ht="12.75" customHeight="1">
      <c r="G82" s="810" t="s">
        <v>935</v>
      </c>
      <c r="H82" s="802" t="s">
        <v>5</v>
      </c>
      <c r="I82" s="824">
        <v>4729660</v>
      </c>
    </row>
    <row r="83" spans="6:9" ht="12.75" customHeight="1">
      <c r="G83" s="810" t="s">
        <v>936</v>
      </c>
      <c r="H83" s="802" t="s">
        <v>5</v>
      </c>
      <c r="I83" s="824">
        <v>14253064</v>
      </c>
    </row>
    <row r="84" spans="6:9" ht="12.75" customHeight="1">
      <c r="G84" s="810" t="s">
        <v>937</v>
      </c>
      <c r="H84" s="802" t="s">
        <v>5</v>
      </c>
      <c r="I84" s="824">
        <v>7864302</v>
      </c>
    </row>
    <row r="85" spans="6:9" ht="12.75" customHeight="1">
      <c r="G85" s="810" t="s">
        <v>938</v>
      </c>
      <c r="H85" s="802" t="s">
        <v>5</v>
      </c>
      <c r="I85" s="824">
        <v>65873511</v>
      </c>
    </row>
    <row r="86" spans="6:9" ht="12.75" customHeight="1">
      <c r="G86" s="810" t="s">
        <v>939</v>
      </c>
      <c r="H86" s="802" t="s">
        <v>5</v>
      </c>
      <c r="I86" s="824">
        <v>18482584</v>
      </c>
    </row>
    <row r="87" spans="6:9" ht="12" customHeight="1">
      <c r="G87" s="810" t="s">
        <v>940</v>
      </c>
      <c r="H87" s="802" t="s">
        <v>5</v>
      </c>
      <c r="I87" s="824">
        <v>16202172</v>
      </c>
    </row>
    <row r="88" spans="6:9" ht="12.75" customHeight="1">
      <c r="G88" s="810" t="s">
        <v>941</v>
      </c>
      <c r="H88" s="802" t="s">
        <v>5</v>
      </c>
      <c r="I88" s="824">
        <v>16202172</v>
      </c>
    </row>
    <row r="89" spans="6:9" ht="12.75" customHeight="1">
      <c r="G89" s="810" t="s">
        <v>942</v>
      </c>
      <c r="H89" s="802" t="s">
        <v>5</v>
      </c>
      <c r="I89" s="824">
        <v>16202172</v>
      </c>
    </row>
    <row r="90" spans="6:9" ht="12.75" customHeight="1">
      <c r="G90" s="810" t="s">
        <v>943</v>
      </c>
      <c r="H90" s="802" t="s">
        <v>5</v>
      </c>
      <c r="I90" s="824">
        <v>16202172</v>
      </c>
    </row>
    <row r="91" spans="6:9" ht="12.75" customHeight="1">
      <c r="G91" s="810" t="s">
        <v>944</v>
      </c>
      <c r="H91" s="802" t="s">
        <v>5</v>
      </c>
      <c r="I91" s="824">
        <v>16202172</v>
      </c>
    </row>
    <row r="92" spans="6:9" ht="12.75" customHeight="1">
      <c r="G92" s="810" t="s">
        <v>945</v>
      </c>
      <c r="H92" s="802" t="s">
        <v>5</v>
      </c>
      <c r="I92" s="824">
        <v>16202172</v>
      </c>
    </row>
    <row r="93" spans="6:9" ht="12.75" customHeight="1">
      <c r="G93" s="810" t="s">
        <v>946</v>
      </c>
      <c r="H93" s="802" t="s">
        <v>5</v>
      </c>
      <c r="I93" s="824">
        <v>16202172</v>
      </c>
    </row>
    <row r="94" spans="6:9" ht="12.75" customHeight="1">
      <c r="G94" s="810" t="s">
        <v>930</v>
      </c>
      <c r="H94" s="802" t="s">
        <v>5</v>
      </c>
      <c r="I94" s="824">
        <v>44161200</v>
      </c>
    </row>
    <row r="95" spans="6:9" ht="12.75" customHeight="1">
      <c r="G95" s="810" t="s">
        <v>947</v>
      </c>
      <c r="H95" s="802" t="s">
        <v>5</v>
      </c>
      <c r="I95" s="824">
        <v>67124200</v>
      </c>
    </row>
    <row r="96" spans="6:9" ht="12.75" customHeight="1">
      <c r="G96" s="810" t="s">
        <v>948</v>
      </c>
      <c r="H96" s="802" t="s">
        <v>5</v>
      </c>
      <c r="I96" s="824">
        <v>67124199</v>
      </c>
    </row>
    <row r="97" spans="7:9" ht="12.75" customHeight="1">
      <c r="G97" s="810" t="s">
        <v>949</v>
      </c>
      <c r="H97" s="802" t="s">
        <v>5</v>
      </c>
      <c r="I97" s="824">
        <v>22962999</v>
      </c>
    </row>
    <row r="98" spans="7:9" ht="12.75" customHeight="1">
      <c r="G98" s="810" t="s">
        <v>950</v>
      </c>
      <c r="H98" s="802" t="s">
        <v>5</v>
      </c>
      <c r="I98" s="824">
        <v>14720400</v>
      </c>
    </row>
    <row r="99" spans="7:9" ht="12.75" customHeight="1">
      <c r="G99" s="810" t="s">
        <v>951</v>
      </c>
      <c r="H99" s="802" t="s">
        <v>5</v>
      </c>
      <c r="I99" s="824">
        <v>14720400</v>
      </c>
    </row>
    <row r="100" spans="7:9" ht="12.75" customHeight="1">
      <c r="G100" s="810" t="s">
        <v>952</v>
      </c>
      <c r="H100" s="802" t="s">
        <v>5</v>
      </c>
      <c r="I100" s="825">
        <v>14720400</v>
      </c>
    </row>
    <row r="101" spans="7:9" ht="12.75" customHeight="1" thickBot="1">
      <c r="G101" s="805" t="s">
        <v>953</v>
      </c>
      <c r="H101" s="822" t="s">
        <v>5</v>
      </c>
      <c r="I101" s="2269">
        <f>ROUND(SUM(I81:I100),0)</f>
        <v>473298928</v>
      </c>
    </row>
    <row r="102" spans="7:9" ht="16" thickTop="1">
      <c r="I102" s="801"/>
    </row>
  </sheetData>
  <customSheetViews>
    <customSheetView guid="{47D1D06F-CD63-4FEA-BA98-58AF0C63F775}" scale="90" showPageBreaks="1" showGridLines="0" printArea="1" topLeftCell="A16">
      <selection activeCell="I44" sqref="I44"/>
      <rowBreaks count="1" manualBreakCount="1">
        <brk id="53" max="16383" man="1"/>
      </rowBreaks>
      <pageMargins left="0.75" right="0.5" top="0.75" bottom="0.25" header="0.3" footer="0.25"/>
      <pageSetup scale="73" firstPageNumber="116" fitToHeight="2" orientation="landscape" useFirstPageNumber="1" r:id="rId1"/>
      <headerFooter scaleWithDoc="0">
        <oddFooter>&amp;R&amp;8&amp;P</oddFooter>
      </headerFooter>
    </customSheetView>
    <customSheetView guid="{018F3E41-3C34-447D-8E2C-07962AB41A6D}" scale="90" showGridLines="0" topLeftCell="A49">
      <selection activeCell="L16" sqref="L16"/>
      <rowBreaks count="1" manualBreakCount="1">
        <brk id="53" max="16383" man="1"/>
      </rowBreaks>
      <pageMargins left="0.75" right="0.5" top="0.75" bottom="0.25" header="0.3" footer="0.25"/>
      <pageSetup scale="73" firstPageNumber="116" fitToHeight="2" orientation="landscape" useFirstPageNumber="1" r:id="rId2"/>
      <headerFooter scaleWithDoc="0">
        <oddFooter>&amp;R&amp;8&amp;P</oddFooter>
      </headerFooter>
    </customSheetView>
  </customSheetViews>
  <pageMargins left="0.75" right="0.5" top="0.75" bottom="0.25" header="0.3" footer="0.25"/>
  <pageSetup scale="73" firstPageNumber="117" fitToHeight="2" orientation="landscape" useFirstPageNumber="1" r:id="rId3"/>
  <headerFooter scaleWithDoc="0">
    <oddFooter>&amp;R&amp;8&amp;P</oddFooter>
  </headerFooter>
  <rowBreaks count="1" manualBreakCount="1">
    <brk id="53" max="16383" man="1"/>
  </rowBreaks>
  <customProperties>
    <customPr name="SheetOptions" r:id="rId4"/>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heetViews>
  <sheetFormatPr defaultColWidth="8.921875" defaultRowHeight="15.5"/>
  <cols>
    <col min="1" max="1" width="26.07421875" style="1217" customWidth="1"/>
    <col min="2" max="2" width="1.53515625" style="1207" customWidth="1"/>
    <col min="3" max="12" width="12.15234375" style="1207" customWidth="1"/>
    <col min="13" max="16384" width="8.921875" style="1207"/>
  </cols>
  <sheetData>
    <row r="1" spans="1:21">
      <c r="A1" s="1050" t="s">
        <v>1193</v>
      </c>
    </row>
    <row r="3" spans="1:21" ht="18">
      <c r="A3" s="1201" t="s">
        <v>0</v>
      </c>
      <c r="B3" s="1202"/>
      <c r="C3" s="1202"/>
      <c r="D3" s="1202"/>
      <c r="E3" s="1202"/>
      <c r="F3" s="1202"/>
      <c r="G3" s="1202"/>
      <c r="H3" s="1202"/>
      <c r="I3" s="1202"/>
      <c r="J3" s="1203"/>
      <c r="K3" s="1204"/>
      <c r="L3" s="1205" t="s">
        <v>2219</v>
      </c>
      <c r="M3" s="1206"/>
      <c r="N3" s="1206"/>
      <c r="O3" s="1206"/>
      <c r="P3" s="1206"/>
      <c r="Q3" s="1206"/>
      <c r="R3" s="1206"/>
      <c r="S3" s="1206"/>
      <c r="T3" s="1206"/>
      <c r="U3" s="1206"/>
    </row>
    <row r="4" spans="1:21" ht="20">
      <c r="A4" s="1201" t="s">
        <v>954</v>
      </c>
      <c r="B4" s="1202"/>
      <c r="C4" s="1202"/>
      <c r="D4" s="1202"/>
      <c r="E4" s="1202"/>
      <c r="F4" s="1202"/>
      <c r="G4" s="1202"/>
      <c r="H4" s="1202"/>
      <c r="I4" s="1202"/>
      <c r="J4" s="1206"/>
      <c r="K4" s="1208"/>
      <c r="L4" s="1208"/>
      <c r="M4" s="1209"/>
      <c r="N4" s="1206"/>
      <c r="O4" s="1209"/>
      <c r="P4" s="1209"/>
      <c r="Q4" s="1209"/>
      <c r="R4" s="1209"/>
      <c r="S4" s="1210"/>
      <c r="T4" s="1209"/>
      <c r="U4" s="1210" t="s">
        <v>955</v>
      </c>
    </row>
    <row r="5" spans="1:21" ht="18">
      <c r="A5" s="1211" t="s">
        <v>2478</v>
      </c>
      <c r="B5" s="1202"/>
      <c r="C5" s="1202"/>
      <c r="D5" s="1202"/>
      <c r="E5" s="1202"/>
      <c r="F5" s="1202"/>
      <c r="G5" s="1202"/>
      <c r="H5" s="1202"/>
      <c r="I5" s="1202"/>
      <c r="J5" s="1202"/>
      <c r="K5" s="1208"/>
      <c r="L5" s="1208"/>
      <c r="M5" s="1206"/>
      <c r="N5" s="1206"/>
      <c r="O5" s="1206"/>
      <c r="P5" s="1206"/>
      <c r="Q5" s="1212"/>
      <c r="R5" s="1206"/>
      <c r="S5" s="1206"/>
      <c r="T5" s="1206"/>
      <c r="U5" s="1206"/>
    </row>
    <row r="6" spans="1:21" ht="18">
      <c r="A6" s="1201" t="s">
        <v>2316</v>
      </c>
      <c r="B6" s="1202"/>
      <c r="C6" s="1202"/>
      <c r="D6" s="1202"/>
      <c r="E6" s="1202"/>
      <c r="F6" s="1202"/>
      <c r="G6" s="1202"/>
      <c r="H6" s="1202"/>
      <c r="I6" s="1202"/>
      <c r="J6" s="1202"/>
      <c r="K6" s="1208"/>
      <c r="L6" s="1208"/>
      <c r="M6" s="1206"/>
      <c r="N6" s="1206"/>
      <c r="O6" s="1206"/>
      <c r="P6" s="1206"/>
      <c r="Q6" s="1206"/>
      <c r="R6" s="1206"/>
      <c r="S6" s="1206"/>
      <c r="T6" s="1206"/>
      <c r="U6" s="1206"/>
    </row>
    <row r="7" spans="1:21" ht="17.5">
      <c r="A7" s="1213"/>
      <c r="B7" s="1202"/>
      <c r="C7" s="1202"/>
      <c r="D7" s="1202"/>
      <c r="E7" s="1202"/>
      <c r="F7" s="1202"/>
      <c r="G7" s="1202"/>
      <c r="H7" s="1202"/>
      <c r="I7" s="1202"/>
      <c r="J7" s="1202"/>
      <c r="K7" s="1208"/>
      <c r="L7" s="1208"/>
      <c r="M7" s="1206"/>
      <c r="N7" s="1206"/>
      <c r="O7" s="1206"/>
      <c r="P7" s="1206"/>
      <c r="Q7" s="1206"/>
      <c r="R7" s="1206"/>
      <c r="S7" s="1206"/>
      <c r="T7" s="1206"/>
      <c r="U7" s="1206"/>
    </row>
    <row r="8" spans="1:21">
      <c r="A8" s="1214"/>
      <c r="B8" s="1215"/>
      <c r="C8" s="1216" t="s">
        <v>81</v>
      </c>
      <c r="D8" s="1216" t="s">
        <v>82</v>
      </c>
      <c r="E8" s="1216" t="s">
        <v>9</v>
      </c>
      <c r="F8" s="1216" t="s">
        <v>8</v>
      </c>
      <c r="G8" s="1216" t="s">
        <v>1644</v>
      </c>
      <c r="H8" s="1216" t="s">
        <v>2129</v>
      </c>
      <c r="I8" s="1216" t="s">
        <v>2203</v>
      </c>
      <c r="J8" s="1216" t="s">
        <v>2250</v>
      </c>
      <c r="K8" s="1216" t="s">
        <v>2296</v>
      </c>
      <c r="L8" s="1216" t="s">
        <v>2471</v>
      </c>
      <c r="M8" s="1217"/>
      <c r="N8" s="1217"/>
      <c r="O8" s="1217"/>
    </row>
    <row r="9" spans="1:21">
      <c r="A9" s="1218"/>
      <c r="B9" s="1214"/>
      <c r="C9" s="1214"/>
      <c r="D9" s="1214"/>
      <c r="E9" s="1214"/>
      <c r="F9" s="1219"/>
      <c r="G9" s="1219"/>
      <c r="H9" s="1219"/>
      <c r="I9" s="1219"/>
      <c r="J9" s="1219"/>
      <c r="K9" s="1219"/>
      <c r="L9" s="1219"/>
      <c r="M9" s="1219"/>
      <c r="N9" s="1214"/>
      <c r="O9" s="1219"/>
      <c r="P9" s="1220"/>
      <c r="Q9" s="1208"/>
      <c r="R9" s="1220"/>
      <c r="S9" s="1208"/>
      <c r="T9" s="1220"/>
      <c r="U9" s="1208"/>
    </row>
    <row r="10" spans="1:21">
      <c r="A10" s="1217" t="s">
        <v>956</v>
      </c>
      <c r="B10" s="1221"/>
      <c r="C10" s="1222">
        <v>2.2599999999999999E-3</v>
      </c>
      <c r="D10" s="1222">
        <v>1.3600000000000001E-3</v>
      </c>
      <c r="E10" s="1222">
        <v>1.67E-3</v>
      </c>
      <c r="F10" s="1222">
        <v>1.4E-3</v>
      </c>
      <c r="G10" s="1222">
        <v>1.17E-3</v>
      </c>
      <c r="H10" s="1222">
        <v>2.31E-3</v>
      </c>
      <c r="I10" s="1222">
        <v>6.3499999999999997E-3</v>
      </c>
      <c r="J10" s="1222">
        <v>1.341E-2</v>
      </c>
      <c r="K10" s="1222">
        <v>2.2210000000000001E-2</v>
      </c>
      <c r="L10" s="1222">
        <v>2.0279999999999999E-2</v>
      </c>
      <c r="M10" s="1223"/>
      <c r="N10" s="1223"/>
      <c r="O10" s="1223"/>
      <c r="P10" s="1224"/>
    </row>
    <row r="11" spans="1:21">
      <c r="B11" s="1225"/>
      <c r="C11" s="1217"/>
      <c r="D11" s="1217"/>
      <c r="E11" s="1217"/>
      <c r="F11" s="1217"/>
      <c r="G11" s="1217"/>
      <c r="H11" s="1217"/>
      <c r="I11" s="1217"/>
      <c r="J11" s="1217"/>
      <c r="K11" s="1217"/>
      <c r="L11" s="1217"/>
      <c r="M11" s="1225"/>
      <c r="N11" s="1225"/>
      <c r="O11" s="1225"/>
    </row>
    <row r="12" spans="1:21">
      <c r="A12" s="1217" t="s">
        <v>957</v>
      </c>
      <c r="B12" s="1217" t="s">
        <v>5</v>
      </c>
      <c r="C12" s="1226">
        <v>7304.2749999999996</v>
      </c>
      <c r="D12" s="1226">
        <v>7955.3729999999996</v>
      </c>
      <c r="E12" s="1226">
        <v>6494.29</v>
      </c>
      <c r="F12" s="1226">
        <v>6767.4</v>
      </c>
      <c r="G12" s="1226">
        <v>8890.9869999999992</v>
      </c>
      <c r="H12" s="1226">
        <v>15000.433999999999</v>
      </c>
      <c r="I12" s="1226">
        <v>12514.837</v>
      </c>
      <c r="J12" s="1226">
        <v>13877.525</v>
      </c>
      <c r="K12" s="1226">
        <v>17647.625</v>
      </c>
      <c r="L12" s="1226">
        <v>20308.12</v>
      </c>
      <c r="M12" s="1227"/>
      <c r="N12" s="1227"/>
      <c r="O12" s="1225"/>
    </row>
    <row r="13" spans="1:21">
      <c r="B13" s="1228"/>
      <c r="C13" s="1226"/>
      <c r="D13" s="1226"/>
      <c r="E13" s="1226"/>
      <c r="F13" s="1226"/>
      <c r="G13" s="1226"/>
      <c r="H13" s="1226"/>
      <c r="I13" s="1226"/>
      <c r="J13" s="1226" t="s">
        <v>5</v>
      </c>
      <c r="K13" s="1226" t="s">
        <v>5</v>
      </c>
      <c r="L13" s="1226" t="s">
        <v>5</v>
      </c>
      <c r="M13" s="1225"/>
      <c r="N13" s="1225"/>
      <c r="O13" s="1225"/>
    </row>
    <row r="14" spans="1:21" ht="17">
      <c r="A14" s="1217" t="s">
        <v>958</v>
      </c>
      <c r="B14" s="1217" t="s">
        <v>5</v>
      </c>
      <c r="C14" s="1226">
        <v>18.222999999999999</v>
      </c>
      <c r="D14" s="1226">
        <v>11.452</v>
      </c>
      <c r="E14" s="1226">
        <v>10.852</v>
      </c>
      <c r="F14" s="1226">
        <v>9.9779999999999998</v>
      </c>
      <c r="G14" s="1226">
        <v>9.2880000000000003</v>
      </c>
      <c r="H14" s="1226">
        <v>34.283000000000001</v>
      </c>
      <c r="I14" s="1226">
        <v>75.093000000000004</v>
      </c>
      <c r="J14" s="1226">
        <v>182.25</v>
      </c>
      <c r="K14" s="1226">
        <v>379.42500000000001</v>
      </c>
      <c r="L14" s="1226">
        <v>417.55</v>
      </c>
      <c r="M14" s="1225"/>
      <c r="N14" s="1225"/>
      <c r="O14" s="1225"/>
    </row>
    <row r="15" spans="1:21">
      <c r="B15" s="1225"/>
      <c r="C15" s="1229"/>
      <c r="D15" s="1229"/>
      <c r="E15" s="1229"/>
      <c r="F15" s="1229"/>
      <c r="G15" s="1229"/>
      <c r="H15" s="1229"/>
      <c r="I15" s="1229"/>
      <c r="J15" s="1229"/>
      <c r="K15" s="1229"/>
      <c r="L15" s="1229"/>
      <c r="M15" s="1225"/>
      <c r="N15" s="1225"/>
      <c r="O15" s="1225"/>
    </row>
    <row r="16" spans="1:21">
      <c r="B16" s="1225"/>
      <c r="C16" s="1229"/>
      <c r="D16" s="1229"/>
      <c r="E16" s="1229"/>
      <c r="F16" s="1229"/>
      <c r="G16" s="1229"/>
      <c r="H16" s="1229"/>
      <c r="I16" s="1229"/>
      <c r="J16" s="1229"/>
      <c r="K16" s="1229"/>
      <c r="L16" s="1229"/>
      <c r="M16" s="1225"/>
      <c r="N16" s="1225"/>
      <c r="O16" s="1225"/>
    </row>
    <row r="17" spans="1:15">
      <c r="B17" s="1217"/>
      <c r="C17" s="1230"/>
      <c r="D17" s="1230"/>
      <c r="E17" s="1230"/>
      <c r="F17" s="1230"/>
      <c r="G17" s="1230"/>
      <c r="H17" s="1230"/>
      <c r="I17" s="1230"/>
      <c r="J17" s="1230"/>
      <c r="K17" s="1230"/>
      <c r="L17" s="1230"/>
      <c r="M17" s="1217"/>
      <c r="N17" s="1217"/>
      <c r="O17" s="1217"/>
    </row>
    <row r="18" spans="1:15">
      <c r="B18" s="1217"/>
      <c r="C18" s="1230"/>
      <c r="D18" s="1230"/>
      <c r="E18" s="1230"/>
      <c r="F18" s="1230"/>
      <c r="G18" s="1230"/>
      <c r="H18" s="1230"/>
      <c r="I18" s="1230"/>
      <c r="J18" s="1230"/>
      <c r="K18" s="1230"/>
      <c r="L18" s="1230"/>
      <c r="M18" s="1217"/>
      <c r="N18" s="1217"/>
      <c r="O18" s="1217"/>
    </row>
    <row r="19" spans="1:15">
      <c r="B19" s="1217"/>
      <c r="C19" s="1230"/>
      <c r="D19" s="1230"/>
      <c r="E19" s="1230"/>
      <c r="F19" s="1230"/>
      <c r="G19" s="1230"/>
      <c r="H19" s="1230"/>
      <c r="I19" s="1230"/>
      <c r="J19" s="1230"/>
      <c r="K19" s="1230"/>
      <c r="L19" s="1230"/>
      <c r="M19" s="1217"/>
      <c r="N19" s="1217"/>
      <c r="O19" s="1217"/>
    </row>
    <row r="20" spans="1:15">
      <c r="B20" s="1217"/>
      <c r="C20" s="1230"/>
      <c r="D20" s="1230"/>
      <c r="E20" s="1230"/>
      <c r="F20" s="1230"/>
      <c r="G20" s="1230"/>
      <c r="H20" s="1230"/>
      <c r="I20" s="1230"/>
      <c r="J20" s="1230"/>
      <c r="K20" s="1230"/>
      <c r="L20" s="1230"/>
      <c r="M20" s="1217"/>
      <c r="N20" s="1217"/>
      <c r="O20" s="1217"/>
    </row>
    <row r="21" spans="1:15">
      <c r="B21" s="1217"/>
      <c r="C21" s="1230"/>
      <c r="D21" s="1230"/>
      <c r="E21" s="1230"/>
      <c r="F21" s="1230"/>
      <c r="G21" s="1230"/>
      <c r="H21" s="1230"/>
      <c r="I21" s="1230"/>
      <c r="J21" s="1230"/>
      <c r="K21" s="1230"/>
      <c r="L21" s="1230"/>
      <c r="M21" s="1217"/>
      <c r="N21" s="1217"/>
      <c r="O21" s="1217"/>
    </row>
    <row r="22" spans="1:15">
      <c r="B22" s="1217"/>
      <c r="C22" s="1230"/>
      <c r="D22" s="1230"/>
      <c r="E22" s="1230"/>
      <c r="F22" s="1230"/>
      <c r="G22" s="1230"/>
      <c r="H22" s="1230"/>
      <c r="I22" s="1230"/>
      <c r="J22" s="1230"/>
      <c r="K22" s="1230"/>
      <c r="L22" s="1230"/>
      <c r="M22" s="1217"/>
      <c r="N22" s="1217"/>
      <c r="O22" s="1217"/>
    </row>
    <row r="23" spans="1:15">
      <c r="A23" s="1207"/>
      <c r="C23" s="1231"/>
      <c r="D23" s="1231"/>
      <c r="E23" s="1231"/>
      <c r="F23" s="1231"/>
      <c r="G23" s="1231"/>
      <c r="H23" s="1231"/>
      <c r="I23" s="1231"/>
      <c r="J23" s="1231"/>
      <c r="K23" s="1231"/>
      <c r="L23" s="1231"/>
    </row>
    <row r="24" spans="1:15">
      <c r="A24" s="1207"/>
      <c r="C24" s="1231"/>
      <c r="D24" s="1231"/>
      <c r="E24" s="1231"/>
      <c r="F24" s="1231"/>
      <c r="G24" s="1231"/>
      <c r="H24" s="1231"/>
      <c r="I24" s="1231"/>
      <c r="J24" s="1231"/>
      <c r="K24" s="1231"/>
      <c r="L24" s="1231"/>
    </row>
    <row r="25" spans="1:15">
      <c r="A25" s="1207"/>
      <c r="C25" s="1231"/>
      <c r="D25" s="1231"/>
      <c r="E25" s="1231"/>
      <c r="F25" s="1231"/>
      <c r="G25" s="1231"/>
      <c r="H25" s="1231"/>
      <c r="I25" s="1231"/>
      <c r="J25" s="1231"/>
      <c r="K25" s="1231"/>
      <c r="L25" s="1231"/>
    </row>
    <row r="26" spans="1:15">
      <c r="A26" s="1207"/>
      <c r="C26" s="1231"/>
      <c r="D26" s="1231"/>
      <c r="E26" s="1231"/>
      <c r="F26" s="1231"/>
      <c r="G26" s="1231"/>
      <c r="H26" s="1231"/>
      <c r="I26" s="1231"/>
      <c r="J26" s="1231"/>
      <c r="K26" s="1231"/>
      <c r="L26" s="1231"/>
    </row>
    <row r="27" spans="1:15">
      <c r="A27" s="1207"/>
      <c r="C27" s="1231"/>
      <c r="D27" s="1231"/>
      <c r="E27" s="1231"/>
      <c r="F27" s="1231"/>
      <c r="G27" s="1231"/>
      <c r="H27" s="1231"/>
      <c r="I27" s="1231"/>
      <c r="J27" s="1231"/>
      <c r="K27" s="1231"/>
      <c r="L27" s="1231"/>
    </row>
    <row r="28" spans="1:15">
      <c r="A28" s="1207"/>
      <c r="C28" s="1231"/>
      <c r="D28" s="1231"/>
      <c r="E28" s="1231"/>
      <c r="F28" s="1231"/>
      <c r="G28" s="1231"/>
      <c r="H28" s="1231"/>
      <c r="I28" s="1231"/>
      <c r="J28" s="1231"/>
      <c r="K28" s="1231"/>
      <c r="L28" s="1231"/>
    </row>
    <row r="29" spans="1:15">
      <c r="A29" s="1207"/>
      <c r="C29" s="1231"/>
      <c r="D29" s="1231"/>
      <c r="E29" s="1231"/>
      <c r="F29" s="1231"/>
      <c r="G29" s="1231"/>
      <c r="H29" s="1231"/>
      <c r="I29" s="1231"/>
      <c r="J29" s="1231"/>
      <c r="K29" s="1231"/>
      <c r="L29" s="1231"/>
    </row>
    <row r="30" spans="1:15">
      <c r="A30" s="1207"/>
      <c r="C30" s="1231"/>
      <c r="D30" s="1231"/>
      <c r="E30" s="1231"/>
      <c r="F30" s="1231"/>
      <c r="G30" s="1231"/>
      <c r="H30" s="1231"/>
      <c r="I30" s="1231"/>
      <c r="J30" s="1231"/>
      <c r="K30" s="1231"/>
      <c r="L30" s="1231"/>
    </row>
    <row r="31" spans="1:15">
      <c r="A31" s="1207"/>
      <c r="C31" s="1231"/>
      <c r="D31" s="1231"/>
      <c r="E31" s="1231"/>
      <c r="F31" s="1231"/>
      <c r="G31" s="1231"/>
      <c r="H31" s="1231"/>
      <c r="I31" s="1231"/>
      <c r="J31" s="1231"/>
      <c r="K31" s="1231"/>
      <c r="L31" s="1231"/>
    </row>
    <row r="32" spans="1:15">
      <c r="A32" s="1207"/>
      <c r="C32" s="1231"/>
      <c r="D32" s="1231"/>
      <c r="E32" s="1231"/>
      <c r="F32" s="1231"/>
      <c r="G32" s="1231"/>
      <c r="H32" s="1231"/>
      <c r="I32" s="1231"/>
      <c r="J32" s="1231"/>
      <c r="K32" s="1231"/>
      <c r="L32" s="1231"/>
    </row>
    <row r="33" spans="1:18">
      <c r="A33" s="1207"/>
      <c r="C33" s="1231"/>
      <c r="D33" s="1231"/>
      <c r="E33" s="1231"/>
      <c r="F33" s="1231"/>
      <c r="G33" s="1231"/>
      <c r="H33" s="1231"/>
      <c r="I33" s="1231"/>
      <c r="J33" s="1231"/>
      <c r="K33" s="1231"/>
      <c r="L33" s="1231"/>
    </row>
    <row r="34" spans="1:18">
      <c r="A34" s="1207"/>
      <c r="C34" s="1231"/>
      <c r="D34" s="1231"/>
      <c r="E34" s="1231"/>
      <c r="F34" s="1231"/>
      <c r="G34" s="1231"/>
      <c r="H34" s="1231"/>
      <c r="I34" s="1231"/>
      <c r="J34" s="1231"/>
      <c r="K34" s="1231"/>
      <c r="L34" s="1231"/>
    </row>
    <row r="35" spans="1:18">
      <c r="A35" s="1207"/>
      <c r="C35" s="1231"/>
      <c r="D35" s="1231"/>
      <c r="E35" s="1231"/>
      <c r="F35" s="1231"/>
      <c r="G35" s="1231"/>
      <c r="H35" s="1231"/>
      <c r="I35" s="1231"/>
      <c r="J35" s="1231"/>
      <c r="K35" s="1231"/>
      <c r="L35" s="1231"/>
    </row>
    <row r="36" spans="1:18">
      <c r="A36" s="1207"/>
      <c r="C36" s="1231"/>
      <c r="D36" s="1231"/>
      <c r="E36" s="1231"/>
      <c r="F36" s="1231"/>
      <c r="G36" s="1231"/>
      <c r="H36" s="1231"/>
      <c r="I36" s="1231"/>
      <c r="J36" s="1231"/>
      <c r="K36" s="1231"/>
      <c r="L36" s="1231"/>
    </row>
    <row r="37" spans="1:18">
      <c r="A37" s="1207"/>
      <c r="C37" s="1231"/>
      <c r="D37" s="1231"/>
      <c r="E37" s="1231"/>
      <c r="F37" s="1231"/>
      <c r="G37" s="1231"/>
      <c r="H37" s="1231"/>
      <c r="I37" s="1231"/>
      <c r="J37" s="1231"/>
      <c r="K37" s="1231"/>
      <c r="L37" s="1231"/>
    </row>
    <row r="38" spans="1:18">
      <c r="A38" s="1207"/>
      <c r="C38" s="1231"/>
      <c r="D38" s="1231"/>
      <c r="E38" s="1231"/>
      <c r="F38" s="1231"/>
      <c r="G38" s="1231"/>
      <c r="H38" s="1231"/>
      <c r="I38" s="1231"/>
      <c r="J38" s="1231"/>
      <c r="K38" s="1231"/>
      <c r="L38" s="1231"/>
    </row>
    <row r="39" spans="1:18">
      <c r="A39" s="1207"/>
      <c r="C39" s="1231"/>
      <c r="D39" s="1231"/>
      <c r="E39" s="1231"/>
      <c r="F39" s="1231"/>
      <c r="G39" s="1231"/>
      <c r="H39" s="1231"/>
      <c r="I39" s="1231"/>
      <c r="J39" s="1231"/>
      <c r="K39" s="1231"/>
      <c r="L39" s="1231"/>
    </row>
    <row r="40" spans="1:18">
      <c r="A40" s="1207"/>
      <c r="C40" s="1231"/>
      <c r="D40" s="1231"/>
      <c r="E40" s="1231"/>
      <c r="F40" s="1231"/>
      <c r="G40" s="1231"/>
      <c r="H40" s="1231"/>
      <c r="I40" s="1231"/>
      <c r="J40" s="1231"/>
      <c r="K40" s="1231"/>
      <c r="L40" s="1231"/>
    </row>
    <row r="41" spans="1:18">
      <c r="A41" s="1207"/>
      <c r="C41" s="1231"/>
      <c r="D41" s="1231"/>
      <c r="E41" s="1231"/>
      <c r="F41" s="1231"/>
      <c r="G41" s="1231"/>
      <c r="H41" s="1231"/>
      <c r="I41" s="1231"/>
      <c r="J41" s="1231"/>
      <c r="K41" s="1231"/>
      <c r="L41" s="1231"/>
    </row>
    <row r="42" spans="1:18">
      <c r="A42" s="1207"/>
      <c r="C42" s="1231"/>
      <c r="D42" s="1231"/>
      <c r="E42" s="1231"/>
      <c r="F42" s="1231"/>
      <c r="G42" s="1231"/>
      <c r="H42" s="1231"/>
      <c r="I42" s="1231"/>
      <c r="J42" s="1231"/>
      <c r="K42" s="1231"/>
      <c r="L42" s="1231"/>
    </row>
    <row r="43" spans="1:18" s="1235" customFormat="1" ht="14.25" customHeight="1">
      <c r="A43" s="1232" t="s">
        <v>959</v>
      </c>
      <c r="B43" s="1233"/>
      <c r="C43" s="1233"/>
      <c r="D43" s="1233"/>
      <c r="E43" s="1233"/>
      <c r="F43" s="1233"/>
      <c r="G43" s="1233"/>
      <c r="H43" s="1233"/>
      <c r="I43" s="1233"/>
      <c r="J43" s="1233"/>
      <c r="K43" s="1233"/>
      <c r="L43" s="1233"/>
      <c r="M43" s="1233"/>
      <c r="N43" s="1233"/>
      <c r="O43" s="1233"/>
      <c r="P43" s="1233"/>
      <c r="Q43" s="1233"/>
      <c r="R43" s="1234"/>
    </row>
    <row r="44" spans="1:18" s="1235" customFormat="1" ht="14.25" customHeight="1">
      <c r="A44" s="1232" t="s">
        <v>960</v>
      </c>
      <c r="B44" s="1233"/>
      <c r="C44" s="1233"/>
      <c r="D44" s="1233"/>
      <c r="E44" s="1233"/>
      <c r="F44" s="1233"/>
      <c r="G44" s="1233"/>
      <c r="H44" s="1233"/>
      <c r="I44" s="1233"/>
      <c r="J44" s="1233"/>
      <c r="K44" s="1233"/>
      <c r="L44" s="1233"/>
      <c r="M44" s="1233"/>
      <c r="N44" s="1233"/>
      <c r="O44" s="1233"/>
      <c r="P44" s="1233"/>
      <c r="Q44" s="1233"/>
      <c r="R44" s="1234"/>
    </row>
    <row r="45" spans="1:18" s="1235" customFormat="1" ht="14.25" customHeight="1">
      <c r="A45" s="1236" t="s">
        <v>961</v>
      </c>
      <c r="B45" s="1233"/>
      <c r="C45" s="1233"/>
      <c r="D45" s="1233"/>
      <c r="E45" s="1233"/>
      <c r="F45" s="1233"/>
      <c r="G45" s="1233"/>
      <c r="H45" s="1233"/>
      <c r="I45" s="1233"/>
      <c r="J45" s="1233"/>
      <c r="K45" s="1233"/>
      <c r="L45" s="1233"/>
      <c r="M45" s="1233"/>
      <c r="N45" s="1233"/>
      <c r="O45" s="1233"/>
      <c r="P45" s="1233"/>
      <c r="Q45" s="1233"/>
      <c r="R45" s="1234"/>
    </row>
    <row r="46" spans="1:18" s="1235" customFormat="1" ht="14.25" customHeight="1">
      <c r="A46" s="1232" t="s">
        <v>2522</v>
      </c>
      <c r="B46" s="1233"/>
      <c r="C46" s="1233"/>
      <c r="D46" s="1233"/>
      <c r="E46" s="1233"/>
      <c r="F46" s="1233"/>
      <c r="G46" s="1233"/>
      <c r="H46" s="1233"/>
      <c r="I46" s="1233"/>
      <c r="J46" s="1233"/>
      <c r="K46" s="1233"/>
      <c r="L46" s="1233"/>
      <c r="M46" s="1233"/>
      <c r="N46" s="1233"/>
      <c r="O46" s="1233"/>
      <c r="P46" s="1233"/>
      <c r="Q46" s="1233"/>
      <c r="R46" s="1234"/>
    </row>
    <row r="47" spans="1:18" s="1235" customFormat="1" ht="14.25" customHeight="1">
      <c r="A47" s="1236" t="s">
        <v>2245</v>
      </c>
    </row>
    <row r="48" spans="1:18">
      <c r="B48" s="1217"/>
      <c r="C48" s="1217"/>
      <c r="D48" s="1217"/>
      <c r="E48" s="1217"/>
      <c r="F48" s="1217"/>
      <c r="G48" s="1217"/>
      <c r="H48" s="1217"/>
      <c r="I48" s="1217"/>
      <c r="J48" s="1217"/>
      <c r="K48" s="1217"/>
      <c r="L48" s="1217"/>
    </row>
    <row r="49" spans="2:12">
      <c r="B49" s="1217"/>
      <c r="C49" s="1217"/>
      <c r="D49" s="1217"/>
      <c r="E49" s="1217"/>
      <c r="F49" s="1217"/>
      <c r="G49" s="1217"/>
      <c r="H49" s="1217"/>
      <c r="I49" s="1217"/>
      <c r="J49" s="1217"/>
      <c r="K49" s="1217"/>
      <c r="L49" s="1217"/>
    </row>
    <row r="71" ht="9.75" customHeight="1"/>
  </sheetData>
  <customSheetViews>
    <customSheetView guid="{47D1D06F-CD63-4FEA-BA98-58AF0C63F775}" showPageBreaks="1" showGridLines="0" printArea="1">
      <selection activeCell="C27" sqref="C27"/>
      <pageMargins left="0.5" right="0.5" top="1" bottom="0.5" header="0.26" footer="0.25"/>
      <pageSetup scale="70" orientation="landscape" r:id="rId1"/>
      <headerFooter scaleWithDoc="0">
        <oddFooter>&amp;R&amp;8 118</oddFooter>
      </headerFooter>
    </customSheetView>
    <customSheetView guid="{018F3E41-3C34-447D-8E2C-07962AB41A6D}" showGridLines="0">
      <selection activeCell="C27" sqref="C27"/>
      <pageMargins left="0.5" right="0.5" top="1" bottom="0.5" header="0.26" footer="0.25"/>
      <pageSetup scale="70" orientation="landscape" r:id="rId2"/>
      <headerFooter scaleWithDoc="0">
        <oddFooter>&amp;R&amp;8 118</oddFooter>
      </headerFooter>
    </customSheetView>
  </customSheetViews>
  <pageMargins left="0.5" right="0.5" top="1" bottom="0.5" header="0.26" footer="0.25"/>
  <pageSetup scale="70" orientation="landscape" r:id="rId3"/>
  <headerFooter scaleWithDoc="0">
    <oddFooter>&amp;R&amp;8 119</oddFooter>
  </headerFooter>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E54"/>
  <sheetViews>
    <sheetView showGridLines="0" showOutlineSymbols="0" zoomScale="80" zoomScaleNormal="80" workbookViewId="0"/>
  </sheetViews>
  <sheetFormatPr defaultColWidth="8.921875" defaultRowHeight="15.5"/>
  <cols>
    <col min="1" max="1" width="14.15234375" style="140" customWidth="1"/>
    <col min="2" max="2" width="10.921875" style="140" customWidth="1"/>
    <col min="3" max="3" width="12.61328125" style="140" customWidth="1"/>
    <col min="4" max="4" width="11" style="140" customWidth="1"/>
    <col min="5" max="5" width="3.07421875" style="140" customWidth="1"/>
    <col min="6" max="6" width="10.921875" style="140" customWidth="1"/>
    <col min="7" max="7" width="2.61328125" style="140" customWidth="1"/>
    <col min="8" max="8" width="11.61328125" style="140" customWidth="1"/>
    <col min="9" max="9" width="2.53515625" style="140" customWidth="1"/>
    <col min="10" max="10" width="11.07421875" style="140" customWidth="1"/>
    <col min="11" max="11" width="2.61328125" style="140" customWidth="1"/>
    <col min="12" max="12" width="11.07421875" style="140" customWidth="1"/>
    <col min="13" max="13" width="3" style="140" customWidth="1"/>
    <col min="14" max="14" width="12.53515625" style="140" customWidth="1"/>
    <col min="15" max="15" width="2.61328125" style="140" customWidth="1"/>
    <col min="16" max="16" width="11" style="140" customWidth="1"/>
    <col min="17" max="17" width="2.4609375" style="140" customWidth="1"/>
    <col min="18" max="18" width="11.15234375" style="140" customWidth="1"/>
    <col min="19" max="19" width="2.921875" style="140" customWidth="1"/>
    <col min="20" max="20" width="11.61328125" style="140" customWidth="1"/>
    <col min="21" max="21" width="2.921875" style="140" customWidth="1"/>
    <col min="22" max="22" width="11.15234375" style="140" customWidth="1"/>
    <col min="23" max="23" width="2.61328125" style="140" customWidth="1"/>
    <col min="24" max="24" width="11.4609375" style="140" customWidth="1"/>
    <col min="25" max="25" width="2.61328125" style="140" customWidth="1"/>
    <col min="26" max="26" width="11.61328125" style="140" customWidth="1"/>
    <col min="27" max="27" width="3.15234375" style="140" customWidth="1"/>
    <col min="28" max="16384" width="8.921875" style="140"/>
  </cols>
  <sheetData>
    <row r="1" spans="1:28">
      <c r="A1" s="1050" t="s">
        <v>1193</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row>
    <row r="2" spans="1:28">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row>
    <row r="3" spans="1:28" ht="18">
      <c r="A3" s="8" t="s">
        <v>0</v>
      </c>
      <c r="B3" s="212"/>
      <c r="C3" s="212"/>
      <c r="D3" s="212"/>
      <c r="E3" s="212"/>
      <c r="F3" s="212"/>
      <c r="G3" s="212"/>
      <c r="H3" s="212"/>
      <c r="I3" s="212"/>
      <c r="J3" s="212"/>
      <c r="K3" s="212"/>
      <c r="L3" s="212"/>
      <c r="M3" s="212"/>
      <c r="N3" s="212"/>
      <c r="O3" s="212"/>
      <c r="P3" s="212"/>
      <c r="Q3" s="212"/>
      <c r="R3" s="212"/>
      <c r="S3" s="212"/>
      <c r="T3" s="212"/>
      <c r="U3" s="212"/>
      <c r="V3" s="212"/>
      <c r="W3" s="212"/>
      <c r="X3" s="1145" t="s">
        <v>2220</v>
      </c>
      <c r="Y3" s="1146"/>
      <c r="Z3" s="1146"/>
      <c r="AA3" s="212"/>
      <c r="AB3"/>
    </row>
    <row r="4" spans="1:28" ht="18">
      <c r="A4" s="8" t="s">
        <v>2333</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row>
    <row r="5" spans="1:28" ht="18">
      <c r="A5" s="827" t="s">
        <v>2500</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row>
    <row r="6" spans="1:28" ht="18">
      <c r="A6" s="1201" t="s">
        <v>2316</v>
      </c>
      <c r="B6" s="212"/>
      <c r="C6" s="212"/>
      <c r="D6" s="212"/>
      <c r="E6" s="212"/>
      <c r="F6" s="1648"/>
      <c r="G6" s="212"/>
      <c r="H6" s="212"/>
      <c r="I6" s="212"/>
      <c r="J6" s="212"/>
      <c r="K6" s="212"/>
      <c r="L6" s="212"/>
      <c r="M6" s="212"/>
      <c r="N6" s="212"/>
      <c r="O6" s="212"/>
      <c r="P6" s="212"/>
      <c r="Q6" s="212"/>
      <c r="R6" s="212"/>
      <c r="S6" s="212"/>
      <c r="T6" s="212"/>
      <c r="U6" s="212"/>
      <c r="V6" s="212"/>
      <c r="W6" s="212"/>
      <c r="X6" s="212"/>
      <c r="Y6" s="212"/>
      <c r="Z6" s="212"/>
      <c r="AA6" s="212"/>
      <c r="AB6"/>
    </row>
    <row r="7" spans="1:28">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row>
    <row r="8" spans="1:28">
      <c r="A8" s="212"/>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row>
    <row r="9" spans="1:28">
      <c r="A9" s="212"/>
      <c r="B9" s="212"/>
      <c r="C9" s="212"/>
      <c r="D9" s="212"/>
      <c r="E9" s="212"/>
      <c r="F9" s="212"/>
      <c r="G9" s="212"/>
      <c r="H9" s="1911"/>
      <c r="I9" s="184"/>
      <c r="J9" s="184"/>
      <c r="K9" s="184"/>
      <c r="L9" s="729"/>
      <c r="M9" s="729"/>
      <c r="N9" s="729"/>
      <c r="O9" s="729"/>
      <c r="P9" s="729"/>
      <c r="Q9" s="184"/>
      <c r="R9" s="184"/>
      <c r="S9" s="184"/>
      <c r="T9" s="729"/>
      <c r="U9" s="729"/>
      <c r="V9" s="212"/>
      <c r="W9" s="212"/>
      <c r="X9" s="212"/>
      <c r="Y9" s="212"/>
      <c r="Z9" s="212"/>
      <c r="AA9" s="212"/>
      <c r="AB9"/>
    </row>
    <row r="10" spans="1:28">
      <c r="A10" s="212"/>
      <c r="B10" s="212"/>
      <c r="C10" s="212"/>
      <c r="D10" s="212"/>
      <c r="E10" s="212"/>
      <c r="F10" s="212"/>
      <c r="G10" s="212"/>
      <c r="H10" s="503" t="s">
        <v>965</v>
      </c>
      <c r="I10" s="184"/>
      <c r="J10" s="184"/>
      <c r="K10" s="184"/>
      <c r="L10" s="729" t="s">
        <v>963</v>
      </c>
      <c r="M10" s="729"/>
      <c r="N10" s="729"/>
      <c r="O10" s="729"/>
      <c r="P10" s="729"/>
      <c r="Q10" s="184"/>
      <c r="R10" s="184"/>
      <c r="S10" s="184"/>
      <c r="T10" s="729" t="s">
        <v>964</v>
      </c>
      <c r="U10" s="729"/>
      <c r="V10" s="212"/>
      <c r="W10" s="212"/>
      <c r="X10" s="212"/>
      <c r="Y10" s="212"/>
      <c r="Z10" s="212"/>
      <c r="AA10" s="212"/>
      <c r="AB10"/>
    </row>
    <row r="11" spans="1:28">
      <c r="A11" s="212"/>
      <c r="B11" s="212"/>
      <c r="C11" s="212"/>
      <c r="D11" s="212"/>
      <c r="E11" s="212"/>
      <c r="F11" s="212"/>
      <c r="G11" s="212"/>
      <c r="H11" s="503" t="s">
        <v>967</v>
      </c>
      <c r="I11" s="184"/>
      <c r="J11" s="184"/>
      <c r="K11" s="184"/>
      <c r="L11" s="729" t="s">
        <v>469</v>
      </c>
      <c r="M11" s="729"/>
      <c r="N11" s="729"/>
      <c r="O11" s="729"/>
      <c r="P11" s="729"/>
      <c r="Q11" s="184"/>
      <c r="R11" s="184"/>
      <c r="S11" s="184"/>
      <c r="T11" s="729" t="s">
        <v>966</v>
      </c>
      <c r="U11" s="729"/>
      <c r="V11" s="212"/>
      <c r="W11" s="212"/>
      <c r="X11" s="212"/>
      <c r="Y11" s="212"/>
      <c r="Z11" s="212"/>
      <c r="AA11" s="212"/>
      <c r="AB11"/>
    </row>
    <row r="12" spans="1:28">
      <c r="A12" s="1150"/>
      <c r="B12" s="1150"/>
      <c r="C12" s="1150"/>
      <c r="D12" s="1150"/>
      <c r="E12" s="1150"/>
      <c r="F12" s="1150"/>
      <c r="G12" s="1150"/>
      <c r="H12" s="1150"/>
      <c r="I12" s="1150"/>
      <c r="J12" s="1150"/>
      <c r="K12" s="1150"/>
      <c r="L12" s="1150"/>
      <c r="M12" s="1150"/>
      <c r="N12" s="1150"/>
      <c r="O12" s="1150"/>
      <c r="P12" s="1150"/>
      <c r="Q12" s="1150"/>
      <c r="R12" s="1150"/>
      <c r="S12" s="1150"/>
      <c r="T12" s="1150"/>
      <c r="U12" s="1150"/>
      <c r="V12" s="1910"/>
      <c r="W12" s="1910"/>
      <c r="X12" s="1910"/>
      <c r="Y12" s="1910"/>
      <c r="Z12" s="1910"/>
      <c r="AA12" s="212"/>
      <c r="AB12"/>
    </row>
    <row r="13" spans="1:28">
      <c r="A13" s="1515" t="s">
        <v>968</v>
      </c>
      <c r="B13" s="1910"/>
      <c r="C13" s="1910"/>
      <c r="D13" s="1910"/>
      <c r="E13" s="1910"/>
      <c r="F13" s="1910"/>
      <c r="G13" s="1910"/>
      <c r="H13" s="1147">
        <v>2.0279999999999999E-2</v>
      </c>
      <c r="I13" s="2146"/>
      <c r="J13" s="2146"/>
      <c r="K13" s="2146"/>
      <c r="L13" s="2146"/>
      <c r="M13" s="2146"/>
      <c r="N13" s="2147">
        <v>20308.12</v>
      </c>
      <c r="O13" s="2146"/>
      <c r="P13" s="2146"/>
      <c r="Q13" s="2146"/>
      <c r="R13" s="2146"/>
      <c r="S13" s="2146"/>
      <c r="T13" s="2147">
        <v>417.55</v>
      </c>
      <c r="U13" s="1149" t="s">
        <v>242</v>
      </c>
      <c r="V13" s="1910"/>
      <c r="W13" s="1910"/>
      <c r="X13" s="1516"/>
      <c r="Y13" s="1910"/>
      <c r="Z13" s="1910"/>
      <c r="AA13" s="212"/>
      <c r="AB13"/>
    </row>
    <row r="14" spans="1:28">
      <c r="A14" s="1910"/>
      <c r="B14" s="1910"/>
      <c r="C14" s="1910"/>
      <c r="D14" s="1910"/>
      <c r="E14" s="1910"/>
      <c r="F14" s="1910"/>
      <c r="G14" s="1910"/>
      <c r="H14" s="1147"/>
      <c r="I14" s="2146"/>
      <c r="J14" s="2146"/>
      <c r="K14" s="2146"/>
      <c r="L14" s="2146"/>
      <c r="M14" s="2146"/>
      <c r="N14" s="1148"/>
      <c r="O14" s="2146"/>
      <c r="P14" s="2146"/>
      <c r="Q14" s="2146"/>
      <c r="R14" s="2146"/>
      <c r="S14" s="2146"/>
      <c r="T14" s="1148"/>
      <c r="U14" s="1149"/>
      <c r="V14" s="1910"/>
      <c r="W14" s="1910"/>
      <c r="X14" s="1910"/>
      <c r="Y14" s="1910"/>
      <c r="Z14" s="1910"/>
      <c r="AA14" s="212"/>
      <c r="AB14"/>
    </row>
    <row r="15" spans="1:28">
      <c r="A15" s="1910" t="s">
        <v>969</v>
      </c>
      <c r="B15" s="1910"/>
      <c r="C15" s="1910"/>
      <c r="D15" s="1910"/>
      <c r="E15" s="1910"/>
      <c r="F15" s="1910"/>
      <c r="G15" s="1910"/>
      <c r="H15" s="1147">
        <v>1.9390000000000001E-2</v>
      </c>
      <c r="I15" s="2146"/>
      <c r="J15" s="2146"/>
      <c r="K15" s="2146"/>
      <c r="L15" s="2146"/>
      <c r="M15" s="2146"/>
      <c r="N15" s="1517">
        <v>500.28399999999999</v>
      </c>
      <c r="O15" s="2146"/>
      <c r="P15" s="2146"/>
      <c r="Q15" s="2146"/>
      <c r="R15" s="2146"/>
      <c r="S15" s="2146"/>
      <c r="T15" s="1517">
        <v>9.7249999999999996</v>
      </c>
      <c r="U15" s="1149"/>
      <c r="V15" s="1910"/>
      <c r="W15" s="1910"/>
      <c r="X15" s="1910"/>
      <c r="Y15" s="1910"/>
      <c r="Z15" s="1910"/>
      <c r="AA15" s="212"/>
      <c r="AB15"/>
    </row>
    <row r="16" spans="1:28">
      <c r="A16" s="1910"/>
      <c r="B16" s="1910"/>
      <c r="C16" s="1910"/>
      <c r="D16" s="1910"/>
      <c r="E16" s="1910"/>
      <c r="F16" s="1910"/>
      <c r="G16" s="1910"/>
      <c r="H16" s="1147"/>
      <c r="I16" s="2146"/>
      <c r="J16" s="2146"/>
      <c r="K16" s="2146"/>
      <c r="L16" s="2146"/>
      <c r="M16" s="2146"/>
      <c r="N16" s="1518"/>
      <c r="O16" s="2146"/>
      <c r="P16" s="2146"/>
      <c r="Q16" s="2146"/>
      <c r="R16" s="2146"/>
      <c r="S16" s="2146"/>
      <c r="T16" s="1518"/>
      <c r="U16" s="1149"/>
      <c r="V16" s="1910"/>
      <c r="W16" s="1910"/>
      <c r="X16" s="1910"/>
      <c r="Y16" s="1910"/>
      <c r="Z16" s="1910"/>
      <c r="AA16" s="212"/>
      <c r="AB16"/>
    </row>
    <row r="17" spans="1:28">
      <c r="A17" s="1910" t="s">
        <v>970</v>
      </c>
      <c r="B17" s="1910"/>
      <c r="C17" s="1910"/>
      <c r="D17" s="1910"/>
      <c r="E17" s="1910"/>
      <c r="F17" s="1910"/>
      <c r="G17" s="1910"/>
      <c r="H17" s="1147"/>
      <c r="I17" s="2146"/>
      <c r="J17" s="2146"/>
      <c r="K17" s="2146"/>
      <c r="L17" s="2146"/>
      <c r="M17" s="2146"/>
      <c r="N17" s="1518"/>
      <c r="O17" s="2146"/>
      <c r="P17" s="2146"/>
      <c r="Q17" s="2146"/>
      <c r="R17" s="2146"/>
      <c r="S17" s="2146"/>
      <c r="T17" s="1518"/>
      <c r="U17" s="1149"/>
      <c r="V17" s="1910"/>
      <c r="W17" s="1910"/>
      <c r="X17" s="1910"/>
      <c r="Y17" s="1910"/>
      <c r="Z17" s="1910"/>
      <c r="AA17" s="212"/>
      <c r="AB17"/>
    </row>
    <row r="18" spans="1:28">
      <c r="A18" s="1519" t="s">
        <v>2170</v>
      </c>
      <c r="B18" s="1910"/>
      <c r="C18" s="1910"/>
      <c r="D18" s="1910"/>
      <c r="E18" s="1910"/>
      <c r="F18" s="1910"/>
      <c r="G18" s="1910"/>
      <c r="H18" s="1147">
        <v>3.2460000000000003E-2</v>
      </c>
      <c r="I18" s="2146"/>
      <c r="J18" s="2146"/>
      <c r="K18" s="2146"/>
      <c r="L18" s="2146"/>
      <c r="M18" s="2146"/>
      <c r="N18" s="1517">
        <v>61.585999999999999</v>
      </c>
      <c r="O18" s="2146"/>
      <c r="P18" s="2146"/>
      <c r="Q18" s="2146"/>
      <c r="R18" s="2146"/>
      <c r="S18" s="2146"/>
      <c r="T18" s="1517">
        <v>2.004</v>
      </c>
      <c r="U18" s="1529" t="s">
        <v>5</v>
      </c>
      <c r="V18" s="1910"/>
      <c r="W18" s="1910"/>
      <c r="X18" s="1910"/>
      <c r="Y18" s="1910"/>
      <c r="Z18" s="1910"/>
      <c r="AA18" s="212"/>
      <c r="AB18"/>
    </row>
    <row r="19" spans="1:28">
      <c r="A19" s="1910" t="s">
        <v>2334</v>
      </c>
      <c r="B19" s="1910"/>
      <c r="C19" s="1910"/>
      <c r="D19" s="1910"/>
      <c r="E19" s="1910"/>
      <c r="F19" s="1910"/>
      <c r="G19" s="1910"/>
      <c r="H19" s="1147">
        <v>1.8339999999999999E-2</v>
      </c>
      <c r="I19" s="2146"/>
      <c r="J19" s="2146"/>
      <c r="K19" s="2146"/>
      <c r="L19" s="2146"/>
      <c r="M19" s="2146"/>
      <c r="N19" s="1517">
        <v>40.174999999999997</v>
      </c>
      <c r="O19" s="2146"/>
      <c r="P19" s="2146"/>
      <c r="Q19" s="2146"/>
      <c r="R19" s="2146"/>
      <c r="S19" s="2146"/>
      <c r="T19" s="1517">
        <v>0.73799999999999999</v>
      </c>
      <c r="U19" s="1149"/>
      <c r="V19" s="1910"/>
      <c r="W19" s="1910"/>
      <c r="X19" s="1910"/>
      <c r="Y19" s="1910"/>
      <c r="Z19" s="1910"/>
      <c r="AA19" s="212"/>
      <c r="AB19"/>
    </row>
    <row r="20" spans="1:28">
      <c r="A20" s="1910" t="s">
        <v>971</v>
      </c>
      <c r="B20" s="1910"/>
      <c r="C20" s="1910"/>
      <c r="D20" s="1910"/>
      <c r="E20" s="1910"/>
      <c r="F20" s="1910"/>
      <c r="G20" s="1910"/>
      <c r="H20" s="1147">
        <v>1.8749999999999999E-2</v>
      </c>
      <c r="I20" s="2146"/>
      <c r="J20" s="2146"/>
      <c r="K20" s="2146"/>
      <c r="L20" s="2146"/>
      <c r="M20" s="2146"/>
      <c r="N20" s="1517">
        <v>76.733999999999995</v>
      </c>
      <c r="O20" s="2146"/>
      <c r="P20" s="2146"/>
      <c r="Q20" s="2146"/>
      <c r="R20" s="2146"/>
      <c r="S20" s="2146"/>
      <c r="T20" s="1517">
        <v>1.4419999999999999</v>
      </c>
      <c r="U20" s="1149"/>
      <c r="V20" s="1910"/>
      <c r="W20" s="1910"/>
      <c r="X20" s="1910"/>
      <c r="Y20" s="1910"/>
      <c r="Z20" s="1910"/>
      <c r="AA20" s="212"/>
      <c r="AB20"/>
    </row>
    <row r="21" spans="1:28">
      <c r="A21" s="1910" t="s">
        <v>972</v>
      </c>
      <c r="B21" s="1910"/>
      <c r="C21" s="1910"/>
      <c r="D21" s="1910"/>
      <c r="E21" s="1910"/>
      <c r="F21" s="1910"/>
      <c r="G21" s="1910"/>
      <c r="H21" s="1147">
        <v>2.1479999999999999E-2</v>
      </c>
      <c r="I21" s="2146"/>
      <c r="J21" s="2146"/>
      <c r="K21" s="2146"/>
      <c r="L21" s="2146"/>
      <c r="M21" s="2146"/>
      <c r="N21" s="1517">
        <v>15.218999999999999</v>
      </c>
      <c r="O21" s="2146"/>
      <c r="P21" s="2146"/>
      <c r="Q21" s="2146"/>
      <c r="R21" s="2146"/>
      <c r="S21" s="2146"/>
      <c r="T21" s="1517">
        <v>0.32700000000000001</v>
      </c>
      <c r="U21" s="870"/>
      <c r="V21" s="1910"/>
      <c r="W21" s="1910"/>
      <c r="X21" s="1910"/>
      <c r="Y21" s="1910"/>
      <c r="Z21" s="1910"/>
      <c r="AA21" s="212"/>
      <c r="AB21"/>
    </row>
    <row r="22" spans="1:28">
      <c r="A22" s="465"/>
      <c r="B22" s="1910"/>
      <c r="C22" s="1910"/>
      <c r="D22" s="1910"/>
      <c r="E22" s="1910"/>
      <c r="F22" s="1910"/>
      <c r="G22" s="1910"/>
      <c r="H22" s="1910"/>
      <c r="I22" s="1910"/>
      <c r="J22" s="1910"/>
      <c r="K22" s="1910"/>
      <c r="L22" s="1910"/>
      <c r="M22" s="1910"/>
      <c r="N22" s="1518"/>
      <c r="O22" s="1910"/>
      <c r="P22" s="1910"/>
      <c r="Q22" s="1910"/>
      <c r="R22" s="1910"/>
      <c r="S22" s="1910"/>
      <c r="T22" s="1518"/>
      <c r="U22" s="870"/>
      <c r="V22" s="1910"/>
      <c r="W22" s="1910"/>
      <c r="X22" s="1910"/>
      <c r="Y22" s="1910"/>
      <c r="Z22" s="1910"/>
      <c r="AA22" s="212"/>
      <c r="AB22"/>
    </row>
    <row r="23" spans="1:28">
      <c r="A23" s="465"/>
      <c r="B23" s="1910"/>
      <c r="C23" s="1910"/>
      <c r="D23" s="1910"/>
      <c r="E23" s="1910"/>
      <c r="F23" s="1910"/>
      <c r="G23" s="1910"/>
      <c r="H23" s="1910"/>
      <c r="I23" s="1910"/>
      <c r="J23" s="1910"/>
      <c r="K23" s="1910"/>
      <c r="L23" s="1910"/>
      <c r="M23" s="1910"/>
      <c r="N23" s="1518"/>
      <c r="O23" s="1910"/>
      <c r="P23" s="1910"/>
      <c r="Q23" s="1910"/>
      <c r="R23" s="1910"/>
      <c r="S23" s="1910"/>
      <c r="T23" s="870"/>
      <c r="U23" s="870"/>
      <c r="V23" s="1910"/>
      <c r="W23" s="1910"/>
      <c r="X23" s="1910"/>
      <c r="Y23" s="1910"/>
      <c r="Z23" s="1910"/>
      <c r="AA23" s="212"/>
      <c r="AB23"/>
    </row>
    <row r="24" spans="1:28">
      <c r="A24" s="465"/>
      <c r="B24" s="1910"/>
      <c r="C24" s="1910"/>
      <c r="D24" s="1910"/>
      <c r="E24" s="1910"/>
      <c r="F24" s="1910"/>
      <c r="G24" s="1910"/>
      <c r="H24" s="1910"/>
      <c r="I24" s="1910"/>
      <c r="J24" s="1910"/>
      <c r="K24" s="1910"/>
      <c r="L24" s="1910"/>
      <c r="M24" s="1910"/>
      <c r="N24" s="1910"/>
      <c r="O24" s="1910"/>
      <c r="P24" s="1910"/>
      <c r="Q24" s="1910"/>
      <c r="R24" s="1910"/>
      <c r="S24" s="1910"/>
      <c r="T24" s="870"/>
      <c r="U24" s="870"/>
      <c r="V24" s="1910"/>
      <c r="W24" s="1910"/>
      <c r="X24" s="1910"/>
      <c r="Y24" s="1910"/>
      <c r="Z24" s="1910"/>
      <c r="AA24" s="212"/>
      <c r="AB24"/>
    </row>
    <row r="25" spans="1:28">
      <c r="A25" s="1910"/>
      <c r="B25" s="1910"/>
      <c r="C25" s="1910"/>
      <c r="D25" s="1520" t="s">
        <v>2525</v>
      </c>
      <c r="E25" s="1521"/>
      <c r="F25" s="1521"/>
      <c r="G25" s="1521"/>
      <c r="H25" s="1521"/>
      <c r="I25" s="1521"/>
      <c r="J25" s="1521"/>
      <c r="K25" s="1521"/>
      <c r="L25" s="1521"/>
      <c r="M25" s="1521"/>
      <c r="N25" s="2219"/>
      <c r="O25" s="1521"/>
      <c r="P25" s="1521"/>
      <c r="Q25" s="1521"/>
      <c r="R25" s="1521"/>
      <c r="S25" s="1521"/>
      <c r="T25" s="1521"/>
      <c r="U25" s="1521"/>
      <c r="V25" s="1521"/>
      <c r="W25" s="1521"/>
      <c r="X25" s="1521"/>
      <c r="Y25" s="1521"/>
      <c r="Z25" s="1521"/>
      <c r="AA25" s="212"/>
      <c r="AB25"/>
    </row>
    <row r="26" spans="1:28">
      <c r="A26" s="465"/>
      <c r="B26" s="1910"/>
      <c r="C26" s="1910"/>
      <c r="D26" s="1522"/>
      <c r="E26" s="1521"/>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212"/>
      <c r="AB26"/>
    </row>
    <row r="27" spans="1:28">
      <c r="A27" s="465"/>
      <c r="B27" s="1910"/>
      <c r="C27" s="1910"/>
      <c r="D27" s="417"/>
      <c r="E27" s="420"/>
      <c r="F27" s="420"/>
      <c r="G27" s="420"/>
      <c r="H27" s="420"/>
      <c r="I27" s="420"/>
      <c r="J27" s="420"/>
      <c r="K27" s="420"/>
      <c r="L27" s="420"/>
      <c r="M27" s="420"/>
      <c r="N27" s="420"/>
      <c r="O27" s="420"/>
      <c r="P27" s="420"/>
      <c r="Q27" s="420"/>
      <c r="R27" s="420"/>
      <c r="S27" s="420"/>
      <c r="T27" s="420"/>
      <c r="U27" s="420"/>
      <c r="V27" s="420"/>
      <c r="W27" s="420"/>
      <c r="X27" s="420"/>
      <c r="Y27" s="420"/>
      <c r="Z27" s="420"/>
      <c r="AA27" s="212"/>
      <c r="AB27"/>
    </row>
    <row r="28" spans="1:28">
      <c r="A28" s="465"/>
      <c r="B28" s="1910"/>
      <c r="C28" s="1910"/>
      <c r="D28" s="1523" t="s">
        <v>973</v>
      </c>
      <c r="E28" s="1524"/>
      <c r="F28" s="1523" t="s">
        <v>974</v>
      </c>
      <c r="G28" s="1524"/>
      <c r="H28" s="1523" t="s">
        <v>975</v>
      </c>
      <c r="I28" s="1524"/>
      <c r="J28" s="1523" t="s">
        <v>976</v>
      </c>
      <c r="K28" s="1524"/>
      <c r="L28" s="1523" t="s">
        <v>2378</v>
      </c>
      <c r="M28" s="1524"/>
      <c r="N28" s="1523" t="s">
        <v>2379</v>
      </c>
      <c r="O28" s="1524"/>
      <c r="P28" s="1523" t="s">
        <v>2380</v>
      </c>
      <c r="Q28" s="1524"/>
      <c r="R28" s="1523" t="s">
        <v>2381</v>
      </c>
      <c r="S28" s="1524"/>
      <c r="T28" s="1523" t="s">
        <v>2382</v>
      </c>
      <c r="U28" s="1524"/>
      <c r="V28" s="1523" t="s">
        <v>2383</v>
      </c>
      <c r="W28" s="1524"/>
      <c r="X28" s="1523" t="s">
        <v>2384</v>
      </c>
      <c r="Y28" s="1524"/>
      <c r="Z28" s="1523" t="s">
        <v>2385</v>
      </c>
      <c r="AA28" s="212"/>
      <c r="AB28"/>
    </row>
    <row r="29" spans="1:28">
      <c r="A29" s="1150" t="s">
        <v>977</v>
      </c>
      <c r="B29" s="1150"/>
      <c r="C29" s="1150"/>
      <c r="D29" s="1151"/>
      <c r="E29" s="1151"/>
      <c r="F29" s="1151"/>
      <c r="G29" s="1152"/>
      <c r="H29" s="1152"/>
      <c r="I29" s="1152"/>
      <c r="J29" s="1152"/>
      <c r="K29" s="1152"/>
      <c r="L29" s="1152"/>
      <c r="M29" s="1152"/>
      <c r="N29" s="1152"/>
      <c r="O29" s="1152"/>
      <c r="P29" s="1152"/>
      <c r="Q29" s="1152"/>
      <c r="R29" s="1152"/>
      <c r="S29" s="1152"/>
      <c r="T29" s="1152"/>
      <c r="U29" s="1152"/>
      <c r="V29" s="1152"/>
      <c r="W29" s="1152"/>
      <c r="X29" s="1152"/>
      <c r="Y29" s="1152"/>
      <c r="Z29" s="1152"/>
      <c r="AA29" s="212"/>
      <c r="AB29"/>
    </row>
    <row r="30" spans="1:28">
      <c r="A30" s="1910" t="s">
        <v>978</v>
      </c>
      <c r="B30" s="1910"/>
      <c r="C30" s="1910"/>
      <c r="D30" s="1147">
        <v>2.495E-2</v>
      </c>
      <c r="E30" s="1153"/>
      <c r="F30" s="1147">
        <v>2.4879999999999999E-2</v>
      </c>
      <c r="G30" s="1153"/>
      <c r="H30" s="1147">
        <v>2.4590000000000001E-2</v>
      </c>
      <c r="I30" s="1153"/>
      <c r="J30" s="1147">
        <v>2.3779999999999999E-2</v>
      </c>
      <c r="K30" s="1153"/>
      <c r="L30" s="1147">
        <v>2.2579999999999999E-2</v>
      </c>
      <c r="M30" s="1153"/>
      <c r="N30" s="1147">
        <v>2.1430000000000001E-2</v>
      </c>
      <c r="O30" s="1153"/>
      <c r="P30" s="1147">
        <v>2.0369999999999999E-2</v>
      </c>
      <c r="Q30" s="1153"/>
      <c r="R30" s="1147">
        <v>1.8460000000000001E-2</v>
      </c>
      <c r="S30" s="1153"/>
      <c r="T30" s="1147">
        <v>1.7409999999999998E-2</v>
      </c>
      <c r="U30" s="1153"/>
      <c r="V30" s="1147">
        <v>1.686E-2</v>
      </c>
      <c r="W30" s="1153"/>
      <c r="X30" s="1147">
        <v>1.609E-2</v>
      </c>
      <c r="Y30" s="1153"/>
      <c r="Z30" s="1147">
        <v>1.5310000000000001E-2</v>
      </c>
      <c r="AB30"/>
    </row>
    <row r="31" spans="1:28">
      <c r="A31" s="1910" t="s">
        <v>979</v>
      </c>
      <c r="B31" s="1910"/>
      <c r="C31" s="1912"/>
      <c r="D31" s="1154">
        <v>19702.650000000001</v>
      </c>
      <c r="E31" s="1155"/>
      <c r="F31" s="1154">
        <v>20900.571</v>
      </c>
      <c r="G31" s="1155"/>
      <c r="H31" s="1154">
        <v>18366.214</v>
      </c>
      <c r="I31" s="1155"/>
      <c r="J31" s="1154">
        <v>19671.784</v>
      </c>
      <c r="K31" s="1155"/>
      <c r="L31" s="1154">
        <v>18621.294000000002</v>
      </c>
      <c r="M31" s="1155"/>
      <c r="N31" s="1154">
        <v>20135.536</v>
      </c>
      <c r="O31" s="1155"/>
      <c r="P31" s="1154">
        <v>20374.027999999998</v>
      </c>
      <c r="Q31" s="1155"/>
      <c r="R31" s="1154">
        <v>19508.931</v>
      </c>
      <c r="S31" s="1155"/>
      <c r="T31" s="1154">
        <v>18640.099999999999</v>
      </c>
      <c r="U31" s="1155"/>
      <c r="V31" s="1154">
        <v>22840.069</v>
      </c>
      <c r="W31" s="1155"/>
      <c r="X31" s="1154">
        <v>26149.212</v>
      </c>
      <c r="Y31" s="1155"/>
      <c r="Z31" s="1154">
        <v>25023.5</v>
      </c>
      <c r="AB31"/>
    </row>
    <row r="32" spans="1:28">
      <c r="A32" s="1910"/>
      <c r="B32" s="1910"/>
      <c r="C32" s="1910"/>
      <c r="D32" s="2146"/>
      <c r="E32" s="2146"/>
      <c r="F32" s="2146"/>
      <c r="G32" s="2146"/>
      <c r="H32" s="2146"/>
      <c r="I32" s="2146"/>
      <c r="J32" s="2146"/>
      <c r="K32" s="2146"/>
      <c r="L32" s="2146"/>
      <c r="M32" s="2146"/>
      <c r="N32" s="2146"/>
      <c r="O32" s="2146"/>
      <c r="P32" s="2146"/>
      <c r="Q32" s="2146"/>
      <c r="R32" s="2146"/>
      <c r="S32" s="2146"/>
      <c r="T32" s="2146"/>
      <c r="U32" s="2146"/>
      <c r="V32" s="2146"/>
      <c r="W32" s="2146"/>
      <c r="X32" s="2146"/>
      <c r="Y32" s="2146"/>
      <c r="Z32" s="2146"/>
      <c r="AB32"/>
    </row>
    <row r="33" spans="1:31">
      <c r="A33" s="1910" t="s">
        <v>969</v>
      </c>
      <c r="B33" s="1910"/>
      <c r="C33" s="1910"/>
      <c r="D33" s="1525"/>
      <c r="E33" s="1525"/>
      <c r="F33" s="1525"/>
      <c r="G33" s="1525"/>
      <c r="H33" s="1525"/>
      <c r="I33" s="1525"/>
      <c r="J33" s="1525"/>
      <c r="K33" s="1525"/>
      <c r="L33" s="1525"/>
      <c r="M33" s="1525"/>
      <c r="N33" s="1525"/>
      <c r="O33" s="1525"/>
      <c r="P33" s="1525"/>
      <c r="Q33" s="1525"/>
      <c r="R33" s="1525"/>
      <c r="S33" s="1525"/>
      <c r="T33" s="1525"/>
      <c r="U33" s="1525"/>
      <c r="V33" s="1525"/>
      <c r="W33" s="2146"/>
      <c r="X33" s="2146"/>
      <c r="Y33" s="2146"/>
      <c r="Z33" s="2146"/>
      <c r="AB33" s="830"/>
      <c r="AC33" s="830"/>
    </row>
    <row r="34" spans="1:31">
      <c r="A34" s="1910" t="s">
        <v>978</v>
      </c>
      <c r="B34" s="1910"/>
      <c r="C34" s="1910"/>
      <c r="D34" s="1147">
        <v>2.368E-2</v>
      </c>
      <c r="E34" s="1526"/>
      <c r="F34" s="1147">
        <v>2.368E-2</v>
      </c>
      <c r="G34" s="1153"/>
      <c r="H34" s="1147">
        <v>2.0889999999999999E-2</v>
      </c>
      <c r="I34" s="1153"/>
      <c r="J34" s="1147">
        <v>2.0750000000000001E-2</v>
      </c>
      <c r="K34" s="1153"/>
      <c r="L34" s="1147">
        <v>2.095E-2</v>
      </c>
      <c r="M34" s="1153"/>
      <c r="N34" s="1147">
        <v>2.094E-2</v>
      </c>
      <c r="O34" s="1153"/>
      <c r="P34" s="1147">
        <v>1.7850000000000001E-2</v>
      </c>
      <c r="Q34" s="1153"/>
      <c r="R34" s="1147">
        <v>1.7770000000000001E-2</v>
      </c>
      <c r="S34" s="1153"/>
      <c r="T34" s="1147">
        <v>1.804E-2</v>
      </c>
      <c r="U34" s="1153"/>
      <c r="V34" s="1147">
        <v>1.478E-2</v>
      </c>
      <c r="W34" s="1153"/>
      <c r="X34" s="1147">
        <v>1.499E-2</v>
      </c>
      <c r="Y34" s="1153"/>
      <c r="Z34" s="1147">
        <v>1.5010000000000001E-2</v>
      </c>
      <c r="AB34" s="831"/>
      <c r="AC34" s="831"/>
      <c r="AD34" s="829"/>
      <c r="AE34" s="829"/>
    </row>
    <row r="35" spans="1:31">
      <c r="A35" s="1910" t="s">
        <v>979</v>
      </c>
      <c r="B35" s="1519"/>
      <c r="C35" s="1910"/>
      <c r="D35" s="1154">
        <v>269.51600000000002</v>
      </c>
      <c r="E35" s="1154"/>
      <c r="F35" s="1154">
        <v>208.40899999999999</v>
      </c>
      <c r="G35" s="1154"/>
      <c r="H35" s="1154">
        <v>558.54399999999998</v>
      </c>
      <c r="I35" s="1154"/>
      <c r="J35" s="1154">
        <v>2363.915</v>
      </c>
      <c r="K35" s="1154"/>
      <c r="L35" s="1154">
        <v>391.87799999999999</v>
      </c>
      <c r="M35" s="1154"/>
      <c r="N35" s="1154">
        <v>251.25</v>
      </c>
      <c r="O35" s="1154"/>
      <c r="P35" s="1154">
        <v>281.16899999999998</v>
      </c>
      <c r="Q35" s="1154"/>
      <c r="R35" s="1154">
        <v>224.977</v>
      </c>
      <c r="S35" s="1154"/>
      <c r="T35" s="1154">
        <v>18.635999999999999</v>
      </c>
      <c r="U35" s="1154"/>
      <c r="V35" s="1154">
        <v>862.06700000000001</v>
      </c>
      <c r="W35" s="1154"/>
      <c r="X35" s="1154">
        <v>405.01400000000001</v>
      </c>
      <c r="Y35" s="1154"/>
      <c r="Z35" s="1154">
        <v>139.4</v>
      </c>
      <c r="AB35"/>
    </row>
    <row r="36" spans="1:31">
      <c r="A36" s="1910"/>
      <c r="B36" s="1910"/>
      <c r="C36" s="1910"/>
      <c r="D36" s="1149"/>
      <c r="E36" s="1149"/>
      <c r="F36" s="1149"/>
      <c r="G36" s="1149"/>
      <c r="H36" s="1149"/>
      <c r="I36" s="1149"/>
      <c r="J36" s="1149"/>
      <c r="K36" s="1149"/>
      <c r="L36" s="1149"/>
      <c r="M36" s="1149"/>
      <c r="N36" s="1149"/>
      <c r="O36" s="1149"/>
      <c r="P36" s="1149"/>
      <c r="Q36" s="1149"/>
      <c r="R36" s="1149"/>
      <c r="S36" s="1149"/>
      <c r="T36" s="1149"/>
      <c r="U36" s="1149"/>
      <c r="V36" s="1149"/>
      <c r="W36" s="1149"/>
      <c r="X36" s="1149"/>
      <c r="Y36" s="1149"/>
      <c r="Z36" s="1149"/>
      <c r="AB36"/>
    </row>
    <row r="37" spans="1:31">
      <c r="A37" s="1519" t="s">
        <v>2221</v>
      </c>
      <c r="B37" s="1910"/>
      <c r="C37" s="1910"/>
      <c r="D37" s="2146"/>
      <c r="E37" s="2146"/>
      <c r="F37" s="2146"/>
      <c r="G37" s="2146"/>
      <c r="H37" s="2146"/>
      <c r="I37" s="2146"/>
      <c r="J37" s="2146"/>
      <c r="K37" s="2146"/>
      <c r="L37" s="2146"/>
      <c r="M37" s="2146"/>
      <c r="N37" s="2146"/>
      <c r="O37" s="2146"/>
      <c r="P37" s="2146"/>
      <c r="Q37" s="2146"/>
      <c r="R37" s="2146"/>
      <c r="S37" s="2146"/>
      <c r="T37" s="2146"/>
      <c r="U37" s="2146"/>
      <c r="V37" s="2146"/>
      <c r="W37" s="2146"/>
      <c r="X37" s="2146"/>
      <c r="Y37" s="2146"/>
      <c r="Z37" s="2146"/>
      <c r="AB37" s="830"/>
      <c r="AC37" s="830"/>
      <c r="AD37" s="830"/>
      <c r="AE37" s="830"/>
    </row>
    <row r="38" spans="1:31">
      <c r="A38" s="1910" t="s">
        <v>978</v>
      </c>
      <c r="B38" s="1910"/>
      <c r="C38" s="1910"/>
      <c r="D38" s="1147">
        <v>1.9369999999999998E-2</v>
      </c>
      <c r="E38" s="1153"/>
      <c r="F38" s="1147">
        <v>2.3050000000000001E-2</v>
      </c>
      <c r="G38" s="1153"/>
      <c r="H38" s="1147">
        <v>2.249E-2</v>
      </c>
      <c r="I38" s="1153"/>
      <c r="J38" s="1147">
        <v>9.0020000000000003E-2</v>
      </c>
      <c r="K38" s="1153"/>
      <c r="L38" s="1147">
        <v>2.2030000000000001E-2</v>
      </c>
      <c r="M38" s="1153"/>
      <c r="N38" s="1147">
        <v>2.1329999999999998E-2</v>
      </c>
      <c r="O38" s="1153"/>
      <c r="P38" s="1147">
        <v>1.8919999999999999E-2</v>
      </c>
      <c r="Q38" s="1153"/>
      <c r="R38" s="1147">
        <v>1.7489999999999999E-2</v>
      </c>
      <c r="S38" s="1153"/>
      <c r="T38" s="1147">
        <v>1.6910000000000001E-2</v>
      </c>
      <c r="U38" s="1153"/>
      <c r="V38" s="1147">
        <v>1.6789999999999999E-2</v>
      </c>
      <c r="W38" s="1153"/>
      <c r="X38" s="1147">
        <v>1.6500000000000001E-2</v>
      </c>
      <c r="Y38" s="1153"/>
      <c r="Z38" s="1147">
        <v>1.536E-2</v>
      </c>
      <c r="AB38" s="832"/>
      <c r="AC38" s="833"/>
      <c r="AD38" s="833"/>
    </row>
    <row r="39" spans="1:31">
      <c r="A39" s="1910" t="s">
        <v>979</v>
      </c>
      <c r="B39" s="1910"/>
      <c r="C39" s="1910"/>
      <c r="D39" s="1154">
        <v>109.152</v>
      </c>
      <c r="E39" s="1154"/>
      <c r="F39" s="1154">
        <v>162.959</v>
      </c>
      <c r="G39" s="1154"/>
      <c r="H39" s="1154">
        <v>283.822</v>
      </c>
      <c r="I39" s="1154"/>
      <c r="J39" s="1154">
        <v>148.90299999999999</v>
      </c>
      <c r="K39" s="1154"/>
      <c r="L39" s="1154">
        <v>86.447999999999993</v>
      </c>
      <c r="M39" s="1154"/>
      <c r="N39" s="1154">
        <v>117.142</v>
      </c>
      <c r="O39" s="1154"/>
      <c r="P39" s="1154">
        <v>162.74600000000001</v>
      </c>
      <c r="Q39" s="1154"/>
      <c r="R39" s="1154">
        <v>206.90799999999999</v>
      </c>
      <c r="S39" s="1154"/>
      <c r="T39" s="1154">
        <v>262.19799999999998</v>
      </c>
      <c r="U39" s="1154"/>
      <c r="V39" s="1154">
        <v>283.452</v>
      </c>
      <c r="W39" s="1154"/>
      <c r="X39" s="1154">
        <v>178.77600000000001</v>
      </c>
      <c r="Y39" s="1154"/>
      <c r="Z39" s="1154">
        <v>319.2</v>
      </c>
      <c r="AB39" s="832"/>
      <c r="AC39" s="833"/>
      <c r="AD39" s="833"/>
    </row>
    <row r="40" spans="1:31">
      <c r="A40" s="1910"/>
      <c r="B40" s="1910"/>
      <c r="C40" s="1910"/>
      <c r="D40" s="1910"/>
      <c r="E40" s="1910"/>
      <c r="F40" s="1910"/>
      <c r="G40" s="1910"/>
      <c r="H40" s="1910"/>
      <c r="I40" s="1910"/>
      <c r="J40" s="1910"/>
      <c r="K40" s="1910"/>
      <c r="L40" s="1910"/>
      <c r="M40" s="1910"/>
      <c r="N40" s="1910"/>
      <c r="O40" s="1910"/>
      <c r="P40" s="1910"/>
      <c r="Q40" s="1910"/>
      <c r="R40" s="1910"/>
      <c r="S40" s="1910"/>
      <c r="T40" s="1910"/>
      <c r="U40" s="1910"/>
      <c r="V40" s="1910"/>
      <c r="W40" s="1910"/>
      <c r="X40" s="1910"/>
      <c r="Y40" s="1910"/>
      <c r="Z40" s="1910"/>
      <c r="AA40" s="212"/>
      <c r="AB40"/>
    </row>
    <row r="41" spans="1:31">
      <c r="A41" s="1525"/>
      <c r="B41" s="1525"/>
      <c r="C41" s="1525"/>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828"/>
      <c r="AB41" s="830"/>
      <c r="AC41" s="830"/>
      <c r="AD41" s="830"/>
      <c r="AE41" s="830"/>
    </row>
    <row r="42" spans="1:31">
      <c r="A42" s="1525"/>
      <c r="B42" s="1525"/>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829"/>
      <c r="AB42" s="829"/>
      <c r="AC42" s="829"/>
      <c r="AD42" s="829"/>
      <c r="AE42" s="829"/>
    </row>
    <row r="43" spans="1:31">
      <c r="A43" s="1525"/>
      <c r="B43" s="1525"/>
      <c r="C43" s="1525"/>
      <c r="D43" s="1525"/>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212"/>
      <c r="AB43"/>
    </row>
    <row r="44" spans="1:31">
      <c r="A44" s="1232" t="s">
        <v>959</v>
      </c>
      <c r="B44" s="1910"/>
      <c r="C44" s="1910"/>
      <c r="D44" s="1910"/>
      <c r="E44" s="1910"/>
      <c r="F44" s="1910"/>
      <c r="G44" s="1910"/>
      <c r="H44" s="1910"/>
      <c r="I44" s="1910"/>
      <c r="J44" s="1910"/>
      <c r="K44" s="1910"/>
      <c r="L44" s="1910"/>
      <c r="M44" s="1910"/>
      <c r="N44" s="1910"/>
      <c r="O44" s="1910"/>
      <c r="P44" s="1910"/>
      <c r="Q44" s="1910"/>
      <c r="R44" s="1910"/>
      <c r="S44" s="1910"/>
      <c r="T44" s="1910"/>
      <c r="U44" s="1910"/>
      <c r="V44" s="1910"/>
      <c r="W44" s="1910"/>
      <c r="X44" s="1910"/>
      <c r="Y44" s="1910"/>
      <c r="Z44" s="1910"/>
      <c r="AA44" s="1600"/>
    </row>
    <row r="45" spans="1:31">
      <c r="A45" s="1232" t="s">
        <v>960</v>
      </c>
      <c r="B45" s="1910"/>
      <c r="C45" s="1910"/>
      <c r="D45" s="1910"/>
      <c r="E45" s="1910"/>
      <c r="F45" s="1910"/>
      <c r="G45" s="1910"/>
      <c r="H45" s="1910"/>
      <c r="I45" s="1910"/>
      <c r="J45" s="1910"/>
      <c r="K45" s="1910"/>
      <c r="L45" s="1910"/>
      <c r="M45" s="1910"/>
      <c r="N45" s="1910"/>
      <c r="O45" s="1910"/>
      <c r="P45" s="1910"/>
      <c r="Q45" s="1910"/>
      <c r="R45" s="1910"/>
      <c r="S45" s="1910"/>
      <c r="T45" s="1910"/>
      <c r="U45" s="1910"/>
      <c r="V45" s="1910"/>
      <c r="W45" s="1910"/>
      <c r="X45" s="1910"/>
      <c r="Y45" s="1910"/>
      <c r="Z45" s="1910"/>
      <c r="AA45" s="1600"/>
    </row>
    <row r="46" spans="1:31">
      <c r="A46" s="1236" t="s">
        <v>961</v>
      </c>
      <c r="B46" s="1910"/>
      <c r="C46" s="1910"/>
      <c r="D46" s="1910"/>
      <c r="E46" s="1910"/>
      <c r="F46" s="1910"/>
      <c r="G46" s="1910"/>
      <c r="H46" s="1910"/>
      <c r="I46" s="1910"/>
      <c r="J46" s="1910"/>
      <c r="K46" s="1910"/>
      <c r="L46" s="1910"/>
      <c r="M46" s="1910"/>
      <c r="N46" s="1910"/>
      <c r="O46" s="1910"/>
      <c r="P46" s="1910"/>
      <c r="Q46" s="1910"/>
      <c r="R46" s="1910"/>
      <c r="S46" s="1910"/>
      <c r="T46" s="1910"/>
      <c r="U46" s="1910"/>
      <c r="V46" s="1910"/>
      <c r="W46" s="1910"/>
      <c r="X46" s="1910"/>
      <c r="Y46" s="1910"/>
      <c r="Z46" s="1910"/>
      <c r="AA46" s="1600"/>
    </row>
    <row r="47" spans="1:31">
      <c r="A47" s="1232" t="s">
        <v>2522</v>
      </c>
      <c r="B47" s="465"/>
      <c r="C47" s="1910"/>
      <c r="D47" s="1910"/>
      <c r="E47" s="1910"/>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212"/>
      <c r="AB47"/>
    </row>
    <row r="48" spans="1:31">
      <c r="A48" s="1236" t="s">
        <v>2245</v>
      </c>
      <c r="B48" s="623"/>
      <c r="C48" s="1525"/>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212"/>
      <c r="AB48"/>
    </row>
    <row r="49" spans="1:28">
      <c r="A49" s="1232" t="s">
        <v>5</v>
      </c>
      <c r="B49" s="1594"/>
      <c r="C49" s="1594"/>
      <c r="D49" s="1594"/>
      <c r="E49" s="1594"/>
      <c r="F49" s="1594"/>
      <c r="G49" s="1594"/>
      <c r="H49" s="1594"/>
      <c r="I49" s="1594"/>
      <c r="J49" s="1594"/>
      <c r="K49" s="1594"/>
      <c r="L49" s="1594"/>
      <c r="M49" s="1594"/>
      <c r="N49" s="1594"/>
      <c r="O49" s="1594"/>
      <c r="P49" s="1594"/>
      <c r="Q49" s="1594"/>
      <c r="R49" s="1594"/>
      <c r="S49" s="1594"/>
      <c r="T49" s="1594"/>
      <c r="U49" s="1594"/>
      <c r="V49" s="1594"/>
      <c r="W49" s="1594"/>
      <c r="X49" s="1594"/>
      <c r="Y49" s="1594"/>
      <c r="Z49" s="1594"/>
      <c r="AA49" s="212"/>
      <c r="AB49"/>
    </row>
    <row r="50" spans="1:28">
      <c r="A50" s="1236" t="s">
        <v>5</v>
      </c>
      <c r="B50" s="1594"/>
      <c r="C50" s="1594"/>
      <c r="D50" s="1594"/>
      <c r="E50" s="1594"/>
      <c r="F50" s="1594"/>
      <c r="G50" s="1594"/>
      <c r="H50" s="1594"/>
      <c r="I50" s="1594"/>
      <c r="J50" s="1594"/>
      <c r="K50" s="1594"/>
      <c r="L50" s="1594"/>
      <c r="M50" s="1594"/>
      <c r="N50" s="1594"/>
      <c r="O50" s="1594"/>
      <c r="P50" s="1594"/>
      <c r="Q50" s="1594"/>
      <c r="R50" s="1594"/>
      <c r="S50" s="1594"/>
      <c r="T50" s="1594"/>
      <c r="U50" s="1594"/>
      <c r="V50" s="1594"/>
      <c r="W50" s="1594"/>
      <c r="X50" s="1594"/>
      <c r="Y50" s="1594"/>
      <c r="Z50" s="1594"/>
      <c r="AA50" s="212"/>
      <c r="AB50"/>
    </row>
    <row r="51" spans="1:28">
      <c r="A51" s="1232" t="s">
        <v>5</v>
      </c>
      <c r="B51" s="465"/>
      <c r="C51" s="1594"/>
      <c r="D51" s="1594"/>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1600"/>
    </row>
    <row r="52" spans="1:28">
      <c r="A52" s="1236" t="s">
        <v>5</v>
      </c>
      <c r="B52" s="623"/>
      <c r="C52" s="1525"/>
      <c r="D52" s="1525"/>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600"/>
    </row>
    <row r="53" spans="1:28">
      <c r="A53" s="1525"/>
      <c r="B53" s="1525"/>
      <c r="C53" s="1525"/>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row>
    <row r="54" spans="1:28">
      <c r="A54" s="1527" t="s">
        <v>5</v>
      </c>
      <c r="B54" s="1525"/>
      <c r="C54" s="1525"/>
      <c r="D54" s="1525"/>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row>
  </sheetData>
  <customSheetViews>
    <customSheetView guid="{47D1D06F-CD63-4FEA-BA98-58AF0C63F775}" scale="80" showGridLines="0" outlineSymbols="0" fitToPage="1" printArea="1" topLeftCell="A7">
      <selection activeCell="J26" sqref="J26"/>
      <pageMargins left="0.5" right="0.5" top="1" bottom="0.25" header="0.5" footer="0.25"/>
      <pageSetup scale="52" orientation="landscape" r:id="rId1"/>
      <headerFooter scaleWithDoc="0">
        <oddFooter>&amp;R&amp;8 119</oddFooter>
      </headerFooter>
    </customSheetView>
    <customSheetView guid="{018F3E41-3C34-447D-8E2C-07962AB41A6D}" scale="80" showGridLines="0" outlineSymbols="0" fitToPage="1" topLeftCell="A7">
      <selection activeCell="J26" sqref="J26"/>
      <pageMargins left="0.5" right="0.5" top="1" bottom="0.25" header="0.5" footer="0.25"/>
      <pageSetup scale="52" orientation="landscape" r:id="rId2"/>
      <headerFooter scaleWithDoc="0">
        <oddFooter>&amp;R&amp;8 119</oddFooter>
      </headerFooter>
    </customSheetView>
  </customSheetViews>
  <pageMargins left="0.5" right="0.5" top="1" bottom="0.25" header="0.5" footer="0.25"/>
  <pageSetup scale="52" orientation="landscape" r:id="rId3"/>
  <headerFooter scaleWithDoc="0">
    <oddFooter>&amp;R&amp;8 120</oddFooter>
  </headerFooter>
  <customProperties>
    <customPr name="SheetOptions" r:id="rId4"/>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47"/>
  <sheetViews>
    <sheetView showGridLines="0" showOutlineSymbols="0" zoomScale="75" zoomScaleNormal="75" workbookViewId="0"/>
  </sheetViews>
  <sheetFormatPr defaultColWidth="8.15234375" defaultRowHeight="12.5"/>
  <cols>
    <col min="1" max="1" width="40.4609375" style="838" customWidth="1"/>
    <col min="2" max="2" width="2.07421875" style="838" customWidth="1"/>
    <col min="3" max="3" width="15.15234375" style="838" customWidth="1"/>
    <col min="4" max="4" width="2.07421875" style="838" customWidth="1"/>
    <col min="5" max="5" width="13.61328125" style="838" customWidth="1"/>
    <col min="6" max="6" width="2.07421875" style="838" customWidth="1"/>
    <col min="7" max="7" width="16.4609375" style="838" customWidth="1"/>
    <col min="8" max="8" width="2.07421875" style="838" customWidth="1"/>
    <col min="9" max="9" width="17" style="838" customWidth="1"/>
    <col min="10" max="10" width="2.07421875" style="838" customWidth="1"/>
    <col min="11" max="11" width="15.61328125" style="838" customWidth="1"/>
    <col min="12" max="12" width="2.07421875" style="838" customWidth="1"/>
    <col min="13" max="13" width="14.4609375" style="838" customWidth="1"/>
    <col min="14" max="14" width="2.07421875" style="838" customWidth="1"/>
    <col min="15" max="15" width="17.15234375" style="838" customWidth="1"/>
    <col min="16" max="16" width="2.4609375" style="838" customWidth="1"/>
    <col min="17" max="17" width="16.921875" style="838" customWidth="1"/>
    <col min="18" max="16384" width="8.15234375" style="838"/>
  </cols>
  <sheetData>
    <row r="1" spans="1:19" ht="15" customHeight="1">
      <c r="A1" s="1050" t="s">
        <v>1193</v>
      </c>
    </row>
    <row r="3" spans="1:19" ht="19">
      <c r="A3" s="834" t="s">
        <v>0</v>
      </c>
      <c r="B3" s="835"/>
      <c r="C3" s="836"/>
      <c r="D3" s="836"/>
      <c r="E3" s="836"/>
      <c r="F3" s="836"/>
      <c r="G3" s="836"/>
      <c r="H3" s="836"/>
      <c r="I3" s="836"/>
      <c r="J3" s="836"/>
      <c r="K3" s="836"/>
      <c r="L3" s="836"/>
      <c r="M3" s="836"/>
      <c r="N3" s="836"/>
      <c r="O3" s="836"/>
      <c r="P3" s="837"/>
    </row>
    <row r="4" spans="1:19" ht="19">
      <c r="A4" s="834" t="s">
        <v>2335</v>
      </c>
      <c r="B4" s="835"/>
      <c r="C4" s="836"/>
      <c r="D4" s="836"/>
      <c r="E4" s="836"/>
      <c r="F4" s="836"/>
      <c r="G4" s="836"/>
      <c r="H4" s="836"/>
      <c r="I4" s="836"/>
      <c r="J4" s="836"/>
      <c r="K4" s="836"/>
      <c r="L4" s="836"/>
      <c r="M4" s="836"/>
      <c r="N4" s="836"/>
      <c r="P4" s="837"/>
      <c r="Q4" s="839" t="s">
        <v>962</v>
      </c>
    </row>
    <row r="5" spans="1:19" ht="19">
      <c r="A5" s="840" t="s">
        <v>2481</v>
      </c>
      <c r="B5" s="835"/>
      <c r="C5" s="836"/>
      <c r="D5" s="836"/>
      <c r="E5" s="836"/>
      <c r="F5" s="836"/>
      <c r="G5" s="836"/>
      <c r="H5" s="836"/>
      <c r="I5" s="836"/>
      <c r="J5" s="836"/>
      <c r="K5" s="836"/>
      <c r="L5" s="836"/>
      <c r="M5" s="836"/>
      <c r="N5" s="836"/>
      <c r="O5" s="836"/>
      <c r="P5" s="837"/>
    </row>
    <row r="6" spans="1:19" ht="15.5">
      <c r="A6" s="835"/>
      <c r="B6" s="836"/>
      <c r="C6" s="1530" t="s">
        <v>5</v>
      </c>
      <c r="D6" s="836"/>
      <c r="E6" s="836"/>
      <c r="F6" s="836"/>
      <c r="G6" s="836"/>
      <c r="H6" s="836"/>
      <c r="I6" s="836"/>
      <c r="J6" s="836"/>
      <c r="K6" s="836"/>
      <c r="L6" s="836"/>
      <c r="N6" s="836"/>
      <c r="O6" s="836"/>
      <c r="P6" s="837"/>
    </row>
    <row r="7" spans="1:19" ht="15.5">
      <c r="A7" s="835"/>
      <c r="B7" s="836"/>
      <c r="C7" s="836"/>
      <c r="D7" s="836"/>
      <c r="E7" s="836"/>
      <c r="F7" s="836"/>
      <c r="G7" s="836"/>
      <c r="H7" s="836"/>
      <c r="I7" s="836"/>
      <c r="J7" s="836"/>
      <c r="K7" s="836"/>
      <c r="L7" s="836"/>
      <c r="N7" s="836"/>
      <c r="O7" s="836"/>
      <c r="P7" s="837"/>
    </row>
    <row r="8" spans="1:19" ht="15.5">
      <c r="A8" s="836"/>
      <c r="B8" s="836"/>
      <c r="C8" s="836"/>
      <c r="D8" s="836"/>
      <c r="E8" s="836"/>
      <c r="F8" s="836"/>
      <c r="G8" s="836"/>
      <c r="H8" s="836"/>
      <c r="I8" s="836"/>
      <c r="J8" s="836"/>
      <c r="K8" s="836"/>
      <c r="L8" s="836"/>
      <c r="N8" s="836"/>
      <c r="O8" s="836"/>
      <c r="P8" s="837"/>
    </row>
    <row r="9" spans="1:19" ht="15.5">
      <c r="A9" s="836"/>
      <c r="B9" s="836"/>
      <c r="C9" s="836"/>
      <c r="D9" s="836"/>
      <c r="E9" s="836"/>
      <c r="F9" s="836"/>
      <c r="G9" s="836"/>
      <c r="H9" s="836"/>
      <c r="I9" s="836"/>
      <c r="J9" s="836"/>
      <c r="K9" s="836"/>
      <c r="L9" s="836"/>
      <c r="N9" s="836"/>
      <c r="O9" s="836"/>
      <c r="P9" s="837"/>
    </row>
    <row r="10" spans="1:19" ht="15.5">
      <c r="A10" s="836"/>
      <c r="B10" s="836"/>
      <c r="C10" s="841"/>
      <c r="D10" s="841"/>
      <c r="E10" s="842" t="s">
        <v>714</v>
      </c>
      <c r="F10" s="841"/>
      <c r="G10" s="841"/>
      <c r="H10" s="841"/>
      <c r="I10" s="841"/>
      <c r="J10" s="841"/>
      <c r="K10" s="841"/>
      <c r="L10" s="841"/>
      <c r="M10" s="843"/>
      <c r="N10" s="841"/>
      <c r="O10" s="841"/>
      <c r="P10" s="837"/>
    </row>
    <row r="11" spans="1:19" ht="15.5">
      <c r="A11" s="835"/>
      <c r="B11" s="835"/>
      <c r="C11" s="842" t="s">
        <v>981</v>
      </c>
      <c r="D11" s="841"/>
      <c r="E11" s="842" t="s">
        <v>982</v>
      </c>
      <c r="F11" s="841"/>
      <c r="G11" s="842" t="s">
        <v>983</v>
      </c>
      <c r="H11" s="841"/>
      <c r="I11" s="842" t="s">
        <v>984</v>
      </c>
      <c r="J11" s="841"/>
      <c r="K11" s="842" t="s">
        <v>985</v>
      </c>
      <c r="L11" s="841"/>
      <c r="M11" s="842" t="s">
        <v>986</v>
      </c>
      <c r="N11" s="841"/>
      <c r="O11" s="1156"/>
      <c r="P11" s="1157" t="s">
        <v>987</v>
      </c>
      <c r="Q11" s="1158"/>
      <c r="R11" s="844"/>
      <c r="S11" s="844"/>
    </row>
    <row r="12" spans="1:19" ht="17.5">
      <c r="A12" s="835"/>
      <c r="B12" s="835"/>
      <c r="C12" s="842" t="s">
        <v>988</v>
      </c>
      <c r="D12" s="845"/>
      <c r="E12" s="842" t="s">
        <v>989</v>
      </c>
      <c r="F12" s="841"/>
      <c r="G12" s="842" t="s">
        <v>2198</v>
      </c>
      <c r="H12" s="841"/>
      <c r="I12" s="842" t="s">
        <v>990</v>
      </c>
      <c r="J12" s="841"/>
      <c r="K12" s="1159" t="s">
        <v>2294</v>
      </c>
      <c r="L12" s="841"/>
      <c r="M12" s="842" t="s">
        <v>991</v>
      </c>
      <c r="N12" s="841"/>
      <c r="O12" s="846" t="s">
        <v>2471</v>
      </c>
      <c r="P12" s="837"/>
      <c r="Q12" s="1913" t="s">
        <v>2296</v>
      </c>
      <c r="R12" s="844"/>
      <c r="S12" s="844"/>
    </row>
    <row r="13" spans="1:19" ht="12.75" customHeight="1">
      <c r="A13" s="835"/>
      <c r="B13" s="835"/>
      <c r="C13" s="847"/>
      <c r="D13" s="835"/>
      <c r="E13" s="847"/>
      <c r="F13" s="835"/>
      <c r="G13" s="847"/>
      <c r="H13" s="835"/>
      <c r="I13" s="847"/>
      <c r="J13" s="835"/>
      <c r="K13" s="835"/>
      <c r="L13" s="835"/>
      <c r="M13" s="847"/>
      <c r="N13" s="835"/>
      <c r="O13" s="847"/>
      <c r="P13" s="844"/>
      <c r="Q13" s="1914"/>
      <c r="R13" s="844"/>
      <c r="S13" s="844"/>
    </row>
    <row r="14" spans="1:19" ht="15.5">
      <c r="A14" s="1915"/>
      <c r="B14" s="1915" t="s">
        <v>5</v>
      </c>
      <c r="C14" s="1915"/>
      <c r="D14" s="1915"/>
      <c r="E14" s="1915"/>
      <c r="F14" s="1915"/>
      <c r="G14" s="1915"/>
      <c r="H14" s="1915"/>
      <c r="I14" s="1915"/>
      <c r="J14" s="1915"/>
      <c r="K14" s="1915"/>
      <c r="L14" s="1915"/>
      <c r="M14" s="1915"/>
      <c r="N14" s="1915"/>
      <c r="O14" s="1915"/>
      <c r="P14" s="1914"/>
      <c r="Q14" s="1914"/>
      <c r="R14" s="844"/>
      <c r="S14" s="844"/>
    </row>
    <row r="15" spans="1:19" ht="15.5">
      <c r="A15" s="1916" t="s">
        <v>992</v>
      </c>
      <c r="B15" s="1917" t="s">
        <v>5</v>
      </c>
      <c r="C15" s="1160">
        <v>1412950000</v>
      </c>
      <c r="D15" s="1161" t="s">
        <v>5</v>
      </c>
      <c r="E15" s="1160">
        <v>592320000</v>
      </c>
      <c r="F15" s="1161" t="s">
        <v>5</v>
      </c>
      <c r="G15" s="1162">
        <v>22639019</v>
      </c>
      <c r="H15" s="1161" t="s">
        <v>5</v>
      </c>
      <c r="I15" s="1161">
        <v>16509016000</v>
      </c>
      <c r="J15" s="1161" t="s">
        <v>5</v>
      </c>
      <c r="K15" s="1161">
        <v>2395000000</v>
      </c>
      <c r="L15" s="1161" t="s">
        <v>5</v>
      </c>
      <c r="M15" s="1162">
        <v>548748801</v>
      </c>
      <c r="N15" s="1161" t="s">
        <v>5</v>
      </c>
      <c r="O15" s="1162">
        <f>ROUND(SUM(C15:M15),1)</f>
        <v>21480673820</v>
      </c>
      <c r="P15" s="1161" t="s">
        <v>5</v>
      </c>
      <c r="Q15" s="1161">
        <v>16943933701</v>
      </c>
      <c r="R15" s="848"/>
      <c r="S15" s="844"/>
    </row>
    <row r="16" spans="1:19" ht="15.5">
      <c r="A16" s="1918"/>
      <c r="B16" s="1918" t="s">
        <v>5</v>
      </c>
      <c r="C16" s="1163"/>
      <c r="D16" s="1163"/>
      <c r="E16" s="1163"/>
      <c r="F16" s="1163"/>
      <c r="G16" s="1163"/>
      <c r="H16" s="1163"/>
      <c r="I16" s="1163"/>
      <c r="J16" s="1163"/>
      <c r="K16" s="1163"/>
      <c r="L16" s="1163"/>
      <c r="M16" s="1163"/>
      <c r="N16" s="1163"/>
      <c r="O16" s="1163"/>
      <c r="P16" s="1919"/>
      <c r="Q16" s="1920"/>
      <c r="R16" s="848"/>
      <c r="S16" s="844"/>
    </row>
    <row r="17" spans="1:19" ht="15.5">
      <c r="A17" s="1923" t="s">
        <v>2365</v>
      </c>
      <c r="B17" s="1918" t="s">
        <v>5</v>
      </c>
      <c r="C17" s="1164">
        <v>0</v>
      </c>
      <c r="D17" s="1163"/>
      <c r="E17" s="1164">
        <v>0</v>
      </c>
      <c r="F17" s="1163"/>
      <c r="G17" s="1921">
        <v>0</v>
      </c>
      <c r="H17" s="1163"/>
      <c r="I17" s="1164">
        <v>0</v>
      </c>
      <c r="J17" s="1163"/>
      <c r="K17" s="1164">
        <v>0</v>
      </c>
      <c r="L17" s="1163"/>
      <c r="M17" s="1164">
        <v>0</v>
      </c>
      <c r="N17" s="1163"/>
      <c r="O17" s="1163">
        <f>ROUND(SUM(C17:M17),1)</f>
        <v>0</v>
      </c>
      <c r="P17" s="1919"/>
      <c r="Q17" s="1167">
        <v>933000</v>
      </c>
      <c r="R17" s="848"/>
      <c r="S17" s="844"/>
    </row>
    <row r="18" spans="1:19" ht="15.5">
      <c r="A18" s="1916"/>
      <c r="B18" s="1918"/>
      <c r="C18" s="1164"/>
      <c r="D18" s="1163"/>
      <c r="E18" s="1165"/>
      <c r="F18" s="1163"/>
      <c r="G18" s="1165"/>
      <c r="H18" s="1163"/>
      <c r="I18" s="1164"/>
      <c r="J18" s="1163"/>
      <c r="K18" s="1166"/>
      <c r="L18" s="1163"/>
      <c r="M18" s="1164"/>
      <c r="N18" s="1163"/>
      <c r="O18" s="1163"/>
      <c r="P18" s="1919"/>
      <c r="Q18" s="1167"/>
      <c r="R18" s="848"/>
      <c r="S18" s="844"/>
    </row>
    <row r="19" spans="1:19" ht="15.5">
      <c r="A19" s="1922" t="s">
        <v>2246</v>
      </c>
      <c r="B19" s="1918"/>
      <c r="C19" s="1163"/>
      <c r="D19" s="1163"/>
      <c r="E19" s="1163"/>
      <c r="F19" s="1163"/>
      <c r="G19" s="1163"/>
      <c r="H19" s="1163"/>
      <c r="I19" s="1163"/>
      <c r="J19" s="1163"/>
      <c r="K19" s="1166"/>
      <c r="L19" s="1163"/>
      <c r="M19" s="1163"/>
      <c r="N19" s="1163"/>
      <c r="O19" s="1163"/>
      <c r="P19" s="1919"/>
      <c r="Q19" s="1167"/>
      <c r="R19" s="848"/>
      <c r="S19" s="844"/>
    </row>
    <row r="20" spans="1:19" ht="15.5">
      <c r="A20" s="1923" t="s">
        <v>2366</v>
      </c>
      <c r="B20" s="1918" t="s">
        <v>5</v>
      </c>
      <c r="C20" s="1164">
        <v>64270000</v>
      </c>
      <c r="D20" s="1163"/>
      <c r="E20" s="1164">
        <v>0</v>
      </c>
      <c r="F20" s="1163"/>
      <c r="G20" s="1164">
        <v>0</v>
      </c>
      <c r="H20" s="1163"/>
      <c r="I20" s="1164">
        <v>0</v>
      </c>
      <c r="J20" s="1163"/>
      <c r="K20" s="1164">
        <v>0</v>
      </c>
      <c r="L20" s="1163"/>
      <c r="M20" s="1164">
        <v>0</v>
      </c>
      <c r="N20" s="1163"/>
      <c r="O20" s="1163">
        <f>ROUND(SUM(C20:M20),1)</f>
        <v>64270000</v>
      </c>
      <c r="P20" s="1919"/>
      <c r="Q20" s="1163">
        <v>54000000</v>
      </c>
      <c r="R20" s="848"/>
      <c r="S20" s="844"/>
    </row>
    <row r="21" spans="1:19" ht="15" customHeight="1">
      <c r="A21" s="1923"/>
      <c r="B21" s="1918"/>
      <c r="C21" s="1164"/>
      <c r="D21" s="1163"/>
      <c r="E21" s="1164"/>
      <c r="F21" s="1163"/>
      <c r="G21" s="1164"/>
      <c r="H21" s="1163"/>
      <c r="I21" s="1164"/>
      <c r="J21" s="1163"/>
      <c r="K21" s="1164"/>
      <c r="L21" s="1163"/>
      <c r="M21" s="1164"/>
      <c r="N21" s="1163"/>
      <c r="O21" s="1163"/>
      <c r="P21" s="1919"/>
      <c r="Q21" s="1163"/>
      <c r="R21" s="848"/>
      <c r="S21" s="844"/>
    </row>
    <row r="22" spans="1:19" ht="15.5">
      <c r="A22" s="1665" t="s">
        <v>2367</v>
      </c>
      <c r="B22" s="1922" t="s">
        <v>5</v>
      </c>
      <c r="C22" s="1164">
        <v>0</v>
      </c>
      <c r="D22" s="1163"/>
      <c r="E22" s="1164">
        <v>0</v>
      </c>
      <c r="F22" s="1163"/>
      <c r="G22" s="1164">
        <v>0</v>
      </c>
      <c r="H22" s="1163"/>
      <c r="I22" s="1164">
        <v>0</v>
      </c>
      <c r="J22" s="1163"/>
      <c r="K22" s="1164">
        <v>0</v>
      </c>
      <c r="L22" s="1163"/>
      <c r="M22" s="1164">
        <v>0</v>
      </c>
      <c r="N22" s="1163"/>
      <c r="O22" s="1164">
        <v>0</v>
      </c>
      <c r="P22" s="1919"/>
      <c r="Q22" s="1164">
        <v>0</v>
      </c>
      <c r="R22" s="848"/>
      <c r="S22" s="844"/>
    </row>
    <row r="23" spans="1:19" ht="15" customHeight="1">
      <c r="A23" s="1923"/>
      <c r="B23" s="1918"/>
      <c r="C23" s="1164"/>
      <c r="D23" s="1163"/>
      <c r="E23" s="1164"/>
      <c r="F23" s="1163"/>
      <c r="G23" s="1164"/>
      <c r="H23" s="1163"/>
      <c r="I23" s="1164"/>
      <c r="J23" s="1163"/>
      <c r="K23" s="1164"/>
      <c r="L23" s="1163"/>
      <c r="M23" s="1164"/>
      <c r="N23" s="1163"/>
      <c r="O23" s="1163"/>
      <c r="P23" s="1919"/>
      <c r="Q23" s="1163"/>
      <c r="R23" s="848"/>
      <c r="S23" s="844"/>
    </row>
    <row r="24" spans="1:19" ht="15.5">
      <c r="A24" s="1923" t="s">
        <v>2368</v>
      </c>
      <c r="B24" s="1918" t="s">
        <v>5</v>
      </c>
      <c r="C24" s="1167">
        <v>24190000</v>
      </c>
      <c r="D24" s="1163"/>
      <c r="E24" s="1164">
        <v>0</v>
      </c>
      <c r="F24" s="1163"/>
      <c r="G24" s="1164">
        <v>0</v>
      </c>
      <c r="H24" s="1163"/>
      <c r="I24" s="1164">
        <v>0</v>
      </c>
      <c r="J24" s="1163"/>
      <c r="K24" s="1164">
        <v>0</v>
      </c>
      <c r="L24" s="1163"/>
      <c r="M24" s="1164">
        <v>0</v>
      </c>
      <c r="N24" s="1163"/>
      <c r="O24" s="1163">
        <f>ROUND(SUM(C24:M24),1)</f>
        <v>24190000</v>
      </c>
      <c r="P24" s="1919"/>
      <c r="Q24" s="1924">
        <v>24394000</v>
      </c>
      <c r="R24" s="848"/>
      <c r="S24" s="844"/>
    </row>
    <row r="25" spans="1:19" ht="15" customHeight="1">
      <c r="A25" s="1918"/>
      <c r="B25" s="1918" t="s">
        <v>5</v>
      </c>
      <c r="C25" s="1163"/>
      <c r="D25" s="1163"/>
      <c r="E25" s="1163"/>
      <c r="F25" s="1163"/>
      <c r="G25" s="1163"/>
      <c r="H25" s="1163"/>
      <c r="I25" s="1163"/>
      <c r="J25" s="1163"/>
      <c r="K25" s="1166"/>
      <c r="L25" s="1163"/>
      <c r="M25" s="1163"/>
      <c r="N25" s="1163"/>
      <c r="O25" s="1163"/>
      <c r="P25" s="1919"/>
      <c r="Q25" s="1924"/>
      <c r="R25" s="848"/>
      <c r="S25" s="844"/>
    </row>
    <row r="26" spans="1:19" ht="13.75" customHeight="1">
      <c r="A26" s="1923" t="s">
        <v>2370</v>
      </c>
      <c r="B26" s="1918" t="s">
        <v>5</v>
      </c>
      <c r="C26" s="1167">
        <v>18119500</v>
      </c>
      <c r="D26" s="1163"/>
      <c r="E26" s="1168">
        <v>0</v>
      </c>
      <c r="F26" s="1163"/>
      <c r="G26" s="1168">
        <v>0</v>
      </c>
      <c r="H26" s="1163"/>
      <c r="I26" s="1164">
        <v>0</v>
      </c>
      <c r="J26" s="1163"/>
      <c r="K26" s="1169">
        <v>0</v>
      </c>
      <c r="L26" s="1163"/>
      <c r="M26" s="1164">
        <v>0</v>
      </c>
      <c r="N26" s="1163"/>
      <c r="O26" s="1163">
        <f>ROUND(SUM(C26:M26),1)</f>
        <v>18119500</v>
      </c>
      <c r="P26" s="1919"/>
      <c r="Q26" s="1924">
        <v>19035200</v>
      </c>
      <c r="R26" s="848"/>
      <c r="S26" s="844"/>
    </row>
    <row r="27" spans="1:19" ht="21" customHeight="1" thickBot="1">
      <c r="A27" s="841" t="s">
        <v>2369</v>
      </c>
      <c r="B27" s="849" t="s">
        <v>5</v>
      </c>
      <c r="C27" s="1925">
        <f>ROUND(SUM(C14:C26),1)</f>
        <v>1519529500</v>
      </c>
      <c r="D27" s="1926" t="s">
        <v>5</v>
      </c>
      <c r="E27" s="1925">
        <f>ROUND(SUM(E14:E26),1)</f>
        <v>592320000</v>
      </c>
      <c r="F27" s="1926" t="s">
        <v>5</v>
      </c>
      <c r="G27" s="1925">
        <f>ROUND(SUM(G14:G26),1)</f>
        <v>22639019</v>
      </c>
      <c r="H27" s="1926" t="s">
        <v>5</v>
      </c>
      <c r="I27" s="1925">
        <f>ROUND(SUM(I14:I26),1)</f>
        <v>16509016000</v>
      </c>
      <c r="J27" s="1926" t="s">
        <v>5</v>
      </c>
      <c r="K27" s="1925">
        <f>ROUND(SUM(K14:K26),1)</f>
        <v>2395000000</v>
      </c>
      <c r="L27" s="1926" t="s">
        <v>5</v>
      </c>
      <c r="M27" s="1925">
        <f>ROUND(SUM(M14:M26),1)</f>
        <v>548748801</v>
      </c>
      <c r="N27" s="1927" t="s">
        <v>5</v>
      </c>
      <c r="O27" s="1925">
        <f>ROUND(SUM(O14:O26),1)</f>
        <v>21587253320</v>
      </c>
      <c r="P27" s="1927" t="s">
        <v>5</v>
      </c>
      <c r="Q27" s="1925">
        <f>ROUND(SUM(Q14:Q26),1)</f>
        <v>17042295901</v>
      </c>
      <c r="R27" s="848"/>
      <c r="S27" s="844"/>
    </row>
    <row r="28" spans="1:19" ht="13" thickTop="1">
      <c r="R28" s="848"/>
      <c r="S28" s="844"/>
    </row>
    <row r="29" spans="1:19" ht="15" customHeight="1">
      <c r="A29" s="1531" t="s">
        <v>993</v>
      </c>
      <c r="B29" s="836" t="s">
        <v>5</v>
      </c>
      <c r="C29" s="850"/>
      <c r="D29" s="850"/>
      <c r="E29" s="850"/>
      <c r="F29" s="850"/>
      <c r="G29" s="850"/>
      <c r="H29" s="850"/>
      <c r="I29" s="850"/>
      <c r="J29" s="851"/>
      <c r="K29" s="851"/>
      <c r="L29" s="851"/>
      <c r="M29" s="851"/>
      <c r="N29" s="850"/>
      <c r="O29" s="850"/>
      <c r="P29" s="852"/>
      <c r="Q29" s="852"/>
      <c r="R29" s="848"/>
      <c r="S29" s="844"/>
    </row>
    <row r="30" spans="1:19">
      <c r="A30" s="837"/>
      <c r="B30" s="837"/>
      <c r="C30" s="848"/>
      <c r="D30" s="848"/>
      <c r="E30" s="848"/>
      <c r="F30" s="848"/>
      <c r="G30" s="848"/>
      <c r="H30" s="848"/>
      <c r="I30" s="848"/>
      <c r="J30" s="837"/>
      <c r="K30" s="837"/>
      <c r="L30" s="837"/>
      <c r="M30" s="837"/>
      <c r="N30" s="848"/>
      <c r="O30" s="848"/>
      <c r="P30" s="848"/>
      <c r="Q30" s="848"/>
      <c r="R30" s="848"/>
    </row>
    <row r="31" spans="1:19">
      <c r="A31" s="1532" t="s">
        <v>5</v>
      </c>
      <c r="C31" s="848"/>
      <c r="D31" s="848"/>
      <c r="E31" s="848"/>
      <c r="F31" s="848"/>
      <c r="G31" s="848"/>
      <c r="H31" s="848"/>
      <c r="I31" s="848"/>
      <c r="N31" s="848"/>
      <c r="O31" s="848"/>
      <c r="P31" s="848"/>
      <c r="Q31" s="848"/>
      <c r="R31" s="848"/>
    </row>
    <row r="32" spans="1:19">
      <c r="C32" s="848"/>
      <c r="D32" s="848"/>
      <c r="E32" s="848"/>
      <c r="F32" s="848"/>
      <c r="G32" s="848"/>
      <c r="H32" s="848"/>
      <c r="I32" s="848"/>
      <c r="N32" s="848"/>
      <c r="O32" s="848"/>
      <c r="P32" s="848"/>
      <c r="Q32" s="848"/>
      <c r="R32" s="848"/>
    </row>
    <row r="33" spans="3:18">
      <c r="C33" s="848"/>
      <c r="D33" s="848"/>
      <c r="E33" s="848"/>
      <c r="F33" s="848"/>
      <c r="G33" s="848"/>
      <c r="H33" s="848"/>
      <c r="I33" s="848"/>
      <c r="N33" s="848"/>
      <c r="O33" s="848"/>
      <c r="P33" s="848"/>
      <c r="Q33" s="848"/>
      <c r="R33" s="848"/>
    </row>
    <row r="34" spans="3:18">
      <c r="C34" s="848"/>
      <c r="D34" s="848"/>
      <c r="E34" s="848"/>
      <c r="F34" s="848"/>
      <c r="G34" s="848"/>
      <c r="H34" s="848"/>
      <c r="I34" s="848"/>
      <c r="N34" s="848"/>
      <c r="O34" s="848"/>
      <c r="P34" s="848"/>
      <c r="Q34" s="848"/>
      <c r="R34" s="848"/>
    </row>
    <row r="35" spans="3:18">
      <c r="C35" s="848"/>
      <c r="D35" s="848"/>
      <c r="E35" s="848"/>
      <c r="F35" s="848"/>
      <c r="G35" s="848"/>
      <c r="H35" s="848"/>
      <c r="I35" s="848"/>
      <c r="N35" s="848"/>
      <c r="O35" s="848"/>
      <c r="P35" s="848"/>
      <c r="Q35" s="848"/>
      <c r="R35" s="848"/>
    </row>
    <row r="36" spans="3:18">
      <c r="C36" s="848"/>
      <c r="D36" s="848"/>
      <c r="E36" s="848"/>
      <c r="F36" s="848"/>
      <c r="G36" s="848"/>
      <c r="H36" s="848"/>
      <c r="I36" s="848"/>
      <c r="N36" s="848"/>
      <c r="O36" s="848"/>
      <c r="P36" s="848"/>
      <c r="Q36" s="848"/>
      <c r="R36" s="848"/>
    </row>
    <row r="37" spans="3:18">
      <c r="C37" s="848"/>
      <c r="D37" s="848"/>
      <c r="E37" s="848"/>
      <c r="F37" s="848"/>
      <c r="G37" s="848"/>
      <c r="H37" s="848"/>
      <c r="I37" s="848"/>
      <c r="N37" s="848"/>
      <c r="O37" s="848"/>
      <c r="P37" s="848"/>
      <c r="Q37" s="848"/>
      <c r="R37" s="848"/>
    </row>
    <row r="38" spans="3:18">
      <c r="C38" s="848"/>
      <c r="D38" s="848"/>
      <c r="E38" s="848"/>
      <c r="F38" s="848"/>
      <c r="G38" s="848"/>
      <c r="H38" s="848"/>
      <c r="I38" s="848"/>
      <c r="N38" s="848"/>
      <c r="O38" s="848"/>
      <c r="P38" s="848"/>
      <c r="Q38" s="848"/>
      <c r="R38" s="848"/>
    </row>
    <row r="39" spans="3:18">
      <c r="C39" s="848"/>
      <c r="D39" s="848"/>
      <c r="E39" s="848"/>
      <c r="F39" s="848"/>
      <c r="G39" s="848"/>
      <c r="H39" s="848"/>
      <c r="I39" s="848"/>
      <c r="N39" s="848"/>
      <c r="O39" s="848"/>
      <c r="P39" s="848"/>
      <c r="Q39" s="848"/>
      <c r="R39" s="848"/>
    </row>
    <row r="40" spans="3:18">
      <c r="C40" s="848"/>
      <c r="D40" s="848"/>
      <c r="E40" s="848"/>
      <c r="F40" s="848"/>
      <c r="G40" s="848"/>
      <c r="H40" s="848"/>
      <c r="I40" s="848"/>
      <c r="N40" s="848"/>
      <c r="O40" s="848"/>
      <c r="P40" s="848"/>
      <c r="Q40" s="848"/>
      <c r="R40" s="848"/>
    </row>
    <row r="41" spans="3:18">
      <c r="C41" s="848"/>
      <c r="D41" s="848"/>
      <c r="E41" s="848"/>
      <c r="F41" s="848"/>
      <c r="G41" s="848"/>
      <c r="H41" s="848"/>
      <c r="I41" s="848"/>
      <c r="N41" s="848"/>
      <c r="O41" s="848"/>
      <c r="P41" s="848"/>
      <c r="Q41" s="848"/>
      <c r="R41" s="848"/>
    </row>
    <row r="42" spans="3:18">
      <c r="C42" s="848"/>
      <c r="D42" s="848"/>
      <c r="E42" s="848"/>
      <c r="F42" s="848"/>
      <c r="G42" s="848"/>
      <c r="H42" s="848"/>
      <c r="I42" s="848"/>
      <c r="N42" s="848"/>
      <c r="O42" s="848"/>
      <c r="P42" s="848"/>
      <c r="Q42" s="848"/>
      <c r="R42" s="848"/>
    </row>
    <row r="43" spans="3:18">
      <c r="C43" s="848"/>
      <c r="D43" s="848"/>
      <c r="E43" s="848"/>
      <c r="F43" s="848"/>
      <c r="G43" s="848"/>
      <c r="H43" s="848"/>
      <c r="I43" s="848"/>
      <c r="N43" s="848"/>
      <c r="O43" s="848"/>
      <c r="P43" s="848"/>
      <c r="Q43" s="848"/>
      <c r="R43" s="848"/>
    </row>
    <row r="44" spans="3:18">
      <c r="C44" s="848"/>
      <c r="D44" s="848"/>
      <c r="E44" s="848"/>
      <c r="F44" s="848"/>
      <c r="G44" s="848"/>
      <c r="H44" s="848"/>
      <c r="I44" s="848"/>
      <c r="N44" s="848"/>
      <c r="O44" s="848"/>
      <c r="P44" s="848"/>
      <c r="Q44" s="848"/>
      <c r="R44" s="848"/>
    </row>
    <row r="45" spans="3:18">
      <c r="C45" s="848"/>
      <c r="D45" s="848"/>
      <c r="E45" s="848"/>
      <c r="F45" s="848"/>
      <c r="G45" s="848"/>
      <c r="H45" s="848"/>
      <c r="I45" s="848"/>
      <c r="N45" s="848"/>
      <c r="O45" s="848"/>
      <c r="P45" s="848"/>
      <c r="Q45" s="848"/>
      <c r="R45" s="848"/>
    </row>
    <row r="46" spans="3:18">
      <c r="C46" s="848"/>
      <c r="D46" s="848"/>
      <c r="E46" s="848"/>
      <c r="F46" s="848"/>
      <c r="G46" s="848"/>
      <c r="H46" s="848"/>
      <c r="I46" s="848"/>
      <c r="N46" s="848"/>
      <c r="O46" s="848"/>
      <c r="P46" s="848"/>
      <c r="Q46" s="848"/>
      <c r="R46" s="848"/>
    </row>
    <row r="47" spans="3:18">
      <c r="C47" s="848"/>
      <c r="D47" s="848"/>
      <c r="E47" s="848"/>
      <c r="F47" s="848"/>
      <c r="G47" s="848"/>
      <c r="H47" s="848"/>
      <c r="I47" s="848"/>
      <c r="N47" s="848"/>
      <c r="O47" s="848"/>
      <c r="P47" s="848"/>
      <c r="Q47" s="848"/>
      <c r="R47" s="848"/>
    </row>
  </sheetData>
  <customSheetViews>
    <customSheetView guid="{47D1D06F-CD63-4FEA-BA98-58AF0C63F775}" scale="75" showGridLines="0" outlineSymbols="0" fitToPage="1" printArea="1" topLeftCell="A7">
      <selection activeCell="G25" sqref="G25"/>
      <pageMargins left="0.5" right="0.5" top="1" bottom="0.25" header="0.5" footer="0.25"/>
      <pageSetup scale="58" firstPageNumber="120" orientation="landscape" useFirstPageNumber="1" r:id="rId1"/>
      <headerFooter scaleWithDoc="0">
        <oddFooter>&amp;R&amp;9&amp;P</oddFooter>
      </headerFooter>
    </customSheetView>
    <customSheetView guid="{018F3E41-3C34-447D-8E2C-07962AB41A6D}" scale="75" showGridLines="0" outlineSymbols="0" fitToPage="1" topLeftCell="A7">
      <selection activeCell="G25" sqref="G25"/>
      <pageMargins left="0.5" right="0.5" top="1" bottom="0.25" header="0.5" footer="0.25"/>
      <pageSetup scale="58" firstPageNumber="120" orientation="landscape" useFirstPageNumber="1" r:id="rId2"/>
      <headerFooter scaleWithDoc="0">
        <oddFooter>&amp;R&amp;9&amp;P</oddFooter>
      </headerFooter>
    </customSheetView>
  </customSheetViews>
  <pageMargins left="0.5" right="0.5" top="1" bottom="0.25" header="0.5" footer="0.25"/>
  <pageSetup scale="58" firstPageNumber="121" orientation="landscape" useFirstPageNumber="1" r:id="rId3"/>
  <headerFooter scaleWithDoc="0">
    <oddFooter>&amp;R&amp;9&amp;P</oddFooter>
  </headerFooter>
  <customProperties>
    <customPr name="SheetOptions" r:id="rId4"/>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Z78"/>
  <sheetViews>
    <sheetView showGridLines="0" showOutlineSymbols="0" zoomScale="75" zoomScaleNormal="100" workbookViewId="0"/>
  </sheetViews>
  <sheetFormatPr defaultColWidth="9.61328125" defaultRowHeight="12.5" outlineLevelRow="1"/>
  <cols>
    <col min="1" max="1" width="2.921875" style="4" bestFit="1" customWidth="1"/>
    <col min="2" max="2" width="33.07421875" style="4" customWidth="1"/>
    <col min="3" max="3" width="2" style="4" customWidth="1"/>
    <col min="4" max="4" width="2.15234375" style="4" customWidth="1"/>
    <col min="5" max="5" width="16.61328125" style="4" customWidth="1"/>
    <col min="6" max="6" width="16.921875" style="54" customWidth="1"/>
    <col min="7" max="7" width="16.61328125" style="4" customWidth="1"/>
    <col min="8" max="9" width="16.921875" style="4" customWidth="1"/>
    <col min="10" max="10" width="17.53515625" style="4" customWidth="1"/>
    <col min="11" max="11" width="16.61328125" style="4" customWidth="1"/>
    <col min="12" max="12" width="17" style="4" customWidth="1"/>
    <col min="13" max="13" width="17.61328125" style="4" customWidth="1"/>
    <col min="14" max="14" width="16.921875" style="4" customWidth="1"/>
    <col min="15" max="16384" width="9.61328125" style="4"/>
  </cols>
  <sheetData>
    <row r="1" spans="1:234" ht="15" customHeight="1">
      <c r="A1" s="1050" t="s">
        <v>1193</v>
      </c>
    </row>
    <row r="3" spans="1:234" ht="19.5" customHeight="1">
      <c r="A3" s="1" t="s">
        <v>0</v>
      </c>
      <c r="C3" s="3"/>
      <c r="D3" s="2344"/>
      <c r="E3" s="2344"/>
      <c r="F3" s="2344"/>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19.5" customHeight="1" outlineLevel="1">
      <c r="A4" s="5" t="s">
        <v>994</v>
      </c>
      <c r="C4" s="3"/>
      <c r="D4" s="3"/>
      <c r="G4" s="1044"/>
      <c r="K4" s="854"/>
      <c r="M4" s="854"/>
      <c r="N4" s="854" t="s">
        <v>980</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 r="A5" s="5" t="s">
        <v>2478</v>
      </c>
      <c r="C5" s="3"/>
      <c r="D5" s="3"/>
      <c r="E5" s="853"/>
      <c r="F5" s="85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853"/>
      <c r="F6" s="85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853"/>
      <c r="F7" s="85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853"/>
      <c r="F8" s="85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853"/>
      <c r="F9" s="85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15" customHeight="1">
      <c r="B10" s="3"/>
      <c r="C10" s="3"/>
      <c r="D10" s="3"/>
      <c r="E10" s="853"/>
      <c r="F10" s="85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2345" t="s">
        <v>996</v>
      </c>
      <c r="B11" s="2345"/>
      <c r="C11" s="736"/>
      <c r="E11" s="1045" t="s">
        <v>81</v>
      </c>
      <c r="F11" s="1045" t="s">
        <v>82</v>
      </c>
      <c r="G11" s="1045" t="s">
        <v>9</v>
      </c>
      <c r="H11" s="1045" t="s">
        <v>8</v>
      </c>
      <c r="I11" s="1045" t="s">
        <v>1644</v>
      </c>
      <c r="J11" s="1045" t="s">
        <v>2129</v>
      </c>
      <c r="K11" s="1045" t="s">
        <v>2203</v>
      </c>
      <c r="L11" s="1045" t="s">
        <v>2250</v>
      </c>
      <c r="M11" s="1045" t="s">
        <v>2296</v>
      </c>
      <c r="N11" s="1045" t="s">
        <v>2471</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15" customHeight="1">
      <c r="A12" s="745"/>
      <c r="C12" s="737"/>
      <c r="E12" s="737"/>
      <c r="F12" s="737"/>
      <c r="G12" s="737"/>
      <c r="H12" s="737"/>
      <c r="I12" s="737"/>
      <c r="J12" s="737"/>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15" customHeight="1">
      <c r="A13" s="745" t="s">
        <v>2022</v>
      </c>
      <c r="C13" s="745"/>
      <c r="D13" s="855" t="s">
        <v>5</v>
      </c>
      <c r="E13" s="1789">
        <v>413840422.81</v>
      </c>
      <c r="F13" s="1789">
        <v>455159430.75999999</v>
      </c>
      <c r="G13" s="1789">
        <v>419499664.89999998</v>
      </c>
      <c r="H13" s="1789">
        <v>442503062.89999998</v>
      </c>
      <c r="I13" s="1790">
        <v>323140719.98000002</v>
      </c>
      <c r="J13" s="1790">
        <v>345240384.01999998</v>
      </c>
      <c r="K13" s="1790">
        <v>298260936.33999997</v>
      </c>
      <c r="L13" s="856">
        <v>312983433.23000002</v>
      </c>
      <c r="M13" s="856">
        <v>349741388.88</v>
      </c>
      <c r="N13" s="1790">
        <f>'SCH 32'!M45</f>
        <v>378683666.13</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15" customHeight="1">
      <c r="A14" s="737" t="s">
        <v>1679</v>
      </c>
      <c r="C14" s="737"/>
      <c r="D14" s="858" t="s">
        <v>5</v>
      </c>
      <c r="E14" s="1791">
        <v>344096270.50999993</v>
      </c>
      <c r="F14" s="1791">
        <v>341941278.04000002</v>
      </c>
      <c r="G14" s="1791">
        <v>322956954.98000002</v>
      </c>
      <c r="H14" s="1791">
        <v>643460447.10000002</v>
      </c>
      <c r="I14" s="1791">
        <v>718739098.23000002</v>
      </c>
      <c r="J14" s="1791">
        <v>1258139231.72</v>
      </c>
      <c r="K14" s="1791">
        <v>979612229.29999995</v>
      </c>
      <c r="L14" s="857">
        <v>1189756139.24</v>
      </c>
      <c r="M14" s="857">
        <v>3416782834.3899999</v>
      </c>
      <c r="N14" s="1791">
        <f>'SCH 32'!M59</f>
        <v>3898120941.6799998</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15" customHeight="1">
      <c r="A15" s="737" t="s">
        <v>1680</v>
      </c>
      <c r="C15" s="737"/>
      <c r="D15" s="858" t="s">
        <v>5</v>
      </c>
      <c r="E15" s="1791">
        <v>0</v>
      </c>
      <c r="F15" s="1792">
        <v>0</v>
      </c>
      <c r="G15" s="1792">
        <v>0</v>
      </c>
      <c r="H15" s="1792">
        <v>0</v>
      </c>
      <c r="I15" s="1792">
        <v>0</v>
      </c>
      <c r="J15" s="1792">
        <v>0</v>
      </c>
      <c r="K15" s="1792">
        <v>72549.27</v>
      </c>
      <c r="L15" s="859">
        <v>88944.37</v>
      </c>
      <c r="M15" s="859">
        <v>335202.11</v>
      </c>
      <c r="N15" s="1792">
        <f>'SCH 32'!M128</f>
        <v>415477.58</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3.5" customHeight="1">
      <c r="A16" s="737" t="s">
        <v>1681</v>
      </c>
      <c r="C16" s="737"/>
      <c r="D16" s="860" t="s">
        <v>5</v>
      </c>
      <c r="E16" s="1791">
        <v>41593035.560000002</v>
      </c>
      <c r="F16" s="1791">
        <v>37435452.57</v>
      </c>
      <c r="G16" s="1791">
        <v>79098819.939999998</v>
      </c>
      <c r="H16" s="1791">
        <v>122773157.23999999</v>
      </c>
      <c r="I16" s="1791">
        <v>233654939.37</v>
      </c>
      <c r="J16" s="1791">
        <v>179316239.49000001</v>
      </c>
      <c r="K16" s="1791">
        <v>234500082.36000001</v>
      </c>
      <c r="L16" s="857">
        <v>301717618.43000001</v>
      </c>
      <c r="M16" s="857">
        <v>337584993.14999998</v>
      </c>
      <c r="N16" s="1791">
        <f>'SCH 32'!M166</f>
        <v>339943521.51999998</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15" customHeight="1">
      <c r="A17" s="759" t="s">
        <v>1682</v>
      </c>
      <c r="C17" s="737"/>
      <c r="D17" s="858" t="s">
        <v>5</v>
      </c>
      <c r="E17" s="1792">
        <v>856641092.45999992</v>
      </c>
      <c r="F17" s="1792">
        <v>930502988.49000001</v>
      </c>
      <c r="G17" s="1792">
        <v>972368348.38</v>
      </c>
      <c r="H17" s="1792">
        <v>1034847615.92</v>
      </c>
      <c r="I17" s="1928">
        <v>1029229405.6</v>
      </c>
      <c r="J17" s="1928">
        <v>966447979.03999996</v>
      </c>
      <c r="K17" s="1928">
        <v>1246132185.5999999</v>
      </c>
      <c r="L17" s="1929">
        <v>1285872692.1300001</v>
      </c>
      <c r="M17" s="1929">
        <v>1300440314.22</v>
      </c>
      <c r="N17" s="1928">
        <f>'SCH 32'!M120</f>
        <v>1225847992.3299999</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4.15" customHeight="1">
      <c r="A18" s="759" t="s">
        <v>2371</v>
      </c>
      <c r="C18" s="737"/>
      <c r="D18" s="858" t="s">
        <v>5</v>
      </c>
      <c r="E18" s="1930">
        <v>0</v>
      </c>
      <c r="F18" s="1930">
        <v>0</v>
      </c>
      <c r="G18" s="1930">
        <v>0</v>
      </c>
      <c r="H18" s="1930">
        <v>0</v>
      </c>
      <c r="I18" s="1931">
        <v>0</v>
      </c>
      <c r="J18" s="1931">
        <v>0</v>
      </c>
      <c r="K18" s="1931">
        <v>0</v>
      </c>
      <c r="L18" s="1932">
        <v>0</v>
      </c>
      <c r="M18" s="1932">
        <v>0</v>
      </c>
      <c r="N18" s="1931">
        <f>'SCH 32'!F172</f>
        <v>0</v>
      </c>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12.75" customHeight="1">
      <c r="A19" s="737"/>
      <c r="C19" s="737"/>
      <c r="E19" s="3"/>
      <c r="F19" s="3"/>
      <c r="G19" s="3"/>
      <c r="H19" s="3"/>
      <c r="I19" s="3"/>
      <c r="J19" s="3"/>
      <c r="K19" s="3"/>
      <c r="L19" s="3"/>
      <c r="M19" s="3"/>
      <c r="N19" s="202"/>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21" customHeight="1">
      <c r="A20" s="2"/>
      <c r="C20" s="2"/>
      <c r="D20" s="861"/>
      <c r="E20" s="1047">
        <f t="shared" ref="E20:N20" si="0">ROUND(SUM(E13:E18),2)</f>
        <v>1656170821.3399999</v>
      </c>
      <c r="F20" s="1047">
        <f t="shared" si="0"/>
        <v>1765039149.8599999</v>
      </c>
      <c r="G20" s="1047">
        <f t="shared" si="0"/>
        <v>1793923788.2</v>
      </c>
      <c r="H20" s="1047">
        <f t="shared" si="0"/>
        <v>2243584283.1599998</v>
      </c>
      <c r="I20" s="1047">
        <f t="shared" si="0"/>
        <v>2304764163.1799998</v>
      </c>
      <c r="J20" s="1047">
        <f t="shared" si="0"/>
        <v>2749143834.27</v>
      </c>
      <c r="K20" s="1047">
        <f t="shared" si="0"/>
        <v>2758577982.8699999</v>
      </c>
      <c r="L20" s="1047">
        <f t="shared" si="0"/>
        <v>3090418827.4000001</v>
      </c>
      <c r="M20" s="1047">
        <f t="shared" si="0"/>
        <v>5404884732.75</v>
      </c>
      <c r="N20" s="2138">
        <f t="shared" si="0"/>
        <v>5843011599.2399998</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15" customHeight="1">
      <c r="A21" s="737"/>
      <c r="C21" s="737"/>
      <c r="E21" s="3"/>
      <c r="F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15" customHeight="1">
      <c r="A22" s="737"/>
      <c r="C22" s="737"/>
      <c r="E22" s="3"/>
      <c r="F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15" customHeight="1">
      <c r="A23" s="736" t="s">
        <v>1001</v>
      </c>
      <c r="C23" s="737"/>
      <c r="D23" s="862"/>
      <c r="E23" s="1046">
        <v>0.1148</v>
      </c>
      <c r="F23" s="1046">
        <f>ROUND(SUM((+F20-E20)/E20),4)</f>
        <v>6.5699999999999995E-2</v>
      </c>
      <c r="G23" s="1046">
        <f t="shared" ref="G23:L23" si="1">ROUND(SUM((+G20-F20)/F20),4)</f>
        <v>1.6400000000000001E-2</v>
      </c>
      <c r="H23" s="1046">
        <f t="shared" si="1"/>
        <v>0.25069999999999998</v>
      </c>
      <c r="I23" s="1046">
        <f t="shared" si="1"/>
        <v>2.7300000000000001E-2</v>
      </c>
      <c r="J23" s="1046">
        <f t="shared" si="1"/>
        <v>0.1928</v>
      </c>
      <c r="K23" s="1046">
        <f t="shared" si="1"/>
        <v>3.3999999999999998E-3</v>
      </c>
      <c r="L23" s="1046">
        <f t="shared" si="1"/>
        <v>0.1203</v>
      </c>
      <c r="M23" s="1046">
        <f>ROUND(SUM((+M20-L20)/L20),4)</f>
        <v>0.74890000000000001</v>
      </c>
      <c r="N23" s="1046">
        <f>ROUND(SUM((+N20-M20)/M20),4)</f>
        <v>8.1100000000000005E-2</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15" customHeight="1">
      <c r="A24" s="737"/>
      <c r="C24" s="737"/>
      <c r="D24" s="3"/>
      <c r="E24" s="3"/>
      <c r="F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15" customHeight="1">
      <c r="A25" s="863" t="s">
        <v>2528</v>
      </c>
      <c r="C25" s="737"/>
      <c r="D25" s="3"/>
      <c r="E25" s="862"/>
      <c r="F25" s="862"/>
      <c r="G25" s="862"/>
      <c r="H25" s="862"/>
      <c r="I25" s="3"/>
      <c r="J25" s="3"/>
      <c r="K25" s="3"/>
      <c r="L25" s="862"/>
      <c r="M25" s="862"/>
      <c r="N25" s="1046">
        <f>ROUND(SUM((+N20-E20)/E20),4)</f>
        <v>2.528</v>
      </c>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ht="14.15" customHeight="1">
      <c r="B26" s="3"/>
      <c r="C26" s="3"/>
      <c r="D26" s="3"/>
      <c r="E26" s="3"/>
      <c r="F26" s="853"/>
      <c r="G26" s="192"/>
      <c r="H26" s="192"/>
      <c r="I26" s="3"/>
      <c r="J26" s="3"/>
      <c r="L26" s="192"/>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ht="13">
      <c r="B27" s="138"/>
      <c r="C27" s="11"/>
      <c r="D27" s="3"/>
      <c r="E27" s="3"/>
      <c r="F27" s="85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ht="13">
      <c r="B28" s="138"/>
      <c r="C28" s="11"/>
      <c r="D28" s="3"/>
      <c r="E28" s="3"/>
      <c r="F28" s="85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ht="13">
      <c r="B29" s="138"/>
      <c r="C29" s="11"/>
      <c r="D29" s="3"/>
      <c r="E29" s="3"/>
      <c r="F29" s="85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ht="13">
      <c r="B30" s="138"/>
      <c r="C30" s="11"/>
      <c r="D30" s="3"/>
      <c r="E30" s="3"/>
      <c r="F30" s="85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853"/>
      <c r="G31" s="3"/>
      <c r="H31" s="219"/>
      <c r="I31" s="3"/>
      <c r="J31" s="3"/>
      <c r="K31" s="219"/>
      <c r="L31" s="219"/>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85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85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85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85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85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85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85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85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85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85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85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85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85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85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85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85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85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85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85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85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ht="18" customHeight="1">
      <c r="D52" s="3"/>
      <c r="E52" s="3"/>
      <c r="F52" s="85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85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85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85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85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85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85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D59" s="3"/>
      <c r="E59" s="3"/>
      <c r="F59" s="853"/>
      <c r="G59" s="3"/>
      <c r="H59" s="3"/>
      <c r="I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c r="J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15.5">
      <c r="B61" s="667"/>
      <c r="D61" s="3"/>
      <c r="E61" s="3"/>
      <c r="F61" s="853"/>
      <c r="G61" s="3"/>
      <c r="H61" s="3"/>
      <c r="I61" s="3"/>
      <c r="J61" s="864"/>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81.75" customHeight="1">
      <c r="A62" s="865" t="s">
        <v>242</v>
      </c>
      <c r="B62" s="2346" t="s">
        <v>2518</v>
      </c>
      <c r="C62" s="2285"/>
      <c r="D62" s="2285"/>
      <c r="E62" s="2285"/>
      <c r="F62" s="2285"/>
      <c r="G62" s="2285"/>
      <c r="H62" s="2285"/>
      <c r="I62" s="2285"/>
      <c r="J62" s="2285"/>
      <c r="K62" s="2285"/>
      <c r="L62" s="2285"/>
      <c r="M62" s="2285"/>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5">
      <c r="B63" s="667"/>
      <c r="C63" s="3"/>
      <c r="D63" s="3"/>
      <c r="E63" s="3"/>
      <c r="F63" s="85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5">
      <c r="B64" s="667"/>
      <c r="C64" s="3"/>
      <c r="D64" s="3"/>
      <c r="E64" s="3"/>
      <c r="F64" s="85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5">
      <c r="B65" s="667"/>
      <c r="C65" s="3"/>
      <c r="D65" s="3"/>
      <c r="E65" s="3"/>
      <c r="F65" s="85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5">
      <c r="B66" s="667"/>
      <c r="C66" s="3"/>
      <c r="D66" s="3"/>
      <c r="E66" s="3"/>
      <c r="F66" s="85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5">
      <c r="B67" s="667"/>
      <c r="C67" s="3"/>
      <c r="D67" s="3"/>
      <c r="E67" s="3"/>
      <c r="F67" s="85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5">
      <c r="B68" s="667"/>
      <c r="C68" s="3"/>
      <c r="D68" s="3"/>
      <c r="E68" s="3"/>
      <c r="F68" s="85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ht="15.5">
      <c r="B69" s="667"/>
      <c r="C69" s="3"/>
      <c r="D69" s="3"/>
      <c r="E69" s="3"/>
      <c r="F69" s="85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85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85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85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85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85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85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85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85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row r="78" spans="2:234">
      <c r="B78" s="3"/>
      <c r="C78" s="3"/>
      <c r="D78" s="3"/>
      <c r="E78" s="3"/>
      <c r="F78" s="853"/>
      <c r="G78" s="3"/>
      <c r="H78" s="3"/>
      <c r="I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row>
  </sheetData>
  <customSheetViews>
    <customSheetView guid="{47D1D06F-CD63-4FEA-BA98-58AF0C63F775}" scale="75" showPageBreaks="1" showGridLines="0" outlineSymbols="0" fitToPage="1" printArea="1" topLeftCell="A10">
      <selection activeCell="L33" sqref="L33"/>
      <pageMargins left="0.5" right="0.5" top="1" bottom="0.25" header="0" footer="0.25"/>
      <printOptions horizontalCentered="1"/>
      <pageSetup scale="51" orientation="landscape" r:id="rId1"/>
      <headerFooter scaleWithDoc="0">
        <oddFooter>&amp;R&amp;8 121</oddFooter>
      </headerFooter>
    </customSheetView>
    <customSheetView guid="{018F3E41-3C34-447D-8E2C-07962AB41A6D}" scale="75" showGridLines="0" outlineSymbols="0" fitToPage="1" topLeftCell="A10">
      <selection activeCell="L33" sqref="L33"/>
      <pageMargins left="0.5" right="0.5" top="1" bottom="0.25" header="0" footer="0.25"/>
      <printOptions horizontalCentered="1"/>
      <pageSetup scale="51" orientation="landscape" r:id="rId2"/>
      <headerFooter scaleWithDoc="0">
        <oddFooter>&amp;R&amp;8 121</oddFooter>
      </headerFooter>
    </customSheetView>
  </customSheetViews>
  <mergeCells count="3">
    <mergeCell ref="D3:F3"/>
    <mergeCell ref="A11:B11"/>
    <mergeCell ref="B62:M62"/>
  </mergeCells>
  <printOptions horizontalCentered="1"/>
  <pageMargins left="0.5" right="0.5" top="1" bottom="0.25" header="0" footer="0.25"/>
  <pageSetup scale="51" orientation="landscape" r:id="rId3"/>
  <headerFooter scaleWithDoc="0">
    <oddFooter>&amp;R&amp;8 122</oddFooter>
  </headerFooter>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T306"/>
  <sheetViews>
    <sheetView showGridLines="0" showOutlineSymbols="0" zoomScale="80" zoomScaleNormal="80" zoomScaleSheetLayoutView="70" workbookViewId="0"/>
  </sheetViews>
  <sheetFormatPr defaultColWidth="9.61328125" defaultRowHeight="15.5"/>
  <cols>
    <col min="1" max="1" width="2.61328125" style="870" customWidth="1"/>
    <col min="2" max="2" width="9.07421875" style="870" customWidth="1"/>
    <col min="3" max="3" width="1.61328125" style="870" customWidth="1"/>
    <col min="4" max="4" width="74.61328125" style="870" customWidth="1"/>
    <col min="5" max="5" width="0.921875" style="870" customWidth="1"/>
    <col min="6" max="6" width="19.07421875" style="870" customWidth="1"/>
    <col min="7" max="7" width="3" style="870" customWidth="1"/>
    <col min="8" max="8" width="2.4609375" style="870" customWidth="1"/>
    <col min="9" max="9" width="9.15234375" style="870" bestFit="1" customWidth="1"/>
    <col min="10" max="10" width="1.61328125" style="870" customWidth="1"/>
    <col min="11" max="11" width="56.61328125" style="870" customWidth="1"/>
    <col min="12" max="12" width="1.15234375" style="870" customWidth="1"/>
    <col min="13" max="13" width="21.15234375" style="870" customWidth="1"/>
    <col min="14" max="15" width="9.61328125" style="870" customWidth="1"/>
    <col min="16" max="16" width="16" style="870" customWidth="1"/>
    <col min="17" max="16384" width="9.61328125" style="870"/>
  </cols>
  <sheetData>
    <row r="1" spans="1:13">
      <c r="A1" s="1195" t="s">
        <v>1193</v>
      </c>
    </row>
    <row r="3" spans="1:13" ht="18">
      <c r="A3" s="866" t="s">
        <v>0</v>
      </c>
      <c r="B3" s="867"/>
      <c r="C3" s="867"/>
      <c r="D3" s="867"/>
      <c r="E3" s="867"/>
      <c r="F3" s="868"/>
      <c r="G3" s="867"/>
      <c r="H3" s="866"/>
      <c r="I3" s="867"/>
      <c r="J3" s="867"/>
      <c r="K3" s="867"/>
      <c r="L3" s="867"/>
      <c r="M3" s="869" t="s">
        <v>995</v>
      </c>
    </row>
    <row r="4" spans="1:13" ht="18.149999999999999" customHeight="1">
      <c r="A4" s="871" t="s">
        <v>994</v>
      </c>
      <c r="B4" s="867"/>
      <c r="C4" s="867"/>
      <c r="D4" s="867"/>
      <c r="E4" s="867"/>
      <c r="F4" s="872"/>
      <c r="G4" s="872"/>
      <c r="H4" s="872"/>
      <c r="I4" s="872"/>
      <c r="J4" s="872"/>
      <c r="K4" s="872"/>
      <c r="L4" s="872"/>
      <c r="M4" s="869"/>
    </row>
    <row r="5" spans="1:13" ht="18">
      <c r="A5" s="871" t="s">
        <v>2481</v>
      </c>
      <c r="B5" s="867"/>
      <c r="C5" s="867"/>
      <c r="D5" s="867"/>
      <c r="E5" s="867"/>
      <c r="F5" s="868"/>
      <c r="G5" s="867"/>
      <c r="H5" s="871"/>
      <c r="I5" s="867"/>
      <c r="J5" s="867"/>
      <c r="K5" s="867"/>
      <c r="L5" s="867"/>
      <c r="M5" s="867"/>
    </row>
    <row r="6" spans="1:13" ht="12.75" customHeight="1">
      <c r="A6" s="873"/>
      <c r="F6" s="873"/>
      <c r="M6" s="873"/>
    </row>
    <row r="7" spans="1:13">
      <c r="B7" s="874"/>
      <c r="F7" s="875" t="s">
        <v>1003</v>
      </c>
      <c r="M7" s="875" t="s">
        <v>1003</v>
      </c>
    </row>
    <row r="8" spans="1:13">
      <c r="B8" s="2078" t="s">
        <v>1004</v>
      </c>
      <c r="C8" s="2079"/>
      <c r="D8" s="2078" t="s">
        <v>1005</v>
      </c>
      <c r="E8" s="2078"/>
      <c r="F8" s="2080" t="s">
        <v>1006</v>
      </c>
      <c r="G8" s="2079"/>
      <c r="H8" s="2079"/>
      <c r="I8" s="2078" t="s">
        <v>1004</v>
      </c>
      <c r="J8" s="2079"/>
      <c r="K8" s="2078" t="s">
        <v>1005</v>
      </c>
      <c r="L8" s="2078"/>
      <c r="M8" s="2080" t="s">
        <v>1006</v>
      </c>
    </row>
    <row r="9" spans="1:13">
      <c r="A9" s="870" t="s">
        <v>5</v>
      </c>
      <c r="B9" s="2079" t="s">
        <v>5</v>
      </c>
      <c r="C9" s="2079"/>
      <c r="D9" s="2079" t="s">
        <v>5</v>
      </c>
      <c r="E9" s="2079"/>
      <c r="F9" s="2079" t="s">
        <v>5</v>
      </c>
      <c r="G9" s="2079"/>
      <c r="H9" s="2079" t="s">
        <v>5</v>
      </c>
      <c r="I9" s="2079" t="s">
        <v>5</v>
      </c>
      <c r="J9" s="2079"/>
      <c r="K9" s="2079" t="s">
        <v>5</v>
      </c>
      <c r="L9" s="2079"/>
      <c r="M9" s="2079" t="s">
        <v>5</v>
      </c>
    </row>
    <row r="10" spans="1:13">
      <c r="A10" s="876"/>
      <c r="B10" s="2081"/>
      <c r="C10" s="2079"/>
      <c r="D10" s="2082" t="s">
        <v>997</v>
      </c>
      <c r="E10" s="2082"/>
      <c r="F10" s="2079"/>
      <c r="G10" s="2079"/>
      <c r="H10" s="2081"/>
      <c r="I10" s="2081"/>
      <c r="J10" s="2079"/>
      <c r="K10" s="2083" t="s">
        <v>1007</v>
      </c>
      <c r="L10" s="2083"/>
      <c r="M10" s="2084"/>
    </row>
    <row r="11" spans="1:13">
      <c r="B11" s="2085">
        <v>20401</v>
      </c>
      <c r="C11" s="2079"/>
      <c r="D11" s="2079" t="s">
        <v>2527</v>
      </c>
      <c r="E11" s="2086" t="s">
        <v>5</v>
      </c>
      <c r="F11" s="2087">
        <v>0</v>
      </c>
      <c r="G11" s="2079"/>
      <c r="H11" s="2079"/>
      <c r="I11" s="2088">
        <v>22039</v>
      </c>
      <c r="J11" s="2079"/>
      <c r="K11" s="2079" t="s">
        <v>1741</v>
      </c>
      <c r="L11" s="2086" t="s">
        <v>5</v>
      </c>
      <c r="M11" s="2089">
        <v>1783948.96</v>
      </c>
    </row>
    <row r="12" spans="1:13">
      <c r="A12" s="876"/>
      <c r="B12" s="2085">
        <v>20452</v>
      </c>
      <c r="C12" s="2079"/>
      <c r="D12" s="2079" t="s">
        <v>1683</v>
      </c>
      <c r="E12" s="2086" t="s">
        <v>5</v>
      </c>
      <c r="F12" s="2089">
        <v>0</v>
      </c>
      <c r="G12" s="2079"/>
      <c r="H12" s="2079"/>
      <c r="I12" s="2085">
        <v>22046</v>
      </c>
      <c r="J12" s="2079"/>
      <c r="K12" s="2079" t="s">
        <v>1742</v>
      </c>
      <c r="L12" s="2086" t="s">
        <v>5</v>
      </c>
      <c r="M12" s="2089">
        <v>89923974.299999997</v>
      </c>
    </row>
    <row r="13" spans="1:13">
      <c r="A13" s="877"/>
      <c r="B13" s="2085">
        <v>20501</v>
      </c>
      <c r="C13" s="2079"/>
      <c r="D13" s="2079" t="s">
        <v>1684</v>
      </c>
      <c r="E13" s="2086" t="s">
        <v>5</v>
      </c>
      <c r="F13" s="2089">
        <v>0</v>
      </c>
      <c r="G13" s="2079"/>
      <c r="H13" s="2079"/>
      <c r="I13" s="2085">
        <v>22053</v>
      </c>
      <c r="J13" s="2079"/>
      <c r="K13" s="2079" t="s">
        <v>1743</v>
      </c>
      <c r="L13" s="2086" t="s">
        <v>5</v>
      </c>
      <c r="M13" s="2089">
        <v>3364795.49</v>
      </c>
    </row>
    <row r="14" spans="1:13">
      <c r="A14" s="876"/>
      <c r="B14" s="2088">
        <v>20810</v>
      </c>
      <c r="C14" s="2079"/>
      <c r="D14" s="2079" t="s">
        <v>2388</v>
      </c>
      <c r="E14" s="2086" t="s">
        <v>5</v>
      </c>
      <c r="F14" s="2089">
        <v>0</v>
      </c>
      <c r="G14" s="2079"/>
      <c r="H14" s="2079"/>
      <c r="I14" s="2085">
        <v>22054</v>
      </c>
      <c r="J14" s="2079"/>
      <c r="K14" s="2079" t="s">
        <v>1744</v>
      </c>
      <c r="L14" s="2086" t="s">
        <v>5</v>
      </c>
      <c r="M14" s="2089">
        <v>1509970.95</v>
      </c>
    </row>
    <row r="15" spans="1:13">
      <c r="A15" s="876"/>
      <c r="B15" s="2088">
        <v>20818</v>
      </c>
      <c r="C15" s="2079"/>
      <c r="D15" s="2079" t="s">
        <v>1685</v>
      </c>
      <c r="E15" s="2086" t="s">
        <v>5</v>
      </c>
      <c r="F15" s="2089">
        <v>0</v>
      </c>
      <c r="G15" s="2079"/>
      <c r="H15" s="2079"/>
      <c r="I15" s="2085">
        <v>22055</v>
      </c>
      <c r="J15" s="2079"/>
      <c r="K15" s="2079" t="s">
        <v>1745</v>
      </c>
      <c r="L15" s="2086" t="s">
        <v>5</v>
      </c>
      <c r="M15" s="2089">
        <v>24341032.539999999</v>
      </c>
    </row>
    <row r="16" spans="1:13">
      <c r="A16" s="877"/>
      <c r="B16" s="2088">
        <v>20901</v>
      </c>
      <c r="C16" s="2079"/>
      <c r="D16" s="2079" t="s">
        <v>1686</v>
      </c>
      <c r="E16" s="2086" t="s">
        <v>5</v>
      </c>
      <c r="F16" s="2089">
        <v>0</v>
      </c>
      <c r="G16" s="2079"/>
      <c r="H16" s="2081"/>
      <c r="I16" s="2085">
        <v>22056</v>
      </c>
      <c r="J16" s="2079"/>
      <c r="K16" s="2079" t="s">
        <v>1746</v>
      </c>
      <c r="L16" s="2086" t="s">
        <v>5</v>
      </c>
      <c r="M16" s="2089">
        <v>0</v>
      </c>
    </row>
    <row r="17" spans="1:14">
      <c r="A17" s="877"/>
      <c r="B17" s="2088">
        <v>20904</v>
      </c>
      <c r="C17" s="2079"/>
      <c r="D17" s="2079" t="s">
        <v>1687</v>
      </c>
      <c r="E17" s="2086" t="s">
        <v>5</v>
      </c>
      <c r="F17" s="2089">
        <v>0</v>
      </c>
      <c r="G17" s="2079"/>
      <c r="H17" s="2081"/>
      <c r="I17" s="2088">
        <v>22062</v>
      </c>
      <c r="J17" s="2079"/>
      <c r="K17" s="2079" t="s">
        <v>1747</v>
      </c>
      <c r="L17" s="2086" t="s">
        <v>5</v>
      </c>
      <c r="M17" s="2089">
        <v>0</v>
      </c>
    </row>
    <row r="18" spans="1:14">
      <c r="A18" s="877"/>
      <c r="B18" s="2085">
        <v>21001</v>
      </c>
      <c r="C18" s="2079"/>
      <c r="D18" s="2079" t="s">
        <v>1688</v>
      </c>
      <c r="E18" s="2086" t="s">
        <v>5</v>
      </c>
      <c r="F18" s="2089">
        <v>0</v>
      </c>
      <c r="G18" s="2079"/>
      <c r="H18" s="2081"/>
      <c r="I18" s="2088">
        <v>22063</v>
      </c>
      <c r="J18" s="2079"/>
      <c r="K18" s="2090" t="s">
        <v>1748</v>
      </c>
      <c r="L18" s="2086" t="s">
        <v>5</v>
      </c>
      <c r="M18" s="2089">
        <v>4173497.81</v>
      </c>
    </row>
    <row r="19" spans="1:14">
      <c r="A19" s="877"/>
      <c r="B19" s="2088">
        <v>21002</v>
      </c>
      <c r="C19" s="2079"/>
      <c r="D19" s="2079" t="s">
        <v>1689</v>
      </c>
      <c r="E19" s="2086" t="s">
        <v>5</v>
      </c>
      <c r="F19" s="2089">
        <v>3308151.25</v>
      </c>
      <c r="G19" s="2079"/>
      <c r="H19" s="2081"/>
      <c r="I19" s="2085">
        <v>22078</v>
      </c>
      <c r="J19" s="2079"/>
      <c r="K19" s="2091" t="s">
        <v>1749</v>
      </c>
      <c r="L19" s="2086" t="s">
        <v>5</v>
      </c>
      <c r="M19" s="2089">
        <v>0</v>
      </c>
    </row>
    <row r="20" spans="1:14">
      <c r="A20" s="877"/>
      <c r="B20" s="2085">
        <v>21061</v>
      </c>
      <c r="C20" s="2079"/>
      <c r="D20" s="2079" t="s">
        <v>1690</v>
      </c>
      <c r="E20" s="2086" t="s">
        <v>5</v>
      </c>
      <c r="F20" s="2089">
        <v>0</v>
      </c>
      <c r="G20" s="2079"/>
      <c r="H20" s="2081"/>
      <c r="I20" s="2085">
        <v>22085</v>
      </c>
      <c r="J20" s="2079"/>
      <c r="K20" s="2079" t="s">
        <v>2357</v>
      </c>
      <c r="L20" s="2086" t="s">
        <v>5</v>
      </c>
      <c r="M20" s="2089">
        <v>15471808.02</v>
      </c>
    </row>
    <row r="21" spans="1:14">
      <c r="A21" s="877"/>
      <c r="B21" s="2085">
        <v>21064</v>
      </c>
      <c r="C21" s="2079"/>
      <c r="D21" s="2079" t="s">
        <v>2308</v>
      </c>
      <c r="E21" s="2086" t="s">
        <v>5</v>
      </c>
      <c r="F21" s="2089">
        <v>1672099.99</v>
      </c>
      <c r="G21" s="2079"/>
      <c r="H21" s="2092"/>
      <c r="I21" s="2088">
        <v>22090</v>
      </c>
      <c r="J21" s="2079"/>
      <c r="K21" s="2079" t="s">
        <v>1750</v>
      </c>
      <c r="L21" s="2086" t="s">
        <v>5</v>
      </c>
      <c r="M21" s="2089">
        <v>0</v>
      </c>
    </row>
    <row r="22" spans="1:14">
      <c r="A22" s="876"/>
      <c r="B22" s="2088">
        <v>21065</v>
      </c>
      <c r="C22" s="2079"/>
      <c r="D22" s="2079" t="s">
        <v>1691</v>
      </c>
      <c r="E22" s="2086" t="s">
        <v>5</v>
      </c>
      <c r="F22" s="2089">
        <v>0</v>
      </c>
      <c r="G22" s="2079"/>
      <c r="H22" s="2081"/>
      <c r="I22" s="2085">
        <v>22100</v>
      </c>
      <c r="J22" s="2079"/>
      <c r="K22" s="2079" t="s">
        <v>2358</v>
      </c>
      <c r="L22" s="2086" t="s">
        <v>5</v>
      </c>
      <c r="M22" s="2089">
        <v>6004755.0700000003</v>
      </c>
    </row>
    <row r="23" spans="1:14">
      <c r="A23" s="876"/>
      <c r="B23" s="2085">
        <v>21066</v>
      </c>
      <c r="C23" s="2079"/>
      <c r="D23" s="2090" t="s">
        <v>1692</v>
      </c>
      <c r="E23" s="2086" t="s">
        <v>5</v>
      </c>
      <c r="F23" s="2089">
        <v>4262701.0599999996</v>
      </c>
      <c r="G23" s="2079"/>
      <c r="H23" s="2081"/>
      <c r="I23" s="2085">
        <v>22130</v>
      </c>
      <c r="J23" s="2079"/>
      <c r="K23" s="2079" t="s">
        <v>1751</v>
      </c>
      <c r="L23" s="2086" t="s">
        <v>5</v>
      </c>
      <c r="M23" s="2089">
        <v>0</v>
      </c>
    </row>
    <row r="24" spans="1:14">
      <c r="B24" s="2085">
        <v>21067</v>
      </c>
      <c r="C24" s="2079"/>
      <c r="D24" s="2079" t="s">
        <v>1693</v>
      </c>
      <c r="E24" s="2086" t="s">
        <v>5</v>
      </c>
      <c r="F24" s="2089">
        <v>0</v>
      </c>
      <c r="G24" s="2079"/>
      <c r="H24" s="2081"/>
      <c r="I24" s="2085">
        <v>22135</v>
      </c>
      <c r="J24" s="2079"/>
      <c r="K24" s="2090" t="s">
        <v>1752</v>
      </c>
      <c r="L24" s="2086" t="s">
        <v>5</v>
      </c>
      <c r="M24" s="2089">
        <v>0</v>
      </c>
    </row>
    <row r="25" spans="1:14">
      <c r="A25" s="878"/>
      <c r="B25" s="2085">
        <v>21077</v>
      </c>
      <c r="C25" s="2079"/>
      <c r="D25" s="2079" t="s">
        <v>1694</v>
      </c>
      <c r="E25" s="2086" t="s">
        <v>5</v>
      </c>
      <c r="F25" s="2089">
        <v>0</v>
      </c>
      <c r="G25" s="2079"/>
      <c r="H25" s="2081"/>
      <c r="I25" s="2085">
        <v>22144</v>
      </c>
      <c r="J25" s="2079"/>
      <c r="K25" s="2079" t="s">
        <v>1753</v>
      </c>
      <c r="L25" s="2086" t="s">
        <v>5</v>
      </c>
      <c r="M25" s="2089">
        <v>0</v>
      </c>
    </row>
    <row r="26" spans="1:14">
      <c r="A26" s="876"/>
      <c r="B26" s="2085">
        <v>21081</v>
      </c>
      <c r="C26" s="2079"/>
      <c r="D26" s="2079" t="s">
        <v>1695</v>
      </c>
      <c r="E26" s="2086" t="s">
        <v>5</v>
      </c>
      <c r="F26" s="2089">
        <v>55241059.130000003</v>
      </c>
      <c r="G26" s="2079"/>
      <c r="H26" s="2081"/>
      <c r="I26" s="2085">
        <v>22151</v>
      </c>
      <c r="J26" s="2079"/>
      <c r="K26" s="2090" t="s">
        <v>1754</v>
      </c>
      <c r="L26" s="2086" t="s">
        <v>5</v>
      </c>
      <c r="M26" s="2089">
        <v>120773.86</v>
      </c>
    </row>
    <row r="27" spans="1:14">
      <c r="A27" s="876"/>
      <c r="B27" s="2085">
        <v>21082</v>
      </c>
      <c r="C27" s="2079"/>
      <c r="D27" s="2079" t="s">
        <v>1697</v>
      </c>
      <c r="E27" s="2086" t="s">
        <v>5</v>
      </c>
      <c r="F27" s="2089">
        <v>14061571.93</v>
      </c>
      <c r="G27" s="2079"/>
      <c r="H27" s="2081"/>
      <c r="I27" s="2085">
        <v>22156</v>
      </c>
      <c r="J27" s="2079"/>
      <c r="K27" s="2090" t="s">
        <v>1755</v>
      </c>
      <c r="L27" s="2086" t="s">
        <v>5</v>
      </c>
      <c r="M27" s="2089">
        <v>0</v>
      </c>
    </row>
    <row r="28" spans="1:14">
      <c r="A28" s="876"/>
      <c r="B28" s="2085">
        <v>21084</v>
      </c>
      <c r="C28" s="2079"/>
      <c r="D28" s="2090" t="s">
        <v>1696</v>
      </c>
      <c r="E28" s="2086" t="s">
        <v>5</v>
      </c>
      <c r="F28" s="2089">
        <v>0</v>
      </c>
      <c r="G28" s="2079"/>
      <c r="H28" s="2081"/>
      <c r="I28" s="2085">
        <v>22158</v>
      </c>
      <c r="J28" s="2079"/>
      <c r="K28" s="2079" t="s">
        <v>1756</v>
      </c>
      <c r="L28" s="2086" t="s">
        <v>5</v>
      </c>
      <c r="M28" s="2089">
        <v>0</v>
      </c>
    </row>
    <row r="29" spans="1:14">
      <c r="A29" s="876"/>
      <c r="B29" s="2085">
        <v>21087</v>
      </c>
      <c r="C29" s="2079"/>
      <c r="D29" s="2091" t="s">
        <v>1698</v>
      </c>
      <c r="E29" s="2086" t="s">
        <v>5</v>
      </c>
      <c r="F29" s="2089">
        <v>0</v>
      </c>
      <c r="G29" s="2079"/>
      <c r="H29" s="2081"/>
      <c r="I29" s="2088">
        <v>22168</v>
      </c>
      <c r="J29" s="2079"/>
      <c r="K29" s="2079" t="s">
        <v>1757</v>
      </c>
      <c r="L29" s="2086" t="s">
        <v>5</v>
      </c>
      <c r="M29" s="2089">
        <v>0</v>
      </c>
    </row>
    <row r="30" spans="1:14">
      <c r="A30" s="876"/>
      <c r="B30" s="2085">
        <v>21201</v>
      </c>
      <c r="C30" s="2079"/>
      <c r="D30" s="2091" t="s">
        <v>1699</v>
      </c>
      <c r="E30" s="2086" t="s">
        <v>5</v>
      </c>
      <c r="F30" s="2089">
        <v>0</v>
      </c>
      <c r="G30" s="2079"/>
      <c r="H30" s="2081"/>
      <c r="I30" s="2088">
        <v>22240</v>
      </c>
      <c r="J30" s="2079"/>
      <c r="K30" s="2079" t="s">
        <v>2520</v>
      </c>
      <c r="L30" s="2079"/>
      <c r="M30" s="2089">
        <v>529329.61</v>
      </c>
      <c r="N30" s="1138"/>
    </row>
    <row r="31" spans="1:14">
      <c r="A31" s="876"/>
      <c r="B31" s="2085">
        <v>21202</v>
      </c>
      <c r="C31" s="2079"/>
      <c r="D31" s="2091" t="s">
        <v>1700</v>
      </c>
      <c r="E31" s="2086" t="s">
        <v>5</v>
      </c>
      <c r="F31" s="2089">
        <v>0</v>
      </c>
      <c r="G31" s="2079"/>
      <c r="H31" s="2081"/>
      <c r="I31" s="2085">
        <v>22654</v>
      </c>
      <c r="J31" s="2079"/>
      <c r="K31" s="2079" t="s">
        <v>1758</v>
      </c>
      <c r="L31" s="2086" t="s">
        <v>5</v>
      </c>
      <c r="M31" s="2089">
        <v>20610214.699999999</v>
      </c>
    </row>
    <row r="32" spans="1:14">
      <c r="A32" s="876"/>
      <c r="B32" s="2085">
        <v>21203</v>
      </c>
      <c r="C32" s="2079"/>
      <c r="D32" s="2091" t="s">
        <v>1701</v>
      </c>
      <c r="E32" s="2086" t="s">
        <v>5</v>
      </c>
      <c r="F32" s="2089">
        <v>0</v>
      </c>
      <c r="G32" s="2079"/>
      <c r="H32" s="2081"/>
      <c r="I32" s="2085">
        <v>22751</v>
      </c>
      <c r="J32" s="2079"/>
      <c r="K32" s="2079" t="s">
        <v>2208</v>
      </c>
      <c r="L32" s="2079" t="s">
        <v>5</v>
      </c>
      <c r="M32" s="2089">
        <v>0</v>
      </c>
    </row>
    <row r="33" spans="1:14">
      <c r="A33" s="880"/>
      <c r="B33" s="2085">
        <v>21204</v>
      </c>
      <c r="C33" s="2079"/>
      <c r="D33" s="2091" t="s">
        <v>1702</v>
      </c>
      <c r="E33" s="2086" t="s">
        <v>5</v>
      </c>
      <c r="F33" s="2089">
        <v>0</v>
      </c>
      <c r="G33" s="2079"/>
      <c r="H33" s="2081"/>
      <c r="I33" s="2085">
        <v>22802</v>
      </c>
      <c r="J33" s="2079"/>
      <c r="K33" s="2079" t="s">
        <v>1893</v>
      </c>
      <c r="L33" s="2086" t="s">
        <v>5</v>
      </c>
      <c r="M33" s="2089">
        <v>0</v>
      </c>
    </row>
    <row r="34" spans="1:14">
      <c r="A34" s="878"/>
      <c r="B34" s="2085">
        <v>21205</v>
      </c>
      <c r="C34" s="2079"/>
      <c r="D34" s="2091" t="s">
        <v>1703</v>
      </c>
      <c r="E34" s="2086" t="s">
        <v>5</v>
      </c>
      <c r="F34" s="2089">
        <v>0</v>
      </c>
      <c r="G34" s="2079"/>
      <c r="H34" s="2081"/>
      <c r="I34" s="2085">
        <v>23001</v>
      </c>
      <c r="J34" s="2079"/>
      <c r="K34" s="2090" t="s">
        <v>1759</v>
      </c>
      <c r="L34" s="2086" t="s">
        <v>5</v>
      </c>
      <c r="M34" s="2089">
        <v>14330277.93</v>
      </c>
    </row>
    <row r="35" spans="1:14">
      <c r="A35" s="876"/>
      <c r="B35" s="2085">
        <v>21401</v>
      </c>
      <c r="C35" s="2093"/>
      <c r="D35" s="2090" t="s">
        <v>1704</v>
      </c>
      <c r="E35" s="2086" t="s">
        <v>5</v>
      </c>
      <c r="F35" s="2089">
        <v>0</v>
      </c>
      <c r="G35" s="2079"/>
      <c r="H35" s="2081"/>
      <c r="I35" s="2085">
        <v>23102</v>
      </c>
      <c r="J35" s="2079"/>
      <c r="K35" s="2079" t="s">
        <v>1760</v>
      </c>
      <c r="L35" s="2086" t="s">
        <v>5</v>
      </c>
      <c r="M35" s="2089">
        <v>5350949.7</v>
      </c>
    </row>
    <row r="36" spans="1:14">
      <c r="A36" s="876"/>
      <c r="B36" s="2085">
        <v>21402</v>
      </c>
      <c r="C36" s="2093"/>
      <c r="D36" s="2090" t="s">
        <v>1705</v>
      </c>
      <c r="E36" s="2086" t="s">
        <v>5</v>
      </c>
      <c r="F36" s="2089">
        <v>0</v>
      </c>
      <c r="G36" s="2079"/>
      <c r="H36" s="2081"/>
      <c r="I36" s="2085">
        <v>23151</v>
      </c>
      <c r="J36" s="2079"/>
      <c r="K36" s="2079" t="s">
        <v>1761</v>
      </c>
      <c r="L36" s="2086" t="s">
        <v>5</v>
      </c>
      <c r="M36" s="2089">
        <v>27978018.760000002</v>
      </c>
    </row>
    <row r="37" spans="1:14">
      <c r="A37" s="878"/>
      <c r="B37" s="2085">
        <v>21451</v>
      </c>
      <c r="C37" s="2079"/>
      <c r="D37" s="2079" t="s">
        <v>1706</v>
      </c>
      <c r="E37" s="2086" t="s">
        <v>5</v>
      </c>
      <c r="F37" s="2089">
        <v>31064947.07</v>
      </c>
      <c r="G37" s="2079"/>
      <c r="H37" s="2081"/>
      <c r="I37" s="2085">
        <v>23701</v>
      </c>
      <c r="J37" s="2079"/>
      <c r="K37" s="2079" t="s">
        <v>1737</v>
      </c>
      <c r="L37" s="2086" t="s">
        <v>5</v>
      </c>
      <c r="M37" s="2089">
        <v>0</v>
      </c>
    </row>
    <row r="38" spans="1:14">
      <c r="A38" s="878"/>
      <c r="B38" s="2085">
        <v>21452</v>
      </c>
      <c r="C38" s="2079"/>
      <c r="D38" s="2079" t="s">
        <v>1707</v>
      </c>
      <c r="E38" s="2086" t="s">
        <v>5</v>
      </c>
      <c r="F38" s="2089">
        <v>2235197.8199999998</v>
      </c>
      <c r="G38" s="2079"/>
      <c r="H38" s="2081"/>
      <c r="I38" s="2085">
        <v>23702</v>
      </c>
      <c r="J38" s="2079"/>
      <c r="K38" s="2079" t="s">
        <v>1736</v>
      </c>
      <c r="L38" s="2086" t="s">
        <v>5</v>
      </c>
      <c r="M38" s="2089">
        <v>18017394.559999999</v>
      </c>
    </row>
    <row r="39" spans="1:14">
      <c r="A39" s="876"/>
      <c r="B39" s="2085">
        <v>21902</v>
      </c>
      <c r="C39" s="2079"/>
      <c r="D39" s="2090" t="s">
        <v>1892</v>
      </c>
      <c r="E39" s="2086" t="s">
        <v>5</v>
      </c>
      <c r="F39" s="2089">
        <v>0</v>
      </c>
      <c r="G39" s="2079"/>
      <c r="H39" s="2081"/>
      <c r="I39" s="2085">
        <v>23800</v>
      </c>
      <c r="J39" s="2079"/>
      <c r="K39" s="2094" t="s">
        <v>2264</v>
      </c>
      <c r="L39" s="2086" t="s">
        <v>5</v>
      </c>
      <c r="M39" s="2089">
        <v>0</v>
      </c>
    </row>
    <row r="40" spans="1:14">
      <c r="A40" s="876"/>
      <c r="B40" s="2088">
        <v>21905</v>
      </c>
      <c r="C40" s="2079"/>
      <c r="D40" s="2079" t="s">
        <v>2207</v>
      </c>
      <c r="E40" s="2079" t="s">
        <v>5</v>
      </c>
      <c r="F40" s="2089">
        <v>10933559.939999999</v>
      </c>
      <c r="G40" s="2079"/>
      <c r="H40" s="2081"/>
      <c r="I40" s="2085">
        <v>23801</v>
      </c>
      <c r="J40" s="2079"/>
      <c r="K40" s="2094" t="s">
        <v>2253</v>
      </c>
      <c r="L40" s="2079" t="s">
        <v>5</v>
      </c>
      <c r="M40" s="2095">
        <v>0</v>
      </c>
    </row>
    <row r="41" spans="1:14">
      <c r="A41" s="876"/>
      <c r="B41" s="2088">
        <v>21907</v>
      </c>
      <c r="C41" s="2079"/>
      <c r="D41" s="2079" t="s">
        <v>1708</v>
      </c>
      <c r="E41" s="2086" t="s">
        <v>5</v>
      </c>
      <c r="F41" s="2089">
        <v>0</v>
      </c>
      <c r="G41" s="2079"/>
      <c r="H41" s="2079"/>
      <c r="I41" s="2085">
        <v>23806</v>
      </c>
      <c r="J41" s="2079"/>
      <c r="K41" s="2079" t="s">
        <v>2375</v>
      </c>
      <c r="L41" s="2079" t="s">
        <v>5</v>
      </c>
      <c r="M41" s="2095">
        <v>0</v>
      </c>
    </row>
    <row r="42" spans="1:14">
      <c r="A42" s="876"/>
      <c r="B42" s="2088">
        <v>21909</v>
      </c>
      <c r="C42" s="2079"/>
      <c r="D42" s="2079" t="s">
        <v>1709</v>
      </c>
      <c r="E42" s="2086" t="s">
        <v>5</v>
      </c>
      <c r="F42" s="2089">
        <v>0</v>
      </c>
      <c r="G42" s="2079"/>
      <c r="H42" s="2081"/>
      <c r="I42" s="2085">
        <v>24951</v>
      </c>
      <c r="J42" s="2079"/>
      <c r="K42" s="2079" t="s">
        <v>2376</v>
      </c>
      <c r="L42" s="2079" t="s">
        <v>5</v>
      </c>
      <c r="M42" s="2118">
        <v>3015.01</v>
      </c>
    </row>
    <row r="43" spans="1:14">
      <c r="A43" s="876"/>
      <c r="B43" s="2085">
        <v>21911</v>
      </c>
      <c r="C43" s="2079"/>
      <c r="D43" s="2079" t="s">
        <v>1710</v>
      </c>
      <c r="E43" s="2086" t="s">
        <v>5</v>
      </c>
      <c r="F43" s="2089">
        <v>1335184.3799999999</v>
      </c>
      <c r="G43" s="2079"/>
      <c r="H43" s="2081"/>
      <c r="I43" s="2085"/>
      <c r="J43" s="2079"/>
      <c r="K43" s="2079"/>
      <c r="L43" s="2079"/>
      <c r="M43" s="2095"/>
      <c r="N43" s="1138"/>
    </row>
    <row r="44" spans="1:14">
      <c r="A44" s="876"/>
      <c r="B44" s="2088">
        <v>21912</v>
      </c>
      <c r="C44" s="2079"/>
      <c r="D44" s="2079" t="s">
        <v>1711</v>
      </c>
      <c r="E44" s="2086" t="s">
        <v>5</v>
      </c>
      <c r="F44" s="2089">
        <v>2693505.28</v>
      </c>
      <c r="G44" s="2079"/>
      <c r="H44" s="2081"/>
      <c r="I44" s="2079"/>
      <c r="J44" s="2079"/>
      <c r="K44" s="2082"/>
      <c r="L44" s="2086"/>
      <c r="M44" s="2096"/>
    </row>
    <row r="45" spans="1:14" ht="16" thickBot="1">
      <c r="A45" s="876"/>
      <c r="B45" s="2085">
        <v>21913</v>
      </c>
      <c r="C45" s="2079"/>
      <c r="D45" s="2090" t="s">
        <v>1712</v>
      </c>
      <c r="E45" s="2086" t="s">
        <v>5</v>
      </c>
      <c r="F45" s="2089">
        <v>0</v>
      </c>
      <c r="G45" s="2079"/>
      <c r="H45" s="2081"/>
      <c r="I45" s="2097"/>
      <c r="J45" s="2079"/>
      <c r="K45" s="2082" t="s">
        <v>1735</v>
      </c>
      <c r="L45" s="2086" t="s">
        <v>5</v>
      </c>
      <c r="M45" s="2098">
        <f>ROUND(SUM(F10:F62)+SUM(M10:M42),2)</f>
        <v>378683666.13</v>
      </c>
    </row>
    <row r="46" spans="1:14" ht="16" thickTop="1">
      <c r="A46" s="876"/>
      <c r="B46" s="2085">
        <v>21937</v>
      </c>
      <c r="C46" s="2079"/>
      <c r="D46" s="2090" t="s">
        <v>1713</v>
      </c>
      <c r="E46" s="2086" t="s">
        <v>5</v>
      </c>
      <c r="F46" s="2089">
        <v>0</v>
      </c>
      <c r="G46" s="2079"/>
      <c r="H46" s="2081"/>
      <c r="I46" s="2079"/>
      <c r="J46" s="2079"/>
      <c r="K46" s="2099"/>
      <c r="L46" s="2099"/>
      <c r="M46" s="2100"/>
    </row>
    <row r="47" spans="1:14">
      <c r="A47" s="876"/>
      <c r="B47" s="2085">
        <v>21945</v>
      </c>
      <c r="C47" s="2079"/>
      <c r="D47" s="2090" t="s">
        <v>1714</v>
      </c>
      <c r="E47" s="2086" t="s">
        <v>5</v>
      </c>
      <c r="F47" s="2089">
        <v>0</v>
      </c>
      <c r="G47" s="2079"/>
      <c r="H47" s="2081"/>
      <c r="I47" s="2079"/>
      <c r="J47" s="2079"/>
      <c r="K47" s="2083" t="s">
        <v>998</v>
      </c>
      <c r="L47" s="2083"/>
      <c r="M47" s="2079"/>
    </row>
    <row r="48" spans="1:14">
      <c r="A48" s="876"/>
      <c r="B48" s="2085">
        <v>21959</v>
      </c>
      <c r="C48" s="2079"/>
      <c r="D48" s="2079" t="s">
        <v>1715</v>
      </c>
      <c r="E48" s="2086" t="s">
        <v>5</v>
      </c>
      <c r="F48" s="2089">
        <v>0</v>
      </c>
      <c r="G48" s="2079"/>
      <c r="H48" s="2092"/>
      <c r="I48" s="2085" t="s">
        <v>1008</v>
      </c>
      <c r="J48" s="2079"/>
      <c r="K48" s="2091" t="s">
        <v>1728</v>
      </c>
      <c r="L48" s="2086" t="s">
        <v>5</v>
      </c>
      <c r="M48" s="2089">
        <v>59981547.759999998</v>
      </c>
    </row>
    <row r="49" spans="1:13">
      <c r="A49" s="876"/>
      <c r="B49" s="2085">
        <v>21961</v>
      </c>
      <c r="C49" s="2079"/>
      <c r="D49" s="2079" t="s">
        <v>2521</v>
      </c>
      <c r="E49" s="2079" t="s">
        <v>5</v>
      </c>
      <c r="F49" s="2089">
        <v>408266.9</v>
      </c>
      <c r="G49" s="2079"/>
      <c r="H49" s="2081"/>
      <c r="I49" s="2085" t="s">
        <v>1009</v>
      </c>
      <c r="J49" s="2079"/>
      <c r="K49" s="2091" t="s">
        <v>1726</v>
      </c>
      <c r="L49" s="2086" t="s">
        <v>5</v>
      </c>
      <c r="M49" s="2089">
        <v>2763923094.7199998</v>
      </c>
    </row>
    <row r="50" spans="1:13">
      <c r="A50" s="876"/>
      <c r="B50" s="2085">
        <v>21962</v>
      </c>
      <c r="C50" s="2079"/>
      <c r="D50" s="2079" t="s">
        <v>1716</v>
      </c>
      <c r="E50" s="2086" t="s">
        <v>5</v>
      </c>
      <c r="F50" s="2089">
        <v>9339666.8499999996</v>
      </c>
      <c r="G50" s="2079"/>
      <c r="H50" s="2079"/>
      <c r="I50" s="2085" t="s">
        <v>1010</v>
      </c>
      <c r="J50" s="2079"/>
      <c r="K50" s="2091" t="s">
        <v>1727</v>
      </c>
      <c r="L50" s="2086" t="s">
        <v>5</v>
      </c>
      <c r="M50" s="2089">
        <v>18951886</v>
      </c>
    </row>
    <row r="51" spans="1:13">
      <c r="A51" s="876"/>
      <c r="B51" s="2085">
        <v>21978</v>
      </c>
      <c r="C51" s="2079"/>
      <c r="D51" s="2079" t="s">
        <v>1717</v>
      </c>
      <c r="E51" s="2086" t="s">
        <v>5</v>
      </c>
      <c r="F51" s="2089">
        <v>0</v>
      </c>
      <c r="G51" s="2079"/>
      <c r="H51" s="2081"/>
      <c r="I51" s="2085" t="s">
        <v>1011</v>
      </c>
      <c r="J51" s="2101"/>
      <c r="K51" s="2079" t="s">
        <v>1729</v>
      </c>
      <c r="L51" s="2086" t="s">
        <v>5</v>
      </c>
      <c r="M51" s="2089">
        <v>451614036.38999999</v>
      </c>
    </row>
    <row r="52" spans="1:13">
      <c r="A52" s="876"/>
      <c r="B52" s="2085">
        <v>21979</v>
      </c>
      <c r="C52" s="2079"/>
      <c r="D52" s="2090" t="s">
        <v>1718</v>
      </c>
      <c r="E52" s="2086" t="s">
        <v>5</v>
      </c>
      <c r="F52" s="2089">
        <v>0</v>
      </c>
      <c r="G52" s="2079"/>
      <c r="H52" s="2081"/>
      <c r="I52" s="2085" t="s">
        <v>1012</v>
      </c>
      <c r="J52" s="2079"/>
      <c r="K52" s="2079" t="s">
        <v>1730</v>
      </c>
      <c r="L52" s="2086" t="s">
        <v>5</v>
      </c>
      <c r="M52" s="2089">
        <v>8093858.8700000001</v>
      </c>
    </row>
    <row r="53" spans="1:13">
      <c r="A53" s="876"/>
      <c r="B53" s="2085">
        <v>21989</v>
      </c>
      <c r="C53" s="2079"/>
      <c r="D53" s="2090" t="s">
        <v>1719</v>
      </c>
      <c r="E53" s="2086" t="s">
        <v>5</v>
      </c>
      <c r="F53" s="2089">
        <v>0</v>
      </c>
      <c r="G53" s="2079"/>
      <c r="H53" s="2092"/>
      <c r="I53" s="2088">
        <v>25950</v>
      </c>
      <c r="J53" s="2079"/>
      <c r="K53" s="2079" t="s">
        <v>1731</v>
      </c>
      <c r="L53" s="2086" t="s">
        <v>5</v>
      </c>
      <c r="M53" s="2089">
        <v>594280.99</v>
      </c>
    </row>
    <row r="54" spans="1:13">
      <c r="A54" s="876"/>
      <c r="B54" s="2088">
        <v>22003</v>
      </c>
      <c r="C54" s="2079"/>
      <c r="D54" s="2079" t="s">
        <v>1720</v>
      </c>
      <c r="E54" s="2086" t="s">
        <v>5</v>
      </c>
      <c r="F54" s="2089">
        <v>0</v>
      </c>
      <c r="G54" s="2079"/>
      <c r="H54" s="2079"/>
      <c r="I54" s="2085" t="s">
        <v>1013</v>
      </c>
      <c r="J54" s="2079"/>
      <c r="K54" s="2079" t="s">
        <v>1732</v>
      </c>
      <c r="L54" s="2086" t="s">
        <v>5</v>
      </c>
      <c r="M54" s="2089">
        <v>2408133.0499999998</v>
      </c>
    </row>
    <row r="55" spans="1:13">
      <c r="A55" s="876"/>
      <c r="B55" s="2085">
        <v>22004</v>
      </c>
      <c r="C55" s="2079"/>
      <c r="D55" s="2079" t="s">
        <v>1721</v>
      </c>
      <c r="E55" s="2086" t="s">
        <v>5</v>
      </c>
      <c r="F55" s="2089">
        <v>0</v>
      </c>
      <c r="G55" s="2079"/>
      <c r="H55" s="2081"/>
      <c r="I55" s="2088">
        <v>31351</v>
      </c>
      <c r="J55" s="2079"/>
      <c r="K55" s="2079" t="s">
        <v>1733</v>
      </c>
      <c r="L55" s="2086" t="s">
        <v>5</v>
      </c>
      <c r="M55" s="2089">
        <v>8753932.6600000001</v>
      </c>
    </row>
    <row r="56" spans="1:13">
      <c r="A56" s="876"/>
      <c r="B56" s="2085">
        <v>22006</v>
      </c>
      <c r="C56" s="2079"/>
      <c r="D56" s="2079" t="s">
        <v>1722</v>
      </c>
      <c r="E56" s="2086" t="s">
        <v>5</v>
      </c>
      <c r="F56" s="2089">
        <v>0</v>
      </c>
      <c r="G56" s="2079"/>
      <c r="H56" s="2081"/>
      <c r="I56" s="2088">
        <v>31354</v>
      </c>
      <c r="J56" s="2079"/>
      <c r="K56" s="2079" t="s">
        <v>1734</v>
      </c>
      <c r="L56" s="2086" t="s">
        <v>5</v>
      </c>
      <c r="M56" s="2089">
        <v>479651782.98000002</v>
      </c>
    </row>
    <row r="57" spans="1:13">
      <c r="A57" s="876"/>
      <c r="B57" s="2085">
        <v>22007</v>
      </c>
      <c r="C57" s="2079"/>
      <c r="D57" s="2090" t="s">
        <v>1723</v>
      </c>
      <c r="E57" s="2086" t="s">
        <v>5</v>
      </c>
      <c r="F57" s="2089">
        <v>0</v>
      </c>
      <c r="G57" s="2079"/>
      <c r="H57" s="2081"/>
      <c r="I57" s="2085" t="s">
        <v>1014</v>
      </c>
      <c r="J57" s="2079"/>
      <c r="K57" s="2079" t="s">
        <v>2258</v>
      </c>
      <c r="L57" s="2086" t="s">
        <v>5</v>
      </c>
      <c r="M57" s="2089">
        <v>104148388.26000001</v>
      </c>
    </row>
    <row r="58" spans="1:13">
      <c r="A58" s="876"/>
      <c r="B58" s="2085">
        <v>22008</v>
      </c>
      <c r="C58" s="2079"/>
      <c r="D58" s="2090" t="s">
        <v>2307</v>
      </c>
      <c r="E58" s="2086"/>
      <c r="F58" s="2089">
        <v>0</v>
      </c>
      <c r="G58" s="2079"/>
      <c r="H58" s="2081"/>
      <c r="I58" s="2079"/>
      <c r="J58" s="2079"/>
      <c r="K58" s="2079"/>
      <c r="L58" s="2079"/>
      <c r="M58" s="2102"/>
    </row>
    <row r="59" spans="1:13" ht="16" thickBot="1">
      <c r="A59" s="876"/>
      <c r="B59" s="2085">
        <v>22009</v>
      </c>
      <c r="C59" s="2079"/>
      <c r="D59" s="2079" t="s">
        <v>1724</v>
      </c>
      <c r="E59" s="2086" t="s">
        <v>5</v>
      </c>
      <c r="F59" s="2089">
        <v>0</v>
      </c>
      <c r="G59" s="2079"/>
      <c r="H59" s="2092"/>
      <c r="I59" s="2081"/>
      <c r="J59" s="2079"/>
      <c r="K59" s="2083" t="s">
        <v>1725</v>
      </c>
      <c r="L59" s="2086" t="s">
        <v>5</v>
      </c>
      <c r="M59" s="2103">
        <f>ROUND(SUM(M48:M57),2)</f>
        <v>3898120941.6799998</v>
      </c>
    </row>
    <row r="60" spans="1:13" ht="16" thickTop="1">
      <c r="A60" s="876"/>
      <c r="B60" s="2085">
        <v>22032</v>
      </c>
      <c r="C60" s="2079"/>
      <c r="D60" s="2079" t="s">
        <v>1738</v>
      </c>
      <c r="E60" s="2086" t="s">
        <v>5</v>
      </c>
      <c r="F60" s="2089">
        <v>8613997.2599999998</v>
      </c>
      <c r="G60" s="2079"/>
      <c r="H60" s="2079"/>
      <c r="I60" s="2079"/>
      <c r="J60" s="2079"/>
      <c r="K60" s="2079"/>
      <c r="L60" s="2079"/>
      <c r="M60" s="2079"/>
    </row>
    <row r="61" spans="1:13">
      <c r="B61" s="2088">
        <v>22034</v>
      </c>
      <c r="C61" s="2079"/>
      <c r="D61" s="2079" t="s">
        <v>1739</v>
      </c>
      <c r="E61" s="2086" t="s">
        <v>5</v>
      </c>
      <c r="F61" s="2089">
        <v>0</v>
      </c>
      <c r="G61" s="2079"/>
      <c r="H61" s="2081"/>
      <c r="I61" s="2079"/>
      <c r="J61" s="2079"/>
      <c r="K61" s="2079"/>
      <c r="L61" s="2079"/>
      <c r="M61" s="2079"/>
    </row>
    <row r="62" spans="1:13">
      <c r="A62" s="876"/>
      <c r="B62" s="2088">
        <v>22036</v>
      </c>
      <c r="C62" s="2079"/>
      <c r="D62" s="2079" t="s">
        <v>1740</v>
      </c>
      <c r="E62" s="2086" t="s">
        <v>5</v>
      </c>
      <c r="F62" s="2089">
        <v>0</v>
      </c>
      <c r="G62" s="2079"/>
      <c r="H62" s="2081"/>
      <c r="I62" s="2079"/>
      <c r="J62" s="2079"/>
      <c r="K62" s="2079"/>
      <c r="L62" s="2079"/>
      <c r="M62" s="2079"/>
    </row>
    <row r="63" spans="1:13">
      <c r="A63" s="876"/>
      <c r="B63" s="2079"/>
      <c r="C63" s="2079"/>
      <c r="D63" s="2079"/>
      <c r="E63" s="2079"/>
      <c r="F63" s="2079"/>
      <c r="G63" s="2079"/>
      <c r="H63" s="2081"/>
      <c r="I63" s="2079"/>
      <c r="J63" s="2079"/>
      <c r="K63" s="2079"/>
      <c r="L63" s="2079"/>
      <c r="M63" s="2079"/>
    </row>
    <row r="64" spans="1:13">
      <c r="A64" s="876"/>
      <c r="B64" s="2079"/>
      <c r="C64" s="2079"/>
      <c r="D64" s="2079"/>
      <c r="E64" s="2079"/>
      <c r="F64" s="2079"/>
      <c r="G64" s="2079"/>
      <c r="H64" s="2092"/>
      <c r="I64" s="2079"/>
      <c r="J64" s="2079"/>
      <c r="K64" s="2079"/>
      <c r="L64" s="2079"/>
      <c r="M64" s="2079"/>
    </row>
    <row r="65" spans="1:13">
      <c r="A65" s="876"/>
      <c r="B65" s="2079"/>
      <c r="C65" s="2079"/>
      <c r="D65" s="2079"/>
      <c r="E65" s="2079"/>
      <c r="F65" s="2079"/>
      <c r="G65" s="2079"/>
      <c r="H65" s="2081"/>
      <c r="I65" s="2079"/>
      <c r="J65" s="2079"/>
      <c r="K65" s="2079"/>
      <c r="L65" s="2079"/>
      <c r="M65" s="2079"/>
    </row>
    <row r="66" spans="1:13">
      <c r="A66" s="876"/>
      <c r="B66" s="2079"/>
      <c r="C66" s="2079"/>
      <c r="D66" s="2079"/>
      <c r="E66" s="2079"/>
      <c r="F66" s="2079"/>
      <c r="G66" s="2079"/>
      <c r="H66" s="2081"/>
      <c r="I66" s="2079"/>
      <c r="J66" s="2079"/>
      <c r="K66" s="2079"/>
      <c r="L66" s="2079"/>
      <c r="M66" s="2079"/>
    </row>
    <row r="67" spans="1:13" ht="15" customHeight="1">
      <c r="A67" s="876"/>
      <c r="B67" s="2085"/>
      <c r="C67" s="2079"/>
      <c r="D67" s="2079"/>
      <c r="E67" s="2079"/>
      <c r="F67" s="2089"/>
      <c r="G67" s="2079"/>
      <c r="H67" s="2081"/>
      <c r="I67" s="2079"/>
      <c r="J67" s="2079"/>
      <c r="K67" s="2079"/>
      <c r="L67" s="2079"/>
      <c r="M67" s="2079"/>
    </row>
    <row r="68" spans="1:13" ht="15.65" customHeight="1">
      <c r="A68" s="876"/>
      <c r="B68" s="2079"/>
      <c r="C68" s="2079"/>
      <c r="D68" s="2079"/>
      <c r="E68" s="2079"/>
      <c r="F68" s="2079"/>
      <c r="G68" s="2079"/>
      <c r="H68" s="2081"/>
      <c r="I68" s="2079"/>
      <c r="J68" s="2079"/>
      <c r="K68" s="2079"/>
      <c r="L68" s="2079"/>
      <c r="M68" s="2079"/>
    </row>
    <row r="69" spans="1:13">
      <c r="A69" s="876"/>
      <c r="B69" s="2079"/>
      <c r="C69" s="2079"/>
      <c r="D69" s="2079"/>
      <c r="E69" s="2079"/>
      <c r="F69" s="2079"/>
      <c r="G69" s="2079"/>
      <c r="H69" s="2081"/>
      <c r="I69" s="2079"/>
      <c r="J69" s="2079"/>
      <c r="K69" s="2079"/>
      <c r="L69" s="2079"/>
      <c r="M69" s="2079"/>
    </row>
    <row r="70" spans="1:13">
      <c r="A70" s="876"/>
      <c r="B70" s="2079"/>
      <c r="C70" s="2079"/>
      <c r="D70" s="2079"/>
      <c r="E70" s="2079"/>
      <c r="F70" s="2079"/>
      <c r="G70" s="2079"/>
      <c r="H70" s="2081"/>
      <c r="I70" s="2079"/>
      <c r="J70" s="2079"/>
      <c r="K70" s="2079"/>
      <c r="L70" s="2079"/>
      <c r="M70" s="2079"/>
    </row>
    <row r="71" spans="1:13" ht="18">
      <c r="A71" s="866" t="s">
        <v>0</v>
      </c>
      <c r="B71" s="2104"/>
      <c r="C71" s="2104"/>
      <c r="D71" s="2104"/>
      <c r="E71" s="2104"/>
      <c r="F71" s="2105"/>
      <c r="G71" s="2104"/>
      <c r="H71" s="2106"/>
      <c r="I71" s="2104"/>
      <c r="J71" s="2104"/>
      <c r="K71" s="2104"/>
      <c r="L71" s="2104"/>
      <c r="M71" s="2107" t="s">
        <v>995</v>
      </c>
    </row>
    <row r="72" spans="1:13" ht="18">
      <c r="A72" s="871" t="s">
        <v>994</v>
      </c>
      <c r="B72" s="2104"/>
      <c r="C72" s="2104"/>
      <c r="D72" s="2104"/>
      <c r="E72" s="2104"/>
      <c r="F72" s="2105"/>
      <c r="G72" s="2104"/>
      <c r="H72" s="2108"/>
      <c r="I72" s="2104"/>
      <c r="J72" s="2104"/>
      <c r="K72" s="2104"/>
      <c r="L72" s="2104"/>
      <c r="M72" s="2107" t="s">
        <v>115</v>
      </c>
    </row>
    <row r="73" spans="1:13" ht="18">
      <c r="A73" s="871" t="str">
        <f>A5</f>
        <v>AS OF MARCH 31, 2020</v>
      </c>
      <c r="B73" s="2104"/>
      <c r="C73" s="2104"/>
      <c r="D73" s="2104"/>
      <c r="E73" s="2104"/>
      <c r="F73" s="2105"/>
      <c r="G73" s="2079"/>
      <c r="H73" s="2108"/>
      <c r="I73" s="2104"/>
      <c r="J73" s="2104"/>
      <c r="K73" s="2104"/>
      <c r="L73" s="2104"/>
      <c r="M73" s="2107"/>
    </row>
    <row r="74" spans="1:13" ht="18">
      <c r="A74" s="871"/>
      <c r="B74" s="2104"/>
      <c r="C74" s="2104"/>
      <c r="D74" s="2104"/>
      <c r="E74" s="2104"/>
      <c r="F74" s="2105"/>
      <c r="G74" s="2079"/>
      <c r="H74" s="2108"/>
      <c r="I74" s="2104"/>
      <c r="J74" s="2104"/>
      <c r="K74" s="2104"/>
      <c r="L74" s="2104"/>
      <c r="M74" s="2107"/>
    </row>
    <row r="75" spans="1:13">
      <c r="A75" s="873"/>
      <c r="B75" s="2079"/>
      <c r="C75" s="2079"/>
      <c r="D75" s="2079"/>
      <c r="E75" s="2079"/>
      <c r="F75" s="2109"/>
      <c r="G75" s="2079"/>
      <c r="H75" s="2079"/>
      <c r="I75" s="2079"/>
      <c r="J75" s="2079"/>
      <c r="K75" s="2079"/>
      <c r="L75" s="2079"/>
      <c r="M75" s="2109"/>
    </row>
    <row r="76" spans="1:13">
      <c r="B76" s="2091"/>
      <c r="C76" s="2079"/>
      <c r="D76" s="2079"/>
      <c r="E76" s="2079"/>
      <c r="F76" s="2110" t="s">
        <v>1003</v>
      </c>
      <c r="G76" s="2079"/>
      <c r="H76" s="2111" t="s">
        <v>5</v>
      </c>
      <c r="I76" s="2079"/>
      <c r="J76" s="2079"/>
      <c r="K76" s="2079"/>
      <c r="L76" s="2079"/>
      <c r="M76" s="2110" t="s">
        <v>1003</v>
      </c>
    </row>
    <row r="77" spans="1:13">
      <c r="B77" s="2078" t="s">
        <v>1004</v>
      </c>
      <c r="C77" s="2079"/>
      <c r="D77" s="2078" t="s">
        <v>1005</v>
      </c>
      <c r="E77" s="2078"/>
      <c r="F77" s="2080" t="s">
        <v>1006</v>
      </c>
      <c r="G77" s="2079"/>
      <c r="H77" s="2079"/>
      <c r="I77" s="2078" t="s">
        <v>1004</v>
      </c>
      <c r="J77" s="2079"/>
      <c r="K77" s="2078" t="s">
        <v>1005</v>
      </c>
      <c r="L77" s="2078"/>
      <c r="M77" s="2080" t="s">
        <v>1006</v>
      </c>
    </row>
    <row r="78" spans="1:13">
      <c r="B78" s="2079"/>
      <c r="C78" s="2079"/>
      <c r="D78" s="2079"/>
      <c r="E78" s="2079"/>
      <c r="F78" s="2079"/>
      <c r="G78" s="2079"/>
      <c r="H78" s="2079"/>
      <c r="I78" s="2079"/>
      <c r="J78" s="2079"/>
      <c r="K78" s="2079"/>
      <c r="L78" s="2079"/>
      <c r="M78" s="2079"/>
    </row>
    <row r="79" spans="1:13">
      <c r="B79" s="2081"/>
      <c r="C79" s="2079"/>
      <c r="D79" s="2082" t="s">
        <v>1000</v>
      </c>
      <c r="E79" s="2082"/>
      <c r="F79" s="2079"/>
      <c r="G79" s="2079"/>
      <c r="H79" s="2081"/>
      <c r="I79" s="2079"/>
      <c r="J79" s="2079"/>
      <c r="K79" s="2082" t="s">
        <v>1015</v>
      </c>
      <c r="L79" s="2082"/>
      <c r="M79" s="2079"/>
    </row>
    <row r="80" spans="1:13">
      <c r="B80" s="2085">
        <v>30051</v>
      </c>
      <c r="C80" s="2079"/>
      <c r="D80" s="2079" t="s">
        <v>1762</v>
      </c>
      <c r="E80" s="2086" t="s">
        <v>5</v>
      </c>
      <c r="F80" s="2089">
        <v>65800227.450000003</v>
      </c>
      <c r="G80" s="2112"/>
      <c r="H80" s="2081"/>
      <c r="I80" s="2085">
        <v>30148</v>
      </c>
      <c r="J80" s="2079"/>
      <c r="K80" s="2079" t="s">
        <v>1810</v>
      </c>
      <c r="L80" s="2086" t="s">
        <v>5</v>
      </c>
      <c r="M80" s="2089">
        <v>0</v>
      </c>
    </row>
    <row r="81" spans="2:13">
      <c r="B81" s="2085">
        <v>30053</v>
      </c>
      <c r="C81" s="2079"/>
      <c r="D81" s="2079" t="s">
        <v>2254</v>
      </c>
      <c r="E81" s="2086" t="s">
        <v>5</v>
      </c>
      <c r="F81" s="2089">
        <v>0</v>
      </c>
      <c r="G81" s="2112"/>
      <c r="H81" s="2081"/>
      <c r="I81" s="2085">
        <v>30149</v>
      </c>
      <c r="J81" s="2079"/>
      <c r="K81" s="2079" t="s">
        <v>1811</v>
      </c>
      <c r="L81" s="2086" t="s">
        <v>5</v>
      </c>
      <c r="M81" s="2089">
        <v>0</v>
      </c>
    </row>
    <row r="82" spans="2:13">
      <c r="B82" s="2085">
        <v>30101</v>
      </c>
      <c r="C82" s="2079"/>
      <c r="D82" s="2090" t="s">
        <v>1763</v>
      </c>
      <c r="E82" s="2086" t="s">
        <v>5</v>
      </c>
      <c r="F82" s="2089">
        <v>0</v>
      </c>
      <c r="G82" s="2079"/>
      <c r="H82" s="2081"/>
      <c r="I82" s="2085">
        <v>30150</v>
      </c>
      <c r="J82" s="2079"/>
      <c r="K82" s="2079" t="s">
        <v>1812</v>
      </c>
      <c r="L82" s="2086" t="s">
        <v>5</v>
      </c>
      <c r="M82" s="2089">
        <v>0</v>
      </c>
    </row>
    <row r="83" spans="2:13">
      <c r="B83" s="2085">
        <v>30102</v>
      </c>
      <c r="C83" s="2079"/>
      <c r="D83" s="2090" t="s">
        <v>1764</v>
      </c>
      <c r="E83" s="2086" t="s">
        <v>5</v>
      </c>
      <c r="F83" s="2089">
        <v>0</v>
      </c>
      <c r="G83" s="2113"/>
      <c r="H83" s="2081"/>
      <c r="I83" s="2085">
        <v>30151</v>
      </c>
      <c r="J83" s="2079"/>
      <c r="K83" s="2079" t="s">
        <v>1813</v>
      </c>
      <c r="L83" s="2086" t="s">
        <v>5</v>
      </c>
      <c r="M83" s="2089">
        <v>0</v>
      </c>
    </row>
    <row r="84" spans="2:13" ht="15" customHeight="1">
      <c r="B84" s="2085">
        <v>30103</v>
      </c>
      <c r="C84" s="2079"/>
      <c r="D84" s="2090" t="s">
        <v>1765</v>
      </c>
      <c r="E84" s="2086" t="s">
        <v>5</v>
      </c>
      <c r="F84" s="2089">
        <v>0</v>
      </c>
      <c r="G84" s="2079"/>
      <c r="H84" s="2114"/>
      <c r="I84" s="2085">
        <v>30152</v>
      </c>
      <c r="J84" s="2079"/>
      <c r="K84" s="2079" t="s">
        <v>1814</v>
      </c>
      <c r="L84" s="2086" t="s">
        <v>5</v>
      </c>
      <c r="M84" s="2089">
        <v>0</v>
      </c>
    </row>
    <row r="85" spans="2:13" ht="15" customHeight="1">
      <c r="B85" s="2088">
        <v>30104</v>
      </c>
      <c r="C85" s="2079"/>
      <c r="D85" s="2091" t="s">
        <v>1766</v>
      </c>
      <c r="E85" s="2086" t="s">
        <v>5</v>
      </c>
      <c r="F85" s="2089">
        <v>0</v>
      </c>
      <c r="G85" s="2079"/>
      <c r="H85" s="2115"/>
      <c r="I85" s="2085">
        <v>30153</v>
      </c>
      <c r="J85" s="2079"/>
      <c r="K85" s="2079" t="s">
        <v>1815</v>
      </c>
      <c r="L85" s="2086" t="s">
        <v>5</v>
      </c>
      <c r="M85" s="2089">
        <v>0</v>
      </c>
    </row>
    <row r="86" spans="2:13">
      <c r="B86" s="2085">
        <v>30105</v>
      </c>
      <c r="C86" s="2079"/>
      <c r="D86" s="2090" t="s">
        <v>1767</v>
      </c>
      <c r="E86" s="2086" t="s">
        <v>5</v>
      </c>
      <c r="F86" s="2089">
        <v>0</v>
      </c>
      <c r="G86" s="2079"/>
      <c r="H86" s="2081"/>
      <c r="I86" s="2085">
        <v>30154</v>
      </c>
      <c r="J86" s="2079"/>
      <c r="K86" s="2079" t="s">
        <v>1816</v>
      </c>
      <c r="L86" s="2086" t="s">
        <v>5</v>
      </c>
      <c r="M86" s="2089">
        <v>0</v>
      </c>
    </row>
    <row r="87" spans="2:13">
      <c r="B87" s="2085">
        <v>30106</v>
      </c>
      <c r="C87" s="2079"/>
      <c r="D87" s="2090" t="s">
        <v>1768</v>
      </c>
      <c r="E87" s="2086" t="s">
        <v>5</v>
      </c>
      <c r="F87" s="2089">
        <v>0</v>
      </c>
      <c r="G87" s="2079"/>
      <c r="H87" s="2081"/>
      <c r="I87" s="2116">
        <v>30351</v>
      </c>
      <c r="J87" s="2117"/>
      <c r="K87" s="2117" t="s">
        <v>1817</v>
      </c>
      <c r="L87" s="2086" t="s">
        <v>5</v>
      </c>
      <c r="M87" s="2089">
        <v>43951035.32</v>
      </c>
    </row>
    <row r="88" spans="2:13">
      <c r="B88" s="2085">
        <v>30107</v>
      </c>
      <c r="C88" s="2079"/>
      <c r="D88" s="2090" t="s">
        <v>1769</v>
      </c>
      <c r="E88" s="2086" t="s">
        <v>5</v>
      </c>
      <c r="F88" s="2089">
        <v>0</v>
      </c>
      <c r="G88" s="2079"/>
      <c r="H88" s="2079"/>
      <c r="I88" s="2085">
        <v>30501</v>
      </c>
      <c r="J88" s="2079"/>
      <c r="K88" s="2079" t="s">
        <v>1818</v>
      </c>
      <c r="L88" s="2086" t="s">
        <v>5</v>
      </c>
      <c r="M88" s="2089">
        <v>0</v>
      </c>
    </row>
    <row r="89" spans="2:13">
      <c r="B89" s="2085">
        <v>30108</v>
      </c>
      <c r="C89" s="2079"/>
      <c r="D89" s="2090" t="s">
        <v>1770</v>
      </c>
      <c r="E89" s="2086" t="s">
        <v>5</v>
      </c>
      <c r="F89" s="2089">
        <v>0</v>
      </c>
      <c r="G89" s="2113"/>
      <c r="H89" s="2079"/>
      <c r="I89" s="2085">
        <v>30502</v>
      </c>
      <c r="J89" s="2079"/>
      <c r="K89" s="2079" t="s">
        <v>1819</v>
      </c>
      <c r="L89" s="2086" t="s">
        <v>5</v>
      </c>
      <c r="M89" s="2089">
        <v>0</v>
      </c>
    </row>
    <row r="90" spans="2:13">
      <c r="B90" s="2085">
        <v>30109</v>
      </c>
      <c r="C90" s="2079"/>
      <c r="D90" s="2090" t="s">
        <v>1771</v>
      </c>
      <c r="E90" s="2086" t="s">
        <v>5</v>
      </c>
      <c r="F90" s="2089">
        <v>0</v>
      </c>
      <c r="G90" s="2113"/>
      <c r="H90" s="2079"/>
      <c r="I90" s="2085">
        <v>30503</v>
      </c>
      <c r="J90" s="2079"/>
      <c r="K90" s="2079" t="s">
        <v>1820</v>
      </c>
      <c r="L90" s="2086" t="s">
        <v>5</v>
      </c>
      <c r="M90" s="2089">
        <v>0</v>
      </c>
    </row>
    <row r="91" spans="2:13">
      <c r="B91" s="2085">
        <v>30110</v>
      </c>
      <c r="C91" s="2079"/>
      <c r="D91" s="2090" t="s">
        <v>1772</v>
      </c>
      <c r="E91" s="2086" t="s">
        <v>5</v>
      </c>
      <c r="F91" s="2089">
        <v>0</v>
      </c>
      <c r="G91" s="2113"/>
      <c r="H91" s="2081"/>
      <c r="I91" s="2085">
        <v>30504</v>
      </c>
      <c r="J91" s="2079"/>
      <c r="K91" s="2079" t="s">
        <v>1821</v>
      </c>
      <c r="L91" s="2086" t="s">
        <v>5</v>
      </c>
      <c r="M91" s="2089">
        <v>0</v>
      </c>
    </row>
    <row r="92" spans="2:13">
      <c r="B92" s="2085">
        <v>30111</v>
      </c>
      <c r="C92" s="2079"/>
      <c r="D92" s="2090" t="s">
        <v>1773</v>
      </c>
      <c r="E92" s="2086" t="s">
        <v>5</v>
      </c>
      <c r="F92" s="2089">
        <v>0</v>
      </c>
      <c r="G92" s="2113"/>
      <c r="H92" s="2081"/>
      <c r="I92" s="2085">
        <v>31506</v>
      </c>
      <c r="J92" s="2079"/>
      <c r="K92" s="2079" t="s">
        <v>1822</v>
      </c>
      <c r="L92" s="2086" t="s">
        <v>5</v>
      </c>
      <c r="M92" s="2089">
        <v>116951090.20999999</v>
      </c>
    </row>
    <row r="93" spans="2:13">
      <c r="B93" s="2085">
        <v>30112</v>
      </c>
      <c r="C93" s="2079"/>
      <c r="D93" s="2090" t="s">
        <v>1774</v>
      </c>
      <c r="E93" s="2086" t="s">
        <v>5</v>
      </c>
      <c r="F93" s="2089">
        <v>0</v>
      </c>
      <c r="G93" s="2079"/>
      <c r="H93" s="2081"/>
      <c r="I93" s="2085">
        <v>31701</v>
      </c>
      <c r="J93" s="2079"/>
      <c r="K93" s="2079" t="s">
        <v>1823</v>
      </c>
      <c r="L93" s="2086" t="s">
        <v>5</v>
      </c>
      <c r="M93" s="2089">
        <v>21234504.850000001</v>
      </c>
    </row>
    <row r="94" spans="2:13">
      <c r="B94" s="2085">
        <v>30113</v>
      </c>
      <c r="C94" s="2079"/>
      <c r="D94" s="2090" t="s">
        <v>1775</v>
      </c>
      <c r="E94" s="2086" t="s">
        <v>5</v>
      </c>
      <c r="F94" s="2089">
        <v>0</v>
      </c>
      <c r="G94" s="2079"/>
      <c r="H94" s="2081"/>
      <c r="I94" s="2085">
        <v>31801</v>
      </c>
      <c r="J94" s="2079"/>
      <c r="K94" s="2079" t="s">
        <v>1824</v>
      </c>
      <c r="L94" s="2086" t="s">
        <v>5</v>
      </c>
      <c r="M94" s="2089">
        <v>12941967.060000001</v>
      </c>
    </row>
    <row r="95" spans="2:13">
      <c r="B95" s="2085">
        <v>30114</v>
      </c>
      <c r="C95" s="2079"/>
      <c r="D95" s="2090" t="s">
        <v>1776</v>
      </c>
      <c r="E95" s="2086" t="s">
        <v>5</v>
      </c>
      <c r="F95" s="2089">
        <v>0</v>
      </c>
      <c r="G95" s="2079"/>
      <c r="H95" s="2081"/>
      <c r="I95" s="2085">
        <v>31851</v>
      </c>
      <c r="J95" s="2079"/>
      <c r="K95" s="2079" t="s">
        <v>1825</v>
      </c>
      <c r="L95" s="2086" t="s">
        <v>5</v>
      </c>
      <c r="M95" s="2089">
        <v>35519992.100000001</v>
      </c>
    </row>
    <row r="96" spans="2:13">
      <c r="B96" s="2085">
        <v>30115</v>
      </c>
      <c r="C96" s="2079"/>
      <c r="D96" s="2079" t="s">
        <v>1777</v>
      </c>
      <c r="E96" s="2086" t="s">
        <v>5</v>
      </c>
      <c r="F96" s="2089">
        <v>0</v>
      </c>
      <c r="G96" s="2079"/>
      <c r="H96" s="2079"/>
      <c r="I96" s="2085">
        <v>31852</v>
      </c>
      <c r="J96" s="2079"/>
      <c r="K96" s="2079" t="s">
        <v>2021</v>
      </c>
      <c r="L96" s="2086" t="s">
        <v>5</v>
      </c>
      <c r="M96" s="2089">
        <v>54496219.740000002</v>
      </c>
    </row>
    <row r="97" spans="2:13">
      <c r="B97" s="2085">
        <v>30116</v>
      </c>
      <c r="C97" s="2079"/>
      <c r="D97" s="2079" t="s">
        <v>1778</v>
      </c>
      <c r="E97" s="2086" t="s">
        <v>5</v>
      </c>
      <c r="F97" s="2089">
        <v>0</v>
      </c>
      <c r="G97" s="2079"/>
      <c r="H97" s="2081"/>
      <c r="I97" s="2085">
        <v>31853</v>
      </c>
      <c r="J97" s="2079"/>
      <c r="K97" s="2079" t="s">
        <v>1826</v>
      </c>
      <c r="L97" s="2086" t="s">
        <v>5</v>
      </c>
      <c r="M97" s="2089">
        <v>126535379.93000001</v>
      </c>
    </row>
    <row r="98" spans="2:13">
      <c r="B98" s="2085">
        <v>30117</v>
      </c>
      <c r="C98" s="2079"/>
      <c r="D98" s="2079" t="s">
        <v>1779</v>
      </c>
      <c r="E98" s="2086" t="s">
        <v>5</v>
      </c>
      <c r="F98" s="2089">
        <v>0</v>
      </c>
      <c r="G98" s="2079"/>
      <c r="H98" s="2081"/>
      <c r="I98" s="2085">
        <v>31854</v>
      </c>
      <c r="J98" s="2079"/>
      <c r="K98" s="2079" t="s">
        <v>1827</v>
      </c>
      <c r="L98" s="2086" t="s">
        <v>5</v>
      </c>
      <c r="M98" s="2089">
        <v>0</v>
      </c>
    </row>
    <row r="99" spans="2:13">
      <c r="B99" s="2085">
        <v>30118</v>
      </c>
      <c r="C99" s="2079"/>
      <c r="D99" s="2079" t="s">
        <v>1780</v>
      </c>
      <c r="E99" s="2086" t="s">
        <v>5</v>
      </c>
      <c r="F99" s="2089">
        <v>0</v>
      </c>
      <c r="G99" s="2079"/>
      <c r="H99" s="2081"/>
      <c r="I99" s="2085">
        <v>31951</v>
      </c>
      <c r="J99" s="2079"/>
      <c r="K99" s="2079" t="s">
        <v>1828</v>
      </c>
      <c r="L99" s="2086" t="s">
        <v>5</v>
      </c>
      <c r="M99" s="2089">
        <v>11969463.99</v>
      </c>
    </row>
    <row r="100" spans="2:13">
      <c r="B100" s="2085">
        <v>30119</v>
      </c>
      <c r="C100" s="2079"/>
      <c r="D100" s="2079" t="s">
        <v>1781</v>
      </c>
      <c r="E100" s="2086" t="s">
        <v>5</v>
      </c>
      <c r="F100" s="2089">
        <v>0</v>
      </c>
      <c r="G100" s="2079"/>
      <c r="H100" s="2081"/>
      <c r="I100" s="2085">
        <v>32213</v>
      </c>
      <c r="J100" s="2079"/>
      <c r="K100" s="2079" t="s">
        <v>1829</v>
      </c>
      <c r="L100" s="2086" t="s">
        <v>5</v>
      </c>
      <c r="M100" s="2089">
        <v>153750</v>
      </c>
    </row>
    <row r="101" spans="2:13" ht="15" customHeight="1">
      <c r="B101" s="2085">
        <v>30120</v>
      </c>
      <c r="C101" s="2079"/>
      <c r="D101" s="2079" t="s">
        <v>1782</v>
      </c>
      <c r="E101" s="2086" t="s">
        <v>5</v>
      </c>
      <c r="F101" s="2089">
        <v>0</v>
      </c>
      <c r="G101" s="2079"/>
      <c r="H101" s="2081"/>
      <c r="I101" s="2085">
        <v>32214</v>
      </c>
      <c r="J101" s="2079"/>
      <c r="K101" s="2079" t="s">
        <v>2255</v>
      </c>
      <c r="L101" s="2079" t="s">
        <v>5</v>
      </c>
      <c r="M101" s="2089">
        <v>0</v>
      </c>
    </row>
    <row r="102" spans="2:13">
      <c r="B102" s="2085">
        <v>30121</v>
      </c>
      <c r="C102" s="2079"/>
      <c r="D102" s="2079" t="s">
        <v>1783</v>
      </c>
      <c r="E102" s="2086" t="s">
        <v>5</v>
      </c>
      <c r="F102" s="2089">
        <v>0</v>
      </c>
      <c r="G102" s="2079"/>
      <c r="H102" s="2081"/>
      <c r="I102" s="2085">
        <v>32215</v>
      </c>
      <c r="J102" s="2079"/>
      <c r="K102" s="2079" t="s">
        <v>2256</v>
      </c>
      <c r="L102" s="2079" t="s">
        <v>5</v>
      </c>
      <c r="M102" s="2089">
        <v>712729.64</v>
      </c>
    </row>
    <row r="103" spans="2:13">
      <c r="B103" s="2085">
        <v>30122</v>
      </c>
      <c r="C103" s="2079"/>
      <c r="D103" s="2079" t="s">
        <v>1784</v>
      </c>
      <c r="E103" s="2086" t="s">
        <v>5</v>
      </c>
      <c r="F103" s="2089">
        <v>0</v>
      </c>
      <c r="G103" s="2079"/>
      <c r="H103" s="2081"/>
      <c r="I103" s="2085">
        <v>32219</v>
      </c>
      <c r="J103" s="2079"/>
      <c r="K103" s="2079" t="s">
        <v>2355</v>
      </c>
      <c r="L103" s="2079"/>
      <c r="M103" s="2089">
        <v>0</v>
      </c>
    </row>
    <row r="104" spans="2:13">
      <c r="B104" s="2085">
        <v>30123</v>
      </c>
      <c r="C104" s="2079"/>
      <c r="D104" s="2079" t="s">
        <v>1785</v>
      </c>
      <c r="E104" s="2086" t="s">
        <v>5</v>
      </c>
      <c r="F104" s="2089">
        <v>0</v>
      </c>
      <c r="G104" s="2113"/>
      <c r="H104" s="2081"/>
      <c r="I104" s="2085">
        <v>32301</v>
      </c>
      <c r="J104" s="2079"/>
      <c r="K104" s="2079" t="s">
        <v>1830</v>
      </c>
      <c r="L104" s="2086" t="s">
        <v>5</v>
      </c>
      <c r="M104" s="2089">
        <v>0</v>
      </c>
    </row>
    <row r="105" spans="2:13">
      <c r="B105" s="2085">
        <v>30124</v>
      </c>
      <c r="C105" s="2079"/>
      <c r="D105" s="2079" t="s">
        <v>1786</v>
      </c>
      <c r="E105" s="2086" t="s">
        <v>5</v>
      </c>
      <c r="F105" s="2089">
        <v>0</v>
      </c>
      <c r="G105" s="2113"/>
      <c r="H105" s="2081"/>
      <c r="I105" s="2085">
        <v>32302</v>
      </c>
      <c r="J105" s="2079"/>
      <c r="K105" s="2079" t="s">
        <v>1831</v>
      </c>
      <c r="L105" s="2086" t="s">
        <v>5</v>
      </c>
      <c r="M105" s="2089">
        <v>0</v>
      </c>
    </row>
    <row r="106" spans="2:13">
      <c r="B106" s="2085">
        <v>30125</v>
      </c>
      <c r="C106" s="2079"/>
      <c r="D106" s="2079" t="s">
        <v>1787</v>
      </c>
      <c r="E106" s="2086" t="s">
        <v>5</v>
      </c>
      <c r="F106" s="2089">
        <v>0</v>
      </c>
      <c r="G106" s="2079"/>
      <c r="H106" s="2081"/>
      <c r="I106" s="2085">
        <v>32303</v>
      </c>
      <c r="J106" s="2079"/>
      <c r="K106" s="2079" t="s">
        <v>1832</v>
      </c>
      <c r="L106" s="2086" t="s">
        <v>5</v>
      </c>
      <c r="M106" s="2089">
        <v>114555741.54000001</v>
      </c>
    </row>
    <row r="107" spans="2:13">
      <c r="B107" s="2085">
        <v>30126</v>
      </c>
      <c r="C107" s="2079"/>
      <c r="D107" s="2079" t="s">
        <v>1788</v>
      </c>
      <c r="E107" s="2086" t="s">
        <v>5</v>
      </c>
      <c r="F107" s="2089">
        <v>0</v>
      </c>
      <c r="G107" s="2079"/>
      <c r="H107" s="2081"/>
      <c r="I107" s="2085">
        <v>32304</v>
      </c>
      <c r="J107" s="2079"/>
      <c r="K107" s="2079" t="s">
        <v>1833</v>
      </c>
      <c r="L107" s="2086" t="s">
        <v>5</v>
      </c>
      <c r="M107" s="2089">
        <v>0</v>
      </c>
    </row>
    <row r="108" spans="2:13">
      <c r="B108" s="2085">
        <v>30127</v>
      </c>
      <c r="C108" s="2079"/>
      <c r="D108" s="2079" t="s">
        <v>1789</v>
      </c>
      <c r="E108" s="2086" t="s">
        <v>5</v>
      </c>
      <c r="F108" s="2089">
        <v>0</v>
      </c>
      <c r="G108" s="2079"/>
      <c r="H108" s="2081"/>
      <c r="I108" s="2085">
        <v>32305</v>
      </c>
      <c r="J108" s="2079"/>
      <c r="K108" s="2079" t="s">
        <v>1834</v>
      </c>
      <c r="L108" s="2086" t="s">
        <v>5</v>
      </c>
      <c r="M108" s="2089">
        <v>185174767.22</v>
      </c>
    </row>
    <row r="109" spans="2:13">
      <c r="B109" s="2085">
        <v>30128</v>
      </c>
      <c r="C109" s="2079"/>
      <c r="D109" s="2079" t="s">
        <v>1790</v>
      </c>
      <c r="E109" s="2086" t="s">
        <v>5</v>
      </c>
      <c r="F109" s="2089">
        <v>0</v>
      </c>
      <c r="G109" s="2079"/>
      <c r="H109" s="2081"/>
      <c r="I109" s="2085">
        <v>32306</v>
      </c>
      <c r="J109" s="2079"/>
      <c r="K109" s="2079" t="s">
        <v>1835</v>
      </c>
      <c r="L109" s="2086" t="s">
        <v>5</v>
      </c>
      <c r="M109" s="2089">
        <v>0</v>
      </c>
    </row>
    <row r="110" spans="2:13" ht="15" customHeight="1">
      <c r="B110" s="2085">
        <v>30129</v>
      </c>
      <c r="C110" s="2079"/>
      <c r="D110" s="2079" t="s">
        <v>1791</v>
      </c>
      <c r="E110" s="2086" t="s">
        <v>5</v>
      </c>
      <c r="F110" s="2089">
        <v>0</v>
      </c>
      <c r="G110" s="2079"/>
      <c r="H110" s="2081"/>
      <c r="I110" s="2085">
        <v>32307</v>
      </c>
      <c r="J110" s="2079"/>
      <c r="K110" s="2079" t="s">
        <v>1836</v>
      </c>
      <c r="L110" s="2086" t="s">
        <v>5</v>
      </c>
      <c r="M110" s="2089">
        <v>4005578.39</v>
      </c>
    </row>
    <row r="111" spans="2:13" ht="15" customHeight="1">
      <c r="B111" s="2085">
        <v>30130</v>
      </c>
      <c r="C111" s="2079"/>
      <c r="D111" s="2079" t="s">
        <v>1792</v>
      </c>
      <c r="E111" s="2086" t="s">
        <v>5</v>
      </c>
      <c r="F111" s="2089">
        <v>0</v>
      </c>
      <c r="G111" s="2079"/>
      <c r="H111" s="2081"/>
      <c r="I111" s="2085">
        <v>32308</v>
      </c>
      <c r="J111" s="2079"/>
      <c r="K111" s="2079" t="s">
        <v>1837</v>
      </c>
      <c r="L111" s="2086" t="s">
        <v>5</v>
      </c>
      <c r="M111" s="2089">
        <v>883591.2</v>
      </c>
    </row>
    <row r="112" spans="2:13">
      <c r="B112" s="2085">
        <v>30131</v>
      </c>
      <c r="C112" s="2079"/>
      <c r="D112" s="2079" t="s">
        <v>1793</v>
      </c>
      <c r="E112" s="2086" t="s">
        <v>5</v>
      </c>
      <c r="F112" s="2089">
        <v>0</v>
      </c>
      <c r="G112" s="2079"/>
      <c r="H112" s="2081"/>
      <c r="I112" s="2085">
        <v>32309</v>
      </c>
      <c r="J112" s="2079"/>
      <c r="K112" s="2079" t="s">
        <v>1838</v>
      </c>
      <c r="L112" s="2086" t="s">
        <v>5</v>
      </c>
      <c r="M112" s="2089">
        <v>54173438.310000002</v>
      </c>
    </row>
    <row r="113" spans="2:16">
      <c r="B113" s="2085">
        <v>30132</v>
      </c>
      <c r="C113" s="2079"/>
      <c r="D113" s="2079" t="s">
        <v>1794</v>
      </c>
      <c r="E113" s="2086" t="s">
        <v>5</v>
      </c>
      <c r="F113" s="2089">
        <v>0</v>
      </c>
      <c r="G113" s="2079"/>
      <c r="H113" s="2081"/>
      <c r="I113" s="2085">
        <v>32310</v>
      </c>
      <c r="J113" s="2079"/>
      <c r="K113" s="2079" t="s">
        <v>1839</v>
      </c>
      <c r="L113" s="2086" t="s">
        <v>5</v>
      </c>
      <c r="M113" s="2089">
        <v>11021897.380000001</v>
      </c>
    </row>
    <row r="114" spans="2:16">
      <c r="B114" s="2085">
        <v>30133</v>
      </c>
      <c r="C114" s="2079"/>
      <c r="D114" s="2079" t="s">
        <v>1795</v>
      </c>
      <c r="E114" s="2086" t="s">
        <v>5</v>
      </c>
      <c r="F114" s="2089">
        <v>0</v>
      </c>
      <c r="G114" s="2079"/>
      <c r="H114" s="2081"/>
      <c r="I114" s="2085">
        <v>32311</v>
      </c>
      <c r="J114" s="2079"/>
      <c r="K114" s="2079" t="s">
        <v>1840</v>
      </c>
      <c r="L114" s="2086" t="s">
        <v>5</v>
      </c>
      <c r="M114" s="2089">
        <v>119787.38</v>
      </c>
    </row>
    <row r="115" spans="2:16">
      <c r="B115" s="2085">
        <v>30134</v>
      </c>
      <c r="C115" s="2079"/>
      <c r="D115" s="2079" t="s">
        <v>1796</v>
      </c>
      <c r="E115" s="2086" t="s">
        <v>5</v>
      </c>
      <c r="F115" s="2089">
        <v>0</v>
      </c>
      <c r="G115" s="2079"/>
      <c r="H115" s="2081"/>
      <c r="I115" s="2085">
        <v>32351</v>
      </c>
      <c r="J115" s="2079"/>
      <c r="K115" s="2079" t="s">
        <v>1841</v>
      </c>
      <c r="L115" s="2086" t="s">
        <v>5</v>
      </c>
      <c r="M115" s="2089">
        <v>0</v>
      </c>
      <c r="P115" s="881"/>
    </row>
    <row r="116" spans="2:16">
      <c r="B116" s="2085">
        <v>30135</v>
      </c>
      <c r="C116" s="2079"/>
      <c r="D116" s="2079" t="s">
        <v>1797</v>
      </c>
      <c r="E116" s="2086" t="s">
        <v>5</v>
      </c>
      <c r="F116" s="2089">
        <v>0</v>
      </c>
      <c r="G116" s="2079"/>
      <c r="H116" s="2081"/>
      <c r="I116" s="2085">
        <v>32352</v>
      </c>
      <c r="J116" s="2079"/>
      <c r="K116" s="2079" t="s">
        <v>1842</v>
      </c>
      <c r="L116" s="2086" t="s">
        <v>5</v>
      </c>
      <c r="M116" s="2089">
        <v>315985068.12</v>
      </c>
      <c r="P116" s="881"/>
    </row>
    <row r="117" spans="2:16">
      <c r="B117" s="2085">
        <v>30136</v>
      </c>
      <c r="C117" s="2079"/>
      <c r="D117" s="2079" t="s">
        <v>1798</v>
      </c>
      <c r="E117" s="2086" t="s">
        <v>5</v>
      </c>
      <c r="F117" s="2089">
        <v>0</v>
      </c>
      <c r="G117" s="2079"/>
      <c r="H117" s="2081"/>
      <c r="I117" s="2085">
        <v>32353</v>
      </c>
      <c r="J117" s="2079"/>
      <c r="K117" s="2079" t="s">
        <v>2356</v>
      </c>
      <c r="L117" s="2079"/>
      <c r="M117" s="2089">
        <v>0</v>
      </c>
      <c r="P117" s="881"/>
    </row>
    <row r="118" spans="2:16">
      <c r="B118" s="2085">
        <v>30137</v>
      </c>
      <c r="C118" s="2079"/>
      <c r="D118" s="2079" t="s">
        <v>1799</v>
      </c>
      <c r="E118" s="2086" t="s">
        <v>5</v>
      </c>
      <c r="F118" s="2089">
        <v>0</v>
      </c>
      <c r="G118" s="2079"/>
      <c r="H118" s="2081"/>
      <c r="I118" s="2085">
        <v>33001</v>
      </c>
      <c r="J118" s="2079"/>
      <c r="K118" s="2079" t="s">
        <v>1843</v>
      </c>
      <c r="L118" s="2086" t="s">
        <v>5</v>
      </c>
      <c r="M118" s="2118">
        <v>49661762.5</v>
      </c>
      <c r="P118" s="881"/>
    </row>
    <row r="119" spans="2:16">
      <c r="B119" s="2085">
        <v>30138</v>
      </c>
      <c r="C119" s="2079"/>
      <c r="D119" s="2079" t="s">
        <v>1800</v>
      </c>
      <c r="E119" s="2086" t="s">
        <v>5</v>
      </c>
      <c r="F119" s="2089">
        <v>0</v>
      </c>
      <c r="G119" s="2079"/>
      <c r="H119" s="2081"/>
      <c r="I119" s="2081"/>
      <c r="J119" s="2079"/>
      <c r="K119" s="2079"/>
      <c r="L119" s="2079"/>
      <c r="M119" s="2079"/>
    </row>
    <row r="120" spans="2:16" ht="16" thickBot="1">
      <c r="B120" s="2085">
        <v>30139</v>
      </c>
      <c r="C120" s="2079"/>
      <c r="D120" s="2079" t="s">
        <v>1801</v>
      </c>
      <c r="E120" s="2086" t="s">
        <v>5</v>
      </c>
      <c r="F120" s="2089">
        <v>0</v>
      </c>
      <c r="G120" s="2079"/>
      <c r="H120" s="2081"/>
      <c r="I120" s="2081"/>
      <c r="J120" s="2079"/>
      <c r="K120" s="2083" t="s">
        <v>1844</v>
      </c>
      <c r="L120" s="2086" t="s">
        <v>5</v>
      </c>
      <c r="M120" s="2103">
        <f>ROUND(SUM(F79:F129,M80:M118),2)</f>
        <v>1225847992.3299999</v>
      </c>
    </row>
    <row r="121" spans="2:16" ht="16" thickTop="1">
      <c r="B121" s="2085">
        <v>30140</v>
      </c>
      <c r="C121" s="2079"/>
      <c r="D121" s="2079" t="s">
        <v>1802</v>
      </c>
      <c r="E121" s="2086" t="s">
        <v>5</v>
      </c>
      <c r="F121" s="2089">
        <v>0</v>
      </c>
      <c r="G121" s="2079"/>
      <c r="H121" s="2081"/>
      <c r="I121" s="2079"/>
      <c r="J121" s="2079"/>
      <c r="K121" s="2079"/>
      <c r="L121" s="2079"/>
      <c r="M121" s="2079"/>
    </row>
    <row r="122" spans="2:16">
      <c r="B122" s="2085">
        <v>30141</v>
      </c>
      <c r="C122" s="2079"/>
      <c r="D122" s="2079" t="s">
        <v>1803</v>
      </c>
      <c r="E122" s="2086" t="s">
        <v>5</v>
      </c>
      <c r="F122" s="2089">
        <v>0</v>
      </c>
      <c r="G122" s="2079"/>
      <c r="H122" s="2081"/>
      <c r="I122" s="2079"/>
      <c r="J122" s="2079"/>
      <c r="K122" s="2079"/>
      <c r="L122" s="2079"/>
      <c r="M122" s="2079"/>
    </row>
    <row r="123" spans="2:16">
      <c r="B123" s="2085">
        <v>30142</v>
      </c>
      <c r="C123" s="2079"/>
      <c r="D123" s="2079" t="s">
        <v>1804</v>
      </c>
      <c r="E123" s="2086" t="s">
        <v>5</v>
      </c>
      <c r="F123" s="2089">
        <v>0</v>
      </c>
      <c r="G123" s="2079"/>
      <c r="H123" s="2081"/>
      <c r="I123" s="2079"/>
      <c r="J123" s="2079"/>
      <c r="K123" s="2079"/>
      <c r="L123" s="2079"/>
      <c r="M123" s="2079"/>
    </row>
    <row r="124" spans="2:16">
      <c r="B124" s="2085">
        <v>30143</v>
      </c>
      <c r="C124" s="2079"/>
      <c r="D124" s="2079" t="s">
        <v>1805</v>
      </c>
      <c r="E124" s="2086" t="s">
        <v>5</v>
      </c>
      <c r="F124" s="2089">
        <v>0</v>
      </c>
      <c r="G124" s="2079"/>
      <c r="H124" s="2081"/>
      <c r="I124" s="2081"/>
      <c r="J124" s="2079"/>
      <c r="K124" s="2082" t="s">
        <v>999</v>
      </c>
      <c r="L124" s="2082"/>
      <c r="M124" s="2079"/>
    </row>
    <row r="125" spans="2:16">
      <c r="B125" s="2085">
        <v>30144</v>
      </c>
      <c r="C125" s="2079"/>
      <c r="D125" s="2079" t="s">
        <v>1806</v>
      </c>
      <c r="E125" s="2086" t="s">
        <v>5</v>
      </c>
      <c r="F125" s="2089">
        <v>0</v>
      </c>
      <c r="G125" s="2082"/>
      <c r="H125" s="2081"/>
      <c r="I125" s="2085">
        <v>50318</v>
      </c>
      <c r="J125" s="2079"/>
      <c r="K125" s="2079" t="s">
        <v>1845</v>
      </c>
      <c r="L125" s="2086" t="s">
        <v>5</v>
      </c>
      <c r="M125" s="2089">
        <v>221849.53</v>
      </c>
    </row>
    <row r="126" spans="2:16">
      <c r="B126" s="2085">
        <v>30145</v>
      </c>
      <c r="C126" s="2079"/>
      <c r="D126" s="2079" t="s">
        <v>1807</v>
      </c>
      <c r="E126" s="2086" t="s">
        <v>5</v>
      </c>
      <c r="F126" s="2089">
        <v>0</v>
      </c>
      <c r="G126" s="2079"/>
      <c r="H126" s="2081"/>
      <c r="I126" s="2085">
        <v>50327</v>
      </c>
      <c r="J126" s="2079"/>
      <c r="K126" s="2079" t="s">
        <v>2209</v>
      </c>
      <c r="L126" s="2079" t="s">
        <v>5</v>
      </c>
      <c r="M126" s="2089">
        <v>193628.05</v>
      </c>
    </row>
    <row r="127" spans="2:16">
      <c r="B127" s="2085">
        <v>30146</v>
      </c>
      <c r="C127" s="2079"/>
      <c r="D127" s="2079" t="s">
        <v>1808</v>
      </c>
      <c r="E127" s="2086" t="s">
        <v>5</v>
      </c>
      <c r="F127" s="2089">
        <v>0</v>
      </c>
      <c r="G127" s="2079"/>
      <c r="H127" s="2081"/>
      <c r="I127" s="2114"/>
      <c r="J127" s="2079"/>
      <c r="K127" s="2079"/>
      <c r="L127" s="2079"/>
      <c r="M127" s="2119"/>
    </row>
    <row r="128" spans="2:16" ht="16" thickBot="1">
      <c r="B128" s="2085">
        <v>30147</v>
      </c>
      <c r="C128" s="2079"/>
      <c r="D128" s="2079" t="s">
        <v>1809</v>
      </c>
      <c r="E128" s="2086" t="s">
        <v>5</v>
      </c>
      <c r="F128" s="2089">
        <v>0</v>
      </c>
      <c r="G128" s="2079"/>
      <c r="H128" s="2081"/>
      <c r="I128" s="2081"/>
      <c r="J128" s="2079"/>
      <c r="K128" s="2082" t="s">
        <v>1846</v>
      </c>
      <c r="L128" s="2086" t="s">
        <v>5</v>
      </c>
      <c r="M128" s="2120">
        <f>ROUND(SUM(M125:M126),2)</f>
        <v>415477.58</v>
      </c>
    </row>
    <row r="129" spans="1:13" ht="16" thickTop="1">
      <c r="B129" s="2079"/>
      <c r="C129" s="2079"/>
      <c r="D129" s="2079"/>
      <c r="E129" s="2079"/>
      <c r="F129" s="2079"/>
      <c r="G129" s="2079"/>
      <c r="H129" s="2081"/>
      <c r="I129" s="2121"/>
      <c r="J129" s="2122"/>
      <c r="K129" s="2122"/>
      <c r="L129" s="2122"/>
      <c r="M129" s="2095"/>
    </row>
    <row r="130" spans="1:13">
      <c r="B130" s="2079"/>
      <c r="C130" s="2079"/>
      <c r="D130" s="2079"/>
      <c r="E130" s="2079"/>
      <c r="F130" s="2079"/>
      <c r="G130" s="2079"/>
      <c r="H130" s="2081"/>
      <c r="I130" s="2123"/>
      <c r="J130" s="2122"/>
      <c r="K130" s="2122"/>
      <c r="L130" s="2122"/>
      <c r="M130" s="2124"/>
    </row>
    <row r="131" spans="1:13">
      <c r="B131" s="2079"/>
      <c r="C131" s="2079"/>
      <c r="D131" s="2079"/>
      <c r="E131" s="2079"/>
      <c r="F131" s="2079"/>
      <c r="G131" s="2079"/>
      <c r="H131" s="2081"/>
      <c r="I131" s="2125"/>
      <c r="J131" s="2122"/>
      <c r="K131" s="2126"/>
      <c r="L131" s="2126"/>
      <c r="M131" s="2100"/>
    </row>
    <row r="132" spans="1:13">
      <c r="B132" s="2079"/>
      <c r="C132" s="2079"/>
      <c r="D132" s="2079"/>
      <c r="E132" s="2079"/>
      <c r="F132" s="2079"/>
      <c r="G132" s="2079"/>
      <c r="H132" s="2081"/>
      <c r="I132" s="2122"/>
      <c r="J132" s="2122"/>
      <c r="K132" s="2122"/>
      <c r="L132" s="2122"/>
      <c r="M132" s="2122"/>
    </row>
    <row r="133" spans="1:13">
      <c r="B133" s="2079"/>
      <c r="C133" s="2079"/>
      <c r="D133" s="2079"/>
      <c r="E133" s="2079"/>
      <c r="F133" s="2079"/>
      <c r="G133" s="2079"/>
      <c r="H133" s="2081"/>
      <c r="I133" s="2079"/>
      <c r="J133" s="2079"/>
      <c r="K133" s="2079"/>
      <c r="L133" s="2079"/>
      <c r="M133" s="2079"/>
    </row>
    <row r="134" spans="1:13">
      <c r="B134" s="2079"/>
      <c r="C134" s="2079"/>
      <c r="D134" s="2079"/>
      <c r="E134" s="2079"/>
      <c r="F134" s="2079"/>
      <c r="G134" s="2079"/>
      <c r="H134" s="2081"/>
      <c r="I134" s="2079"/>
      <c r="J134" s="2079"/>
      <c r="K134" s="2079"/>
      <c r="L134" s="2079"/>
      <c r="M134" s="2079"/>
    </row>
    <row r="135" spans="1:13">
      <c r="B135" s="2079"/>
      <c r="C135" s="2079"/>
      <c r="D135" s="2079"/>
      <c r="E135" s="2079"/>
      <c r="F135" s="2079"/>
      <c r="G135" s="2079"/>
      <c r="H135" s="2081"/>
      <c r="I135" s="2079"/>
      <c r="J135" s="2079"/>
      <c r="K135" s="2079"/>
      <c r="L135" s="2079"/>
      <c r="M135" s="2079"/>
    </row>
    <row r="136" spans="1:13" ht="18">
      <c r="A136" s="866" t="s">
        <v>0</v>
      </c>
      <c r="B136" s="2104"/>
      <c r="C136" s="2104"/>
      <c r="D136" s="2104"/>
      <c r="E136" s="2104"/>
      <c r="F136" s="2127"/>
      <c r="G136" s="2079"/>
      <c r="H136" s="2079"/>
      <c r="I136" s="2079"/>
      <c r="J136" s="2079"/>
      <c r="K136" s="2079"/>
      <c r="L136" s="2079"/>
      <c r="M136" s="2107" t="s">
        <v>995</v>
      </c>
    </row>
    <row r="137" spans="1:13" ht="18">
      <c r="A137" s="871" t="s">
        <v>994</v>
      </c>
      <c r="B137" s="2104"/>
      <c r="C137" s="2104"/>
      <c r="D137" s="2104"/>
      <c r="E137" s="2104"/>
      <c r="F137" s="2105"/>
      <c r="G137" s="2079"/>
      <c r="H137" s="2079"/>
      <c r="I137" s="2079"/>
      <c r="J137" s="2079"/>
      <c r="K137" s="2079"/>
      <c r="L137" s="2079"/>
      <c r="M137" s="2107" t="s">
        <v>115</v>
      </c>
    </row>
    <row r="138" spans="1:13" ht="18">
      <c r="A138" s="871" t="str">
        <f>A5</f>
        <v>AS OF MARCH 31, 2020</v>
      </c>
      <c r="B138" s="2104"/>
      <c r="C138" s="2104"/>
      <c r="D138" s="2104"/>
      <c r="E138" s="2104"/>
      <c r="F138" s="2105"/>
      <c r="G138" s="2104"/>
      <c r="H138" s="2106"/>
      <c r="I138" s="2104"/>
      <c r="J138" s="2104"/>
      <c r="K138" s="2104"/>
      <c r="L138" s="2104"/>
      <c r="M138" s="2079"/>
    </row>
    <row r="139" spans="1:13" ht="18">
      <c r="A139" s="873"/>
      <c r="B139" s="2079"/>
      <c r="C139" s="2079"/>
      <c r="D139" s="2079"/>
      <c r="E139" s="2079"/>
      <c r="F139" s="2109"/>
      <c r="G139" s="2104"/>
      <c r="H139" s="2106"/>
      <c r="I139" s="2104"/>
      <c r="J139" s="2104"/>
      <c r="K139" s="2104"/>
      <c r="L139" s="2104"/>
      <c r="M139" s="2079"/>
    </row>
    <row r="140" spans="1:13" ht="17.5">
      <c r="A140" s="882" t="s">
        <v>5</v>
      </c>
      <c r="B140" s="2091"/>
      <c r="C140" s="2079"/>
      <c r="D140" s="2079"/>
      <c r="E140" s="2079"/>
      <c r="F140" s="2110" t="s">
        <v>1003</v>
      </c>
      <c r="G140" s="2104"/>
      <c r="H140" s="2111" t="s">
        <v>5</v>
      </c>
      <c r="I140" s="2091"/>
      <c r="J140" s="2079"/>
      <c r="K140" s="2079"/>
      <c r="L140" s="2079"/>
      <c r="M140" s="2110" t="s">
        <v>1003</v>
      </c>
    </row>
    <row r="141" spans="1:13">
      <c r="B141" s="2078" t="s">
        <v>1004</v>
      </c>
      <c r="C141" s="2079"/>
      <c r="D141" s="2078" t="s">
        <v>1005</v>
      </c>
      <c r="E141" s="2078"/>
      <c r="F141" s="2080" t="s">
        <v>1006</v>
      </c>
      <c r="G141" s="2079"/>
      <c r="H141" s="2079"/>
      <c r="I141" s="2078" t="s">
        <v>1004</v>
      </c>
      <c r="J141" s="2079"/>
      <c r="K141" s="2078" t="s">
        <v>1005</v>
      </c>
      <c r="L141" s="2078"/>
      <c r="M141" s="2080" t="s">
        <v>1006</v>
      </c>
    </row>
    <row r="142" spans="1:13">
      <c r="B142" s="2079"/>
      <c r="C142" s="2079"/>
      <c r="D142" s="2079"/>
      <c r="E142" s="2079"/>
      <c r="F142" s="2079"/>
      <c r="G142" s="2079"/>
      <c r="H142" s="2111"/>
      <c r="I142" s="2079"/>
      <c r="J142" s="2079"/>
      <c r="K142" s="2079"/>
      <c r="L142" s="2079"/>
      <c r="M142" s="2110"/>
    </row>
    <row r="143" spans="1:13">
      <c r="B143" s="2081"/>
      <c r="C143" s="2079"/>
      <c r="D143" s="2082" t="s">
        <v>1016</v>
      </c>
      <c r="E143" s="2082"/>
      <c r="F143" s="2079"/>
      <c r="G143" s="2079"/>
      <c r="H143" s="2111"/>
      <c r="I143" s="2079"/>
      <c r="J143" s="2079"/>
      <c r="K143" s="2082" t="s">
        <v>1017</v>
      </c>
      <c r="L143" s="2082"/>
      <c r="M143" s="2110"/>
    </row>
    <row r="144" spans="1:13" s="609" customFormat="1">
      <c r="A144" s="876"/>
      <c r="B144" s="2085">
        <v>55001</v>
      </c>
      <c r="C144" s="2079"/>
      <c r="D144" s="2079" t="s">
        <v>1866</v>
      </c>
      <c r="E144" s="2086" t="s">
        <v>5</v>
      </c>
      <c r="F144" s="2089">
        <v>0</v>
      </c>
      <c r="G144" s="2128"/>
      <c r="H144" s="2081"/>
      <c r="I144" s="2085">
        <v>55052</v>
      </c>
      <c r="J144" s="2079"/>
      <c r="K144" s="2090" t="s">
        <v>1886</v>
      </c>
      <c r="L144" s="2086" t="s">
        <v>5</v>
      </c>
      <c r="M144" s="2089">
        <v>103251.56</v>
      </c>
    </row>
    <row r="145" spans="1:13">
      <c r="A145" s="876"/>
      <c r="B145" s="2085">
        <v>55002</v>
      </c>
      <c r="C145" s="2079"/>
      <c r="D145" s="2079" t="s">
        <v>2019</v>
      </c>
      <c r="E145" s="2086" t="s">
        <v>5</v>
      </c>
      <c r="F145" s="2089">
        <v>0</v>
      </c>
      <c r="G145" s="2128"/>
      <c r="H145" s="2081"/>
      <c r="I145" s="2088">
        <v>55053</v>
      </c>
      <c r="J145" s="2079"/>
      <c r="K145" s="2079" t="s">
        <v>1887</v>
      </c>
      <c r="L145" s="2086" t="s">
        <v>5</v>
      </c>
      <c r="M145" s="2089">
        <v>0</v>
      </c>
    </row>
    <row r="146" spans="1:13">
      <c r="A146" s="876"/>
      <c r="B146" s="2085">
        <v>55003</v>
      </c>
      <c r="C146" s="2079"/>
      <c r="D146" s="2079" t="s">
        <v>1867</v>
      </c>
      <c r="E146" s="2086" t="s">
        <v>5</v>
      </c>
      <c r="F146" s="2089">
        <v>1379068.29</v>
      </c>
      <c r="G146" s="2079"/>
      <c r="H146" s="2081"/>
      <c r="I146" s="2085">
        <v>55056</v>
      </c>
      <c r="J146" s="2079"/>
      <c r="K146" s="2079" t="s">
        <v>1849</v>
      </c>
      <c r="L146" s="2086" t="s">
        <v>5</v>
      </c>
      <c r="M146" s="2089">
        <v>0</v>
      </c>
    </row>
    <row r="147" spans="1:13">
      <c r="A147" s="876"/>
      <c r="B147" s="2085">
        <v>55004</v>
      </c>
      <c r="C147" s="2079"/>
      <c r="D147" s="2090" t="s">
        <v>1868</v>
      </c>
      <c r="E147" s="2086" t="s">
        <v>5</v>
      </c>
      <c r="F147" s="2089">
        <v>0</v>
      </c>
      <c r="G147" s="2079"/>
      <c r="H147" s="2081"/>
      <c r="I147" s="2085">
        <v>55057</v>
      </c>
      <c r="J147" s="2079"/>
      <c r="K147" s="2090" t="s">
        <v>1850</v>
      </c>
      <c r="L147" s="2086" t="s">
        <v>5</v>
      </c>
      <c r="M147" s="2089">
        <v>0</v>
      </c>
    </row>
    <row r="148" spans="1:13">
      <c r="A148" s="876"/>
      <c r="B148" s="2085">
        <v>55005</v>
      </c>
      <c r="C148" s="2079"/>
      <c r="D148" s="2079" t="s">
        <v>1869</v>
      </c>
      <c r="E148" s="2086" t="s">
        <v>5</v>
      </c>
      <c r="F148" s="2089">
        <v>132128.31</v>
      </c>
      <c r="G148" s="2079"/>
      <c r="H148" s="2081"/>
      <c r="I148" s="2085">
        <v>55058</v>
      </c>
      <c r="J148" s="2079"/>
      <c r="K148" s="2079" t="s">
        <v>1851</v>
      </c>
      <c r="L148" s="2086" t="s">
        <v>5</v>
      </c>
      <c r="M148" s="2089">
        <v>2379253.8199999998</v>
      </c>
    </row>
    <row r="149" spans="1:13">
      <c r="A149" s="876"/>
      <c r="B149" s="2085">
        <v>55006</v>
      </c>
      <c r="C149" s="2079"/>
      <c r="D149" s="2079" t="s">
        <v>1870</v>
      </c>
      <c r="E149" s="2086" t="s">
        <v>5</v>
      </c>
      <c r="F149" s="2089">
        <v>0</v>
      </c>
      <c r="G149" s="2079"/>
      <c r="H149" s="2081"/>
      <c r="I149" s="2085">
        <v>55059</v>
      </c>
      <c r="J149" s="2079"/>
      <c r="K149" s="2079" t="s">
        <v>1852</v>
      </c>
      <c r="L149" s="2086" t="s">
        <v>5</v>
      </c>
      <c r="M149" s="2089">
        <v>11223387.17</v>
      </c>
    </row>
    <row r="150" spans="1:13">
      <c r="A150" s="876"/>
      <c r="B150" s="2085">
        <v>55007</v>
      </c>
      <c r="C150" s="2079"/>
      <c r="D150" s="2079" t="s">
        <v>1871</v>
      </c>
      <c r="E150" s="2086" t="s">
        <v>5</v>
      </c>
      <c r="F150" s="2089">
        <v>4465004.08</v>
      </c>
      <c r="G150" s="2079"/>
      <c r="H150" s="2081"/>
      <c r="I150" s="2085">
        <v>55060</v>
      </c>
      <c r="J150" s="2079"/>
      <c r="K150" s="2090" t="s">
        <v>1853</v>
      </c>
      <c r="L150" s="2086" t="s">
        <v>5</v>
      </c>
      <c r="M150" s="2089">
        <v>0</v>
      </c>
    </row>
    <row r="151" spans="1:13">
      <c r="A151" s="876"/>
      <c r="B151" s="2085">
        <v>55008</v>
      </c>
      <c r="C151" s="2079"/>
      <c r="D151" s="2079" t="s">
        <v>1872</v>
      </c>
      <c r="E151" s="2086" t="s">
        <v>5</v>
      </c>
      <c r="F151" s="2089">
        <v>12143321.76</v>
      </c>
      <c r="G151" s="2079"/>
      <c r="H151" s="2081"/>
      <c r="I151" s="2085">
        <v>55061</v>
      </c>
      <c r="J151" s="2079"/>
      <c r="K151" s="2090" t="s">
        <v>1854</v>
      </c>
      <c r="L151" s="2086" t="s">
        <v>5</v>
      </c>
      <c r="M151" s="2089">
        <v>2229110.71</v>
      </c>
    </row>
    <row r="152" spans="1:13">
      <c r="A152" s="883"/>
      <c r="B152" s="2085">
        <v>55009</v>
      </c>
      <c r="C152" s="2079"/>
      <c r="D152" s="2079" t="s">
        <v>1873</v>
      </c>
      <c r="E152" s="2086" t="s">
        <v>5</v>
      </c>
      <c r="F152" s="2089">
        <v>0</v>
      </c>
      <c r="G152" s="2079"/>
      <c r="H152" s="2081"/>
      <c r="I152" s="2085">
        <v>55062</v>
      </c>
      <c r="J152" s="2079"/>
      <c r="K152" s="2090" t="s">
        <v>1855</v>
      </c>
      <c r="L152" s="2086" t="s">
        <v>5</v>
      </c>
      <c r="M152" s="2089">
        <v>41893207.509999998</v>
      </c>
    </row>
    <row r="153" spans="1:13">
      <c r="A153" s="876"/>
      <c r="B153" s="2085">
        <v>55010</v>
      </c>
      <c r="C153" s="2079"/>
      <c r="D153" s="2079" t="s">
        <v>1874</v>
      </c>
      <c r="E153" s="2086" t="s">
        <v>5</v>
      </c>
      <c r="F153" s="2089">
        <v>21793727.510000002</v>
      </c>
      <c r="G153" s="2079"/>
      <c r="H153" s="2081"/>
      <c r="I153" s="2088">
        <v>55066</v>
      </c>
      <c r="J153" s="2079"/>
      <c r="K153" s="2091" t="s">
        <v>2020</v>
      </c>
      <c r="L153" s="2086" t="s">
        <v>5</v>
      </c>
      <c r="M153" s="2089">
        <v>1261584.27</v>
      </c>
    </row>
    <row r="154" spans="1:13">
      <c r="A154" s="876"/>
      <c r="B154" s="2085">
        <v>55011</v>
      </c>
      <c r="C154" s="2079"/>
      <c r="D154" s="2079" t="s">
        <v>1875</v>
      </c>
      <c r="E154" s="2086" t="s">
        <v>5</v>
      </c>
      <c r="F154" s="2089">
        <v>2841070.34</v>
      </c>
      <c r="G154" s="2079"/>
      <c r="H154" s="2081"/>
      <c r="I154" s="2088">
        <v>55067</v>
      </c>
      <c r="J154" s="2079"/>
      <c r="K154" s="2091" t="s">
        <v>1856</v>
      </c>
      <c r="L154" s="2086" t="s">
        <v>5</v>
      </c>
      <c r="M154" s="2089">
        <v>49811.96</v>
      </c>
    </row>
    <row r="155" spans="1:13">
      <c r="A155" s="876"/>
      <c r="B155" s="2085">
        <v>55012</v>
      </c>
      <c r="C155" s="2079"/>
      <c r="D155" s="2090" t="s">
        <v>1876</v>
      </c>
      <c r="E155" s="2086" t="s">
        <v>5</v>
      </c>
      <c r="F155" s="2089">
        <v>233445.3</v>
      </c>
      <c r="G155" s="2079"/>
      <c r="H155" s="2081"/>
      <c r="I155" s="2088">
        <v>55069</v>
      </c>
      <c r="J155" s="2079"/>
      <c r="K155" s="2079" t="s">
        <v>1857</v>
      </c>
      <c r="L155" s="2086" t="s">
        <v>5</v>
      </c>
      <c r="M155" s="2089">
        <v>67479142.959999993</v>
      </c>
    </row>
    <row r="156" spans="1:13">
      <c r="A156" s="876"/>
      <c r="B156" s="2085">
        <v>55013</v>
      </c>
      <c r="C156" s="2079"/>
      <c r="D156" s="2079" t="s">
        <v>1877</v>
      </c>
      <c r="E156" s="2086" t="s">
        <v>5</v>
      </c>
      <c r="F156" s="2089">
        <v>0</v>
      </c>
      <c r="G156" s="2079"/>
      <c r="H156" s="2081"/>
      <c r="I156" s="2088">
        <v>55071</v>
      </c>
      <c r="J156" s="2079"/>
      <c r="K156" s="2079" t="s">
        <v>1858</v>
      </c>
      <c r="L156" s="2086" t="s">
        <v>5</v>
      </c>
      <c r="M156" s="2089">
        <v>24533.09</v>
      </c>
    </row>
    <row r="157" spans="1:13">
      <c r="A157" s="876"/>
      <c r="B157" s="2085">
        <v>55014</v>
      </c>
      <c r="C157" s="2079"/>
      <c r="D157" s="2079" t="s">
        <v>1878</v>
      </c>
      <c r="E157" s="2086" t="s">
        <v>5</v>
      </c>
      <c r="F157" s="2089">
        <v>0</v>
      </c>
      <c r="G157" s="2079"/>
      <c r="H157" s="2079"/>
      <c r="I157" s="2088">
        <v>55072</v>
      </c>
      <c r="J157" s="2079"/>
      <c r="K157" s="2079" t="s">
        <v>1859</v>
      </c>
      <c r="L157" s="2086" t="s">
        <v>5</v>
      </c>
      <c r="M157" s="2089">
        <v>0</v>
      </c>
    </row>
    <row r="158" spans="1:13">
      <c r="A158" s="876"/>
      <c r="B158" s="2085">
        <v>55015</v>
      </c>
      <c r="C158" s="2079"/>
      <c r="D158" s="2079" t="s">
        <v>1879</v>
      </c>
      <c r="E158" s="2086" t="s">
        <v>5</v>
      </c>
      <c r="F158" s="2089">
        <v>0</v>
      </c>
      <c r="G158" s="2079"/>
      <c r="H158" s="2081"/>
      <c r="I158" s="2088">
        <v>55073</v>
      </c>
      <c r="J158" s="2079"/>
      <c r="K158" s="2079" t="s">
        <v>1860</v>
      </c>
      <c r="L158" s="2086" t="s">
        <v>5</v>
      </c>
      <c r="M158" s="2089">
        <v>0</v>
      </c>
    </row>
    <row r="159" spans="1:13">
      <c r="A159" s="876"/>
      <c r="B159" s="2085">
        <v>55016</v>
      </c>
      <c r="C159" s="2079"/>
      <c r="D159" s="2079" t="s">
        <v>2191</v>
      </c>
      <c r="E159" s="2086" t="s">
        <v>5</v>
      </c>
      <c r="F159" s="2089">
        <v>1548891.08</v>
      </c>
      <c r="G159" s="2079"/>
      <c r="H159" s="2081"/>
      <c r="I159" s="2088">
        <v>55074</v>
      </c>
      <c r="J159" s="2079"/>
      <c r="K159" s="2079" t="s">
        <v>2257</v>
      </c>
      <c r="L159" s="2086" t="s">
        <v>5</v>
      </c>
      <c r="M159" s="2089">
        <v>0</v>
      </c>
    </row>
    <row r="160" spans="1:13">
      <c r="A160" s="876"/>
      <c r="B160" s="2085">
        <v>55017</v>
      </c>
      <c r="C160" s="2079"/>
      <c r="D160" s="2079" t="s">
        <v>1880</v>
      </c>
      <c r="E160" s="2086" t="s">
        <v>5</v>
      </c>
      <c r="F160" s="2089">
        <v>517219.05</v>
      </c>
      <c r="G160" s="2079"/>
      <c r="H160" s="2081"/>
      <c r="I160" s="2085">
        <v>55251</v>
      </c>
      <c r="J160" s="2079"/>
      <c r="K160" s="2079" t="s">
        <v>1861</v>
      </c>
      <c r="L160" s="2086" t="s">
        <v>5</v>
      </c>
      <c r="M160" s="2089">
        <v>8769166.4800000004</v>
      </c>
    </row>
    <row r="161" spans="1:14">
      <c r="A161" s="876"/>
      <c r="B161" s="2085">
        <v>55018</v>
      </c>
      <c r="C161" s="2079"/>
      <c r="D161" s="2079" t="s">
        <v>1881</v>
      </c>
      <c r="E161" s="2086" t="s">
        <v>5</v>
      </c>
      <c r="F161" s="2089">
        <v>4234390.95</v>
      </c>
      <c r="G161" s="2079"/>
      <c r="H161" s="2081"/>
      <c r="I161" s="2085">
        <v>55252</v>
      </c>
      <c r="J161" s="2079"/>
      <c r="K161" s="2079" t="s">
        <v>1862</v>
      </c>
      <c r="L161" s="2086" t="s">
        <v>5</v>
      </c>
      <c r="M161" s="2089">
        <v>28767480.09</v>
      </c>
      <c r="N161" s="881"/>
    </row>
    <row r="162" spans="1:14">
      <c r="A162" s="876"/>
      <c r="B162" s="2085">
        <v>55019</v>
      </c>
      <c r="C162" s="2079"/>
      <c r="D162" s="2079" t="s">
        <v>1882</v>
      </c>
      <c r="E162" s="2086" t="s">
        <v>5</v>
      </c>
      <c r="F162" s="2089">
        <v>0</v>
      </c>
      <c r="G162" s="2079"/>
      <c r="H162" s="2081"/>
      <c r="I162" s="2085">
        <v>55300</v>
      </c>
      <c r="J162" s="2079"/>
      <c r="K162" s="2079" t="s">
        <v>1863</v>
      </c>
      <c r="L162" s="2086" t="s">
        <v>5</v>
      </c>
      <c r="M162" s="2089">
        <v>10488312.42</v>
      </c>
      <c r="N162" s="881"/>
    </row>
    <row r="163" spans="1:14">
      <c r="A163" s="876"/>
      <c r="B163" s="2085">
        <v>55020</v>
      </c>
      <c r="C163" s="2079"/>
      <c r="D163" s="2079" t="s">
        <v>1883</v>
      </c>
      <c r="E163" s="2086" t="s">
        <v>5</v>
      </c>
      <c r="F163" s="2089">
        <v>55515435.18</v>
      </c>
      <c r="G163" s="2079"/>
      <c r="H163" s="2079"/>
      <c r="I163" s="2085">
        <v>55301</v>
      </c>
      <c r="J163" s="2079"/>
      <c r="K163" s="2079" t="s">
        <v>1864</v>
      </c>
      <c r="L163" s="2086" t="s">
        <v>5</v>
      </c>
      <c r="M163" s="2089">
        <v>3775947.06</v>
      </c>
      <c r="N163" s="881"/>
    </row>
    <row r="164" spans="1:14" ht="15" customHeight="1">
      <c r="A164" s="876"/>
      <c r="B164" s="2085">
        <v>55021</v>
      </c>
      <c r="C164" s="2079"/>
      <c r="D164" s="2079" t="s">
        <v>1884</v>
      </c>
      <c r="E164" s="2086" t="s">
        <v>5</v>
      </c>
      <c r="F164" s="2089">
        <v>7237402.8200000003</v>
      </c>
      <c r="G164" s="2079"/>
      <c r="H164" s="2081"/>
      <c r="I164" s="2129">
        <v>55350</v>
      </c>
      <c r="J164" s="2130"/>
      <c r="K164" s="2130" t="s">
        <v>1865</v>
      </c>
      <c r="L164" s="2086" t="s">
        <v>5</v>
      </c>
      <c r="M164" s="2118">
        <v>22542328.989999998</v>
      </c>
      <c r="N164" s="881"/>
    </row>
    <row r="165" spans="1:14" ht="15" customHeight="1">
      <c r="A165" s="876"/>
      <c r="B165" s="2085">
        <v>55022</v>
      </c>
      <c r="C165" s="2079"/>
      <c r="D165" s="2079" t="s">
        <v>1885</v>
      </c>
      <c r="E165" s="2086" t="s">
        <v>5</v>
      </c>
      <c r="F165" s="2089">
        <v>26915898.760000002</v>
      </c>
      <c r="G165" s="2079"/>
      <c r="H165" s="2081"/>
      <c r="I165" s="2081"/>
      <c r="J165" s="2079"/>
      <c r="K165" s="2079"/>
      <c r="L165" s="2079"/>
      <c r="M165" s="2122"/>
    </row>
    <row r="166" spans="1:14" ht="16.5" customHeight="1" thickBot="1">
      <c r="A166" s="876"/>
      <c r="B166" s="2079"/>
      <c r="C166" s="2079"/>
      <c r="D166" s="2079"/>
      <c r="E166" s="2079"/>
      <c r="F166" s="2079"/>
      <c r="G166" s="2079"/>
      <c r="H166" s="2079"/>
      <c r="I166" s="2081"/>
      <c r="J166" s="2079"/>
      <c r="K166" s="2083" t="s">
        <v>1848</v>
      </c>
      <c r="L166" s="2086" t="s">
        <v>5</v>
      </c>
      <c r="M166" s="2103">
        <f>ROUND(SUM(F144:F165)+SUM(M144:M164),2)</f>
        <v>339943521.51999998</v>
      </c>
    </row>
    <row r="167" spans="1:14" ht="15" customHeight="1" thickTop="1">
      <c r="A167" s="876"/>
      <c r="B167" s="2079"/>
      <c r="C167" s="2079"/>
      <c r="D167" s="2079"/>
      <c r="E167" s="2079"/>
      <c r="F167" s="2079"/>
      <c r="G167" s="2079"/>
      <c r="H167" s="2079"/>
      <c r="I167" s="2125"/>
      <c r="J167" s="2122"/>
      <c r="K167" s="2099"/>
      <c r="L167" s="2099"/>
      <c r="M167" s="2131"/>
    </row>
    <row r="168" spans="1:14">
      <c r="A168" s="876"/>
      <c r="B168" s="2079"/>
      <c r="C168" s="2079"/>
      <c r="D168" s="2082" t="s">
        <v>2336</v>
      </c>
      <c r="E168" s="2079"/>
      <c r="F168" s="2079"/>
      <c r="G168" s="2079"/>
      <c r="H168" s="2081"/>
      <c r="I168" s="2081"/>
      <c r="J168" s="2079"/>
      <c r="K168" s="2079"/>
      <c r="L168" s="2079"/>
      <c r="M168" s="2079"/>
    </row>
    <row r="169" spans="1:14">
      <c r="A169" s="876"/>
      <c r="B169" s="2085">
        <v>60201</v>
      </c>
      <c r="C169" s="2079"/>
      <c r="D169" s="2079" t="s">
        <v>2337</v>
      </c>
      <c r="E169" s="2079" t="s">
        <v>5</v>
      </c>
      <c r="F169" s="2089">
        <v>0</v>
      </c>
      <c r="G169" s="2079"/>
      <c r="H169" s="2081"/>
      <c r="I169" s="2079"/>
      <c r="J169" s="2079"/>
      <c r="K169" s="2083"/>
      <c r="L169" s="2086"/>
      <c r="M169" s="2132"/>
    </row>
    <row r="170" spans="1:14">
      <c r="A170" s="876"/>
      <c r="B170" s="2085">
        <v>60901</v>
      </c>
      <c r="C170" s="2079"/>
      <c r="D170" s="2079" t="s">
        <v>2373</v>
      </c>
      <c r="E170" s="2079" t="s">
        <v>5</v>
      </c>
      <c r="F170" s="2118">
        <v>0</v>
      </c>
      <c r="G170" s="2079"/>
      <c r="H170" s="2081"/>
      <c r="I170" s="2081"/>
      <c r="J170" s="2079"/>
      <c r="K170" s="2079"/>
      <c r="L170" s="2079"/>
      <c r="M170" s="2079"/>
    </row>
    <row r="171" spans="1:14">
      <c r="A171" s="876"/>
      <c r="B171" s="2079"/>
      <c r="C171" s="2079"/>
      <c r="D171" s="2079"/>
      <c r="E171" s="2079"/>
      <c r="F171" s="2079"/>
      <c r="G171" s="2079"/>
      <c r="H171" s="2081"/>
      <c r="I171" s="2079"/>
      <c r="J171" s="2079"/>
      <c r="K171" s="2079"/>
      <c r="L171" s="2079"/>
      <c r="M171" s="2079"/>
    </row>
    <row r="172" spans="1:14" ht="16" thickBot="1">
      <c r="A172" s="876"/>
      <c r="B172" s="2083" t="s">
        <v>2372</v>
      </c>
      <c r="C172" s="2079"/>
      <c r="D172" s="2079"/>
      <c r="E172" s="2079" t="s">
        <v>5</v>
      </c>
      <c r="F172" s="2103">
        <f>ROUND(SUM(F169:F170),2)</f>
        <v>0</v>
      </c>
      <c r="G172" s="2079"/>
      <c r="H172" s="2081"/>
      <c r="I172" s="2081"/>
      <c r="J172" s="2079"/>
      <c r="K172" s="2083" t="s">
        <v>1847</v>
      </c>
      <c r="L172" s="2086" t="s">
        <v>5</v>
      </c>
      <c r="M172" s="2133">
        <f>ROUND(SUM(M45,M59,M120,M128,M166,F172),2)</f>
        <v>5843011599.2399998</v>
      </c>
    </row>
    <row r="173" spans="1:14" ht="16" thickTop="1">
      <c r="A173" s="876"/>
      <c r="B173" s="2079"/>
      <c r="C173" s="2079"/>
      <c r="D173" s="2079"/>
      <c r="E173" s="2079"/>
      <c r="F173" s="2079"/>
      <c r="G173" s="2079"/>
      <c r="H173" s="2081"/>
      <c r="I173" s="2081"/>
      <c r="J173" s="2079"/>
      <c r="K173" s="2079"/>
      <c r="L173" s="2079"/>
      <c r="M173" s="2079"/>
    </row>
    <row r="174" spans="1:14">
      <c r="A174" s="876"/>
      <c r="B174" s="2079"/>
      <c r="C174" s="2079"/>
      <c r="D174" s="2079"/>
      <c r="E174" s="2079"/>
      <c r="F174" s="2079"/>
      <c r="G174" s="2079"/>
      <c r="H174" s="2081"/>
      <c r="I174" s="2081"/>
      <c r="J174" s="2079"/>
      <c r="K174" s="2083"/>
      <c r="L174" s="2086"/>
      <c r="M174" s="2132"/>
    </row>
    <row r="175" spans="1:14">
      <c r="B175" s="2079"/>
      <c r="C175" s="2079"/>
      <c r="D175" s="2079"/>
      <c r="E175" s="2079"/>
      <c r="F175" s="2079"/>
      <c r="G175" s="2079"/>
      <c r="H175" s="2081"/>
      <c r="I175" s="2081"/>
      <c r="J175" s="2079"/>
      <c r="K175" s="2079"/>
      <c r="L175" s="2079"/>
      <c r="M175" s="2079"/>
    </row>
    <row r="176" spans="1:14">
      <c r="B176" s="2079"/>
      <c r="C176" s="2079"/>
      <c r="D176" s="2079"/>
      <c r="E176" s="2079"/>
      <c r="F176" s="2079"/>
      <c r="G176" s="2079"/>
      <c r="H176" s="2081"/>
      <c r="I176" s="2081"/>
      <c r="J176" s="2079"/>
      <c r="K176" s="2110"/>
      <c r="L176" s="2110"/>
      <c r="M176" s="2079"/>
    </row>
    <row r="177" spans="1:254">
      <c r="B177" s="2079"/>
      <c r="C177" s="2079"/>
      <c r="D177" s="2079"/>
      <c r="E177" s="2079"/>
      <c r="F177" s="2079"/>
      <c r="G177" s="2079"/>
      <c r="H177" s="2079"/>
      <c r="I177" s="2079"/>
      <c r="J177" s="2079"/>
      <c r="K177" s="2079"/>
      <c r="L177" s="2079"/>
      <c r="M177" s="2079"/>
    </row>
    <row r="178" spans="1:254">
      <c r="B178" s="2079"/>
      <c r="C178" s="2079"/>
      <c r="D178" s="2079"/>
      <c r="E178" s="2079"/>
      <c r="F178" s="2079"/>
      <c r="G178" s="2079"/>
      <c r="H178" s="2079"/>
      <c r="I178" s="2079"/>
      <c r="J178" s="2079"/>
      <c r="K178" s="2110"/>
      <c r="L178" s="2110"/>
      <c r="M178" s="2079"/>
    </row>
    <row r="179" spans="1:254">
      <c r="B179" s="2079"/>
      <c r="C179" s="2079"/>
      <c r="D179" s="2079"/>
      <c r="E179" s="2079"/>
      <c r="F179" s="2079"/>
      <c r="G179" s="2079"/>
      <c r="H179" s="2079"/>
      <c r="I179" s="2079"/>
      <c r="J179" s="2079"/>
      <c r="K179" s="2079"/>
      <c r="L179" s="2079"/>
      <c r="M179" s="2079"/>
    </row>
    <row r="180" spans="1:254">
      <c r="B180" s="2079"/>
      <c r="C180" s="2079"/>
      <c r="D180" s="2079"/>
      <c r="E180" s="2079"/>
      <c r="F180" s="2079"/>
      <c r="G180" s="2079"/>
      <c r="H180" s="2079"/>
      <c r="I180" s="2079"/>
      <c r="J180" s="2079"/>
      <c r="K180" s="2079"/>
      <c r="L180" s="2079"/>
      <c r="M180" s="2079"/>
    </row>
    <row r="181" spans="1:254" ht="85.5" customHeight="1">
      <c r="A181" s="884" t="s">
        <v>242</v>
      </c>
      <c r="B181" s="2347" t="s">
        <v>2519</v>
      </c>
      <c r="C181" s="2347"/>
      <c r="D181" s="2347"/>
      <c r="E181" s="2347"/>
      <c r="F181" s="2347"/>
      <c r="G181" s="2347"/>
      <c r="H181" s="2347"/>
      <c r="I181" s="2347"/>
      <c r="J181" s="2347"/>
      <c r="K181" s="2347"/>
      <c r="L181" s="2347"/>
      <c r="M181" s="2347"/>
    </row>
    <row r="182" spans="1:254" s="885" customFormat="1" ht="81.75" customHeight="1">
      <c r="A182" s="666"/>
      <c r="B182" s="2134"/>
      <c r="C182" s="2135"/>
      <c r="D182" s="2135"/>
      <c r="E182" s="2135"/>
      <c r="F182" s="2135"/>
      <c r="G182" s="2135"/>
      <c r="H182" s="2135"/>
      <c r="I182" s="2135"/>
      <c r="J182" s="2135"/>
      <c r="K182" s="2135"/>
      <c r="L182" s="2135"/>
      <c r="M182" s="2135"/>
      <c r="N182" s="1970"/>
      <c r="O182" s="1970"/>
      <c r="P182" s="1970"/>
      <c r="Q182" s="1970"/>
      <c r="R182" s="1970"/>
      <c r="S182" s="1970"/>
      <c r="T182" s="1970"/>
      <c r="U182" s="1970"/>
      <c r="V182" s="1970"/>
      <c r="W182" s="1970"/>
      <c r="X182" s="1970"/>
      <c r="Y182" s="1970"/>
      <c r="Z182" s="1970"/>
      <c r="AA182" s="1970"/>
      <c r="AB182" s="1970"/>
      <c r="AC182" s="1970"/>
      <c r="AD182" s="1970"/>
      <c r="AE182" s="1970"/>
      <c r="AF182" s="1970"/>
      <c r="AG182" s="1970"/>
      <c r="AH182" s="1970"/>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c r="BX182" s="202"/>
      <c r="BY182" s="202"/>
      <c r="BZ182" s="202"/>
      <c r="CA182" s="202"/>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c r="CY182" s="202"/>
      <c r="CZ182" s="202"/>
      <c r="DA182" s="202"/>
      <c r="DB182" s="202"/>
      <c r="DC182" s="202"/>
      <c r="DD182" s="202"/>
      <c r="DE182" s="202"/>
      <c r="DF182" s="202"/>
      <c r="DG182" s="202"/>
      <c r="DH182" s="202"/>
      <c r="DI182" s="202"/>
      <c r="DJ182" s="202"/>
      <c r="DK182" s="202"/>
      <c r="DL182" s="202"/>
      <c r="DM182" s="202"/>
      <c r="DN182" s="202"/>
      <c r="DO182" s="202"/>
      <c r="DP182" s="202"/>
      <c r="DQ182" s="202"/>
      <c r="DR182" s="202"/>
      <c r="DS182" s="202"/>
      <c r="DT182" s="202"/>
      <c r="DU182" s="202"/>
      <c r="DV182" s="202"/>
      <c r="DW182" s="202"/>
      <c r="DX182" s="202"/>
      <c r="DY182" s="202"/>
      <c r="DZ182" s="202"/>
      <c r="EA182" s="202"/>
      <c r="EB182" s="202"/>
      <c r="EC182" s="202"/>
      <c r="ED182" s="202"/>
      <c r="EE182" s="202"/>
      <c r="EF182" s="202"/>
      <c r="EG182" s="202"/>
      <c r="EH182" s="202"/>
      <c r="EI182" s="202"/>
      <c r="EJ182" s="202"/>
      <c r="EK182" s="202"/>
      <c r="EL182" s="202"/>
      <c r="EM182" s="202"/>
      <c r="EN182" s="202"/>
      <c r="EO182" s="202"/>
      <c r="EP182" s="202"/>
      <c r="EQ182" s="202"/>
      <c r="ER182" s="202"/>
      <c r="ES182" s="202"/>
      <c r="ET182" s="202"/>
      <c r="EU182" s="202"/>
      <c r="EV182" s="202"/>
      <c r="EW182" s="202"/>
      <c r="EX182" s="202"/>
      <c r="EY182" s="202"/>
      <c r="EZ182" s="202"/>
      <c r="FA182" s="202"/>
      <c r="FB182" s="202"/>
      <c r="FC182" s="202"/>
      <c r="FD182" s="202"/>
      <c r="FE182" s="202"/>
      <c r="FF182" s="202"/>
      <c r="FG182" s="202"/>
      <c r="FH182" s="202"/>
      <c r="FI182" s="202"/>
      <c r="FJ182" s="202"/>
      <c r="FK182" s="202"/>
      <c r="FL182" s="202"/>
      <c r="FM182" s="202"/>
      <c r="FN182" s="202"/>
      <c r="FO182" s="202"/>
      <c r="FP182" s="202"/>
      <c r="FQ182" s="202"/>
      <c r="FR182" s="202"/>
      <c r="FS182" s="202"/>
      <c r="FT182" s="202"/>
      <c r="FU182" s="202"/>
      <c r="FV182" s="202"/>
      <c r="FW182" s="202"/>
      <c r="FX182" s="202"/>
      <c r="FY182" s="202"/>
      <c r="FZ182" s="202"/>
      <c r="GA182" s="202"/>
      <c r="GB182" s="202"/>
      <c r="GC182" s="202"/>
      <c r="GD182" s="202"/>
      <c r="GE182" s="202"/>
      <c r="GF182" s="202"/>
      <c r="GG182" s="202"/>
      <c r="GH182" s="202"/>
      <c r="GI182" s="202"/>
      <c r="GJ182" s="202"/>
      <c r="GK182" s="202"/>
      <c r="GL182" s="202"/>
      <c r="GM182" s="202"/>
      <c r="GN182" s="202"/>
      <c r="GO182" s="202"/>
      <c r="GP182" s="202"/>
      <c r="GQ182" s="202"/>
      <c r="GR182" s="202"/>
      <c r="GS182" s="202"/>
      <c r="GT182" s="202"/>
      <c r="GU182" s="202"/>
      <c r="GV182" s="202"/>
      <c r="GW182" s="202"/>
      <c r="GX182" s="202"/>
      <c r="GY182" s="202"/>
      <c r="GZ182" s="202"/>
      <c r="HA182" s="202"/>
      <c r="HB182" s="202"/>
      <c r="HC182" s="202"/>
      <c r="HD182" s="202"/>
      <c r="HE182" s="202"/>
      <c r="HF182" s="202"/>
      <c r="HG182" s="202"/>
      <c r="HH182" s="202"/>
      <c r="HI182" s="202"/>
      <c r="HJ182" s="202"/>
      <c r="HK182" s="202"/>
      <c r="HL182" s="202"/>
      <c r="HM182" s="202"/>
      <c r="HN182" s="202"/>
      <c r="HO182" s="202"/>
      <c r="HP182" s="202"/>
      <c r="HQ182" s="202"/>
      <c r="HR182" s="202"/>
      <c r="HS182" s="202"/>
      <c r="HT182" s="202"/>
      <c r="HU182" s="202"/>
      <c r="HV182" s="202"/>
      <c r="HW182" s="202"/>
      <c r="HX182" s="202"/>
      <c r="HY182" s="202"/>
      <c r="HZ182" s="202"/>
      <c r="IA182" s="202"/>
      <c r="IB182" s="202"/>
      <c r="IC182" s="202"/>
      <c r="ID182" s="202"/>
      <c r="IE182" s="202"/>
      <c r="IF182" s="202"/>
      <c r="IG182" s="202"/>
      <c r="IH182" s="202"/>
      <c r="II182" s="202"/>
      <c r="IJ182" s="202"/>
      <c r="IK182" s="202"/>
      <c r="IL182" s="202"/>
      <c r="IM182" s="202"/>
      <c r="IN182" s="202"/>
      <c r="IO182" s="202"/>
      <c r="IP182" s="202"/>
      <c r="IQ182" s="202"/>
      <c r="IR182" s="202"/>
      <c r="IS182" s="202"/>
      <c r="IT182" s="202"/>
    </row>
    <row r="183" spans="1:254">
      <c r="A183" s="666"/>
      <c r="B183" s="2079"/>
      <c r="C183" s="2079"/>
      <c r="D183" s="2079"/>
      <c r="E183" s="2079"/>
      <c r="F183" s="2079"/>
      <c r="G183" s="2079"/>
      <c r="H183" s="2079"/>
      <c r="I183" s="2079"/>
      <c r="J183" s="2079"/>
      <c r="K183" s="2079"/>
      <c r="L183" s="2079"/>
      <c r="M183" s="2079"/>
    </row>
    <row r="184" spans="1:254">
      <c r="A184" s="666"/>
      <c r="B184" s="2079"/>
      <c r="C184" s="2079"/>
      <c r="D184" s="2079"/>
      <c r="E184" s="2079"/>
      <c r="F184" s="2079"/>
      <c r="G184" s="2079"/>
      <c r="H184" s="2079"/>
      <c r="I184" s="2079"/>
      <c r="J184" s="2079"/>
      <c r="K184" s="2079"/>
      <c r="L184" s="2079"/>
      <c r="M184" s="2079"/>
    </row>
    <row r="185" spans="1:254">
      <c r="A185" s="666"/>
      <c r="B185" s="2079"/>
      <c r="C185" s="2079"/>
      <c r="D185" s="2079"/>
      <c r="E185" s="2079"/>
      <c r="F185" s="2079"/>
      <c r="G185" s="2079"/>
      <c r="H185" s="2079"/>
      <c r="I185" s="2079"/>
      <c r="J185" s="2079"/>
      <c r="K185" s="2079"/>
      <c r="L185" s="2079"/>
      <c r="M185" s="2079"/>
    </row>
    <row r="186" spans="1:254">
      <c r="A186" s="666"/>
      <c r="B186" s="2079"/>
      <c r="C186" s="2079"/>
      <c r="D186" s="2079"/>
      <c r="E186" s="2079"/>
      <c r="F186" s="2079"/>
      <c r="G186" s="2079"/>
      <c r="H186" s="2079"/>
      <c r="I186" s="2079"/>
      <c r="J186" s="2079"/>
      <c r="K186" s="2079"/>
      <c r="L186" s="2079"/>
      <c r="M186" s="2079"/>
    </row>
    <row r="187" spans="1:254">
      <c r="A187" s="666"/>
      <c r="B187" s="2079"/>
      <c r="C187" s="2079"/>
      <c r="D187" s="2079"/>
      <c r="E187" s="2079"/>
      <c r="F187" s="2079"/>
      <c r="G187" s="2079"/>
      <c r="H187" s="2079"/>
      <c r="I187" s="2079"/>
      <c r="J187" s="2079"/>
      <c r="K187" s="2079"/>
      <c r="L187" s="2079"/>
      <c r="M187" s="2079"/>
    </row>
    <row r="188" spans="1:254">
      <c r="A188" s="666"/>
      <c r="B188" s="2079"/>
      <c r="C188" s="2079"/>
      <c r="D188" s="2079"/>
      <c r="E188" s="2079"/>
      <c r="F188" s="2079"/>
      <c r="G188" s="2079"/>
      <c r="H188" s="2079"/>
      <c r="I188" s="2079"/>
      <c r="J188" s="2079"/>
      <c r="K188" s="2079"/>
      <c r="L188" s="2079"/>
      <c r="M188" s="2079"/>
    </row>
    <row r="189" spans="1:254">
      <c r="A189" s="666"/>
      <c r="B189" s="2079"/>
      <c r="C189" s="2079"/>
      <c r="D189" s="2079"/>
      <c r="E189" s="2079"/>
      <c r="F189" s="2079"/>
      <c r="G189" s="2079"/>
      <c r="H189" s="2079"/>
      <c r="I189" s="2079"/>
      <c r="J189" s="2079"/>
      <c r="K189" s="2079"/>
      <c r="L189" s="2079"/>
      <c r="M189" s="2079"/>
    </row>
    <row r="190" spans="1:254">
      <c r="A190" s="666"/>
      <c r="B190" s="2079"/>
      <c r="C190" s="2079"/>
      <c r="D190" s="2079"/>
      <c r="E190" s="2079"/>
      <c r="F190" s="2084"/>
      <c r="G190" s="2079"/>
      <c r="H190" s="2079"/>
      <c r="I190" s="2079"/>
      <c r="J190" s="2079"/>
      <c r="K190" s="2079"/>
      <c r="L190" s="2079"/>
      <c r="M190" s="2079"/>
    </row>
    <row r="191" spans="1:254">
      <c r="B191" s="2079"/>
      <c r="C191" s="2079"/>
      <c r="D191" s="2079"/>
      <c r="E191" s="2079"/>
      <c r="F191" s="2084"/>
      <c r="G191" s="2079"/>
      <c r="H191" s="2079"/>
      <c r="I191" s="2079"/>
      <c r="J191" s="2079"/>
      <c r="K191" s="2079"/>
      <c r="L191" s="2079"/>
      <c r="M191" s="2079"/>
    </row>
    <row r="192" spans="1:254">
      <c r="B192" s="2079"/>
      <c r="C192" s="2079"/>
      <c r="D192" s="2079"/>
      <c r="E192" s="2079"/>
      <c r="F192" s="2084"/>
      <c r="G192" s="2079"/>
      <c r="H192" s="2079"/>
      <c r="I192" s="2079"/>
      <c r="J192" s="2079"/>
      <c r="K192" s="2079"/>
      <c r="L192" s="2079"/>
      <c r="M192" s="2079"/>
    </row>
    <row r="193" spans="1:13">
      <c r="B193" s="2079"/>
      <c r="C193" s="2079"/>
      <c r="D193" s="2079"/>
      <c r="E193" s="2079"/>
      <c r="F193" s="2079"/>
      <c r="G193" s="2079"/>
      <c r="H193" s="2079"/>
      <c r="I193" s="2079"/>
      <c r="J193" s="2079"/>
      <c r="K193" s="2079"/>
      <c r="L193" s="2079"/>
      <c r="M193" s="2079"/>
    </row>
    <row r="194" spans="1:13">
      <c r="B194" s="2079"/>
      <c r="C194" s="2079"/>
      <c r="D194" s="2079"/>
      <c r="E194" s="2079"/>
      <c r="F194" s="2079"/>
      <c r="G194" s="2079"/>
      <c r="H194" s="2079"/>
      <c r="I194" s="2079"/>
      <c r="J194" s="2079"/>
      <c r="K194" s="2079"/>
      <c r="L194" s="2079"/>
      <c r="M194" s="2079"/>
    </row>
    <row r="195" spans="1:13">
      <c r="B195" s="2079"/>
      <c r="C195" s="2079"/>
      <c r="D195" s="2079"/>
      <c r="E195" s="2079"/>
      <c r="F195" s="2079"/>
      <c r="G195" s="2079"/>
      <c r="H195" s="2079"/>
      <c r="I195" s="2079"/>
      <c r="J195" s="2079"/>
      <c r="K195" s="2079"/>
      <c r="L195" s="2079"/>
      <c r="M195" s="2079"/>
    </row>
    <row r="196" spans="1:13">
      <c r="B196" s="2079"/>
      <c r="C196" s="2079"/>
      <c r="D196" s="2079"/>
      <c r="E196" s="2079"/>
      <c r="F196" s="2079"/>
      <c r="G196" s="2079"/>
      <c r="H196" s="2079"/>
      <c r="I196" s="2079"/>
      <c r="J196" s="2079"/>
      <c r="K196" s="2079"/>
      <c r="L196" s="2079"/>
      <c r="M196" s="2079"/>
    </row>
    <row r="197" spans="1:13">
      <c r="B197" s="2079"/>
      <c r="C197" s="2079"/>
      <c r="D197" s="2079"/>
      <c r="E197" s="2079"/>
      <c r="F197" s="2079"/>
      <c r="G197" s="2079"/>
      <c r="H197" s="2079"/>
      <c r="I197" s="2079"/>
      <c r="J197" s="2079"/>
      <c r="K197" s="2079"/>
      <c r="L197" s="2079"/>
      <c r="M197" s="2079"/>
    </row>
    <row r="198" spans="1:13">
      <c r="B198" s="2079"/>
      <c r="C198" s="2079"/>
      <c r="D198" s="2079"/>
      <c r="E198" s="2079"/>
      <c r="F198" s="2079"/>
      <c r="G198" s="2079"/>
      <c r="H198" s="2079"/>
      <c r="I198" s="2079"/>
      <c r="J198" s="2079"/>
      <c r="K198" s="2079"/>
      <c r="L198" s="2079"/>
      <c r="M198" s="2079"/>
    </row>
    <row r="199" spans="1:13">
      <c r="B199" s="2079"/>
      <c r="C199" s="2079"/>
      <c r="D199" s="2079"/>
      <c r="E199" s="2079"/>
      <c r="F199" s="2079"/>
      <c r="G199" s="2079"/>
      <c r="H199" s="2079"/>
      <c r="I199" s="2079"/>
      <c r="J199" s="2079"/>
      <c r="K199" s="2079"/>
      <c r="L199" s="2079"/>
      <c r="M199" s="2079"/>
    </row>
    <row r="200" spans="1:13">
      <c r="B200" s="2079"/>
      <c r="C200" s="2079"/>
      <c r="D200" s="2079"/>
      <c r="E200" s="2079"/>
      <c r="F200" s="2079"/>
      <c r="G200" s="2079"/>
      <c r="H200" s="2079"/>
      <c r="I200" s="2079"/>
      <c r="J200" s="2079"/>
      <c r="K200" s="2079"/>
      <c r="L200" s="2079"/>
      <c r="M200" s="2079"/>
    </row>
    <row r="201" spans="1:13">
      <c r="A201" s="877"/>
      <c r="B201" s="2079"/>
      <c r="C201" s="2079"/>
      <c r="D201" s="2079"/>
      <c r="E201" s="2079"/>
      <c r="F201" s="2079"/>
      <c r="G201" s="2079"/>
      <c r="H201" s="2079"/>
      <c r="I201" s="2079"/>
      <c r="J201" s="2079"/>
      <c r="K201" s="2079"/>
      <c r="L201" s="2079"/>
      <c r="M201" s="2079"/>
    </row>
    <row r="202" spans="1:13">
      <c r="A202" s="877"/>
      <c r="B202" s="2079"/>
      <c r="C202" s="2079"/>
      <c r="D202" s="2079"/>
      <c r="E202" s="2079"/>
      <c r="F202" s="2079"/>
      <c r="G202" s="2079"/>
      <c r="H202" s="2079"/>
      <c r="I202" s="2079"/>
      <c r="J202" s="2079"/>
      <c r="K202" s="2079"/>
      <c r="L202" s="2079"/>
      <c r="M202" s="2079"/>
    </row>
    <row r="203" spans="1:13">
      <c r="A203" s="877"/>
      <c r="B203" s="2079"/>
      <c r="C203" s="2079"/>
      <c r="D203" s="2079"/>
      <c r="E203" s="2079"/>
      <c r="F203" s="2079"/>
      <c r="G203" s="2079"/>
      <c r="H203" s="2079"/>
      <c r="I203" s="2079"/>
      <c r="J203" s="2079"/>
      <c r="K203" s="2079"/>
      <c r="L203" s="2079"/>
      <c r="M203" s="2079"/>
    </row>
    <row r="204" spans="1:13">
      <c r="A204" s="877"/>
      <c r="B204" s="2079"/>
      <c r="C204" s="2079"/>
      <c r="D204" s="2079"/>
      <c r="E204" s="2079"/>
      <c r="F204" s="2079"/>
      <c r="G204" s="2079"/>
      <c r="H204" s="2079"/>
      <c r="I204" s="2079"/>
      <c r="J204" s="2079"/>
      <c r="K204" s="2079"/>
      <c r="L204" s="2079"/>
      <c r="M204" s="2079"/>
    </row>
    <row r="205" spans="1:13">
      <c r="A205" s="877"/>
      <c r="B205" s="2079"/>
      <c r="C205" s="2079"/>
      <c r="D205" s="2079"/>
      <c r="E205" s="2079"/>
      <c r="F205" s="2079"/>
      <c r="G205" s="2079"/>
      <c r="H205" s="2079"/>
      <c r="I205" s="2079"/>
      <c r="J205" s="2079"/>
      <c r="K205" s="2079"/>
      <c r="L205" s="2079"/>
      <c r="M205" s="2079"/>
    </row>
    <row r="206" spans="1:13">
      <c r="B206" s="2079"/>
      <c r="C206" s="2079"/>
      <c r="D206" s="2079"/>
      <c r="E206" s="2079"/>
      <c r="F206" s="2079"/>
      <c r="G206" s="2079"/>
      <c r="H206" s="2079"/>
      <c r="I206" s="2079"/>
      <c r="J206" s="2079"/>
      <c r="K206" s="2079"/>
      <c r="L206" s="2079"/>
      <c r="M206" s="2079"/>
    </row>
    <row r="207" spans="1:13">
      <c r="B207" s="2079"/>
      <c r="C207" s="2079"/>
      <c r="D207" s="2079"/>
      <c r="E207" s="2079"/>
      <c r="F207" s="2079"/>
      <c r="G207" s="2079"/>
      <c r="H207" s="2079"/>
      <c r="I207" s="2079"/>
      <c r="J207" s="2079"/>
      <c r="K207" s="2079"/>
      <c r="L207" s="2079"/>
      <c r="M207" s="2079"/>
    </row>
    <row r="208" spans="1:13">
      <c r="B208" s="2079"/>
      <c r="C208" s="2079"/>
      <c r="D208" s="2079"/>
      <c r="E208" s="2079"/>
      <c r="F208" s="2079"/>
      <c r="G208" s="2079"/>
      <c r="H208" s="2079"/>
      <c r="I208" s="2079"/>
      <c r="J208" s="2079"/>
      <c r="K208" s="2079"/>
      <c r="L208" s="2079"/>
      <c r="M208" s="2079"/>
    </row>
    <row r="209" spans="1:13">
      <c r="A209" s="877"/>
      <c r="B209" s="2079"/>
      <c r="C209" s="2079"/>
      <c r="D209" s="2079"/>
      <c r="E209" s="2079"/>
      <c r="F209" s="2079"/>
      <c r="G209" s="2079"/>
      <c r="H209" s="2079"/>
      <c r="I209" s="2079"/>
      <c r="J209" s="2079"/>
      <c r="K209" s="2079"/>
      <c r="L209" s="2079"/>
      <c r="M209" s="2079"/>
    </row>
    <row r="210" spans="1:13">
      <c r="A210" s="876"/>
      <c r="B210" s="2079"/>
      <c r="C210" s="2079"/>
      <c r="D210" s="2079"/>
      <c r="E210" s="2079"/>
      <c r="F210" s="2079"/>
      <c r="G210" s="2079"/>
      <c r="H210" s="2079"/>
      <c r="I210" s="2079"/>
      <c r="J210" s="2079"/>
      <c r="K210" s="2079"/>
      <c r="L210" s="2079"/>
      <c r="M210" s="2079"/>
    </row>
    <row r="211" spans="1:13">
      <c r="A211" s="886"/>
      <c r="B211" s="2079"/>
      <c r="C211" s="2079"/>
      <c r="D211" s="2079"/>
      <c r="E211" s="2079"/>
      <c r="F211" s="2079"/>
      <c r="G211" s="2079"/>
      <c r="H211" s="2079"/>
      <c r="I211" s="2079"/>
      <c r="J211" s="2079"/>
      <c r="K211" s="2079"/>
      <c r="L211" s="2079"/>
      <c r="M211" s="2079"/>
    </row>
    <row r="212" spans="1:13">
      <c r="A212" s="886"/>
      <c r="B212" s="2079"/>
      <c r="C212" s="2079"/>
      <c r="D212" s="2079"/>
      <c r="E212" s="2079"/>
      <c r="F212" s="2079"/>
      <c r="G212" s="2079"/>
      <c r="H212" s="2079"/>
      <c r="I212" s="2079"/>
      <c r="J212" s="2079"/>
      <c r="K212" s="2079"/>
      <c r="L212" s="2079"/>
      <c r="M212" s="2079"/>
    </row>
    <row r="213" spans="1:13">
      <c r="A213" s="886"/>
      <c r="B213" s="2079"/>
      <c r="C213" s="2079"/>
      <c r="D213" s="2079"/>
      <c r="E213" s="2079"/>
      <c r="F213" s="2079"/>
      <c r="G213" s="2079"/>
      <c r="H213" s="2079"/>
      <c r="I213" s="2079"/>
      <c r="J213" s="2079"/>
      <c r="K213" s="2079"/>
      <c r="L213" s="2079"/>
      <c r="M213" s="2079"/>
    </row>
    <row r="214" spans="1:13">
      <c r="A214" s="886"/>
      <c r="B214" s="2079"/>
      <c r="C214" s="2079"/>
      <c r="D214" s="2079"/>
      <c r="E214" s="2079"/>
      <c r="F214" s="2079"/>
      <c r="G214" s="2079"/>
      <c r="H214" s="2079"/>
      <c r="I214" s="2079"/>
      <c r="J214" s="2079"/>
      <c r="K214" s="2079"/>
      <c r="L214" s="2079"/>
      <c r="M214" s="2079"/>
    </row>
    <row r="215" spans="1:13">
      <c r="A215" s="411"/>
    </row>
    <row r="217" spans="1:13">
      <c r="A217" s="876"/>
    </row>
    <row r="218" spans="1:13">
      <c r="A218" s="876"/>
    </row>
    <row r="219" spans="1:13">
      <c r="A219" s="877"/>
    </row>
    <row r="220" spans="1:13">
      <c r="A220" s="876"/>
    </row>
    <row r="221" spans="1:13">
      <c r="A221" s="886"/>
    </row>
    <row r="222" spans="1:13">
      <c r="A222" s="876"/>
    </row>
    <row r="227" spans="1:9">
      <c r="A227" s="876"/>
    </row>
    <row r="229" spans="1:9">
      <c r="A229" s="876"/>
    </row>
    <row r="230" spans="1:9">
      <c r="A230" s="876"/>
    </row>
    <row r="231" spans="1:9">
      <c r="A231" s="876"/>
    </row>
    <row r="232" spans="1:9">
      <c r="A232" s="876"/>
    </row>
    <row r="233" spans="1:9">
      <c r="A233" s="876"/>
    </row>
    <row r="234" spans="1:9">
      <c r="A234" s="876"/>
      <c r="H234" s="876"/>
      <c r="I234" s="876"/>
    </row>
    <row r="235" spans="1:9">
      <c r="A235" s="876"/>
      <c r="H235" s="876"/>
      <c r="I235" s="876"/>
    </row>
    <row r="236" spans="1:9">
      <c r="A236" s="876"/>
      <c r="H236" s="876"/>
      <c r="I236" s="876"/>
    </row>
    <row r="237" spans="1:9">
      <c r="A237" s="876"/>
      <c r="H237" s="876"/>
      <c r="I237" s="876"/>
    </row>
    <row r="238" spans="1:9">
      <c r="A238" s="876"/>
      <c r="H238" s="876"/>
      <c r="I238" s="876"/>
    </row>
    <row r="239" spans="1:9">
      <c r="A239" s="876"/>
      <c r="H239" s="876"/>
      <c r="I239" s="876"/>
    </row>
    <row r="240" spans="1:9">
      <c r="A240" s="876" t="s">
        <v>5</v>
      </c>
    </row>
    <row r="241" spans="1:1">
      <c r="A241" s="876"/>
    </row>
    <row r="242" spans="1:1">
      <c r="A242" s="876"/>
    </row>
    <row r="243" spans="1:1">
      <c r="A243" s="876"/>
    </row>
    <row r="244" spans="1:1">
      <c r="A244" s="876"/>
    </row>
    <row r="245" spans="1:1">
      <c r="A245" s="876"/>
    </row>
    <row r="246" spans="1:1">
      <c r="A246" s="876"/>
    </row>
    <row r="247" spans="1:1">
      <c r="A247" s="876"/>
    </row>
    <row r="249" spans="1:1">
      <c r="A249" s="876"/>
    </row>
    <row r="250" spans="1:1">
      <c r="A250" s="876"/>
    </row>
    <row r="251" spans="1:1">
      <c r="A251" s="876"/>
    </row>
    <row r="252" spans="1:1">
      <c r="A252" s="876"/>
    </row>
    <row r="253" spans="1:1">
      <c r="A253" s="876" t="s">
        <v>5</v>
      </c>
    </row>
    <row r="254" spans="1:1">
      <c r="A254" s="876" t="s">
        <v>5</v>
      </c>
    </row>
    <row r="255" spans="1:1">
      <c r="A255" s="876" t="s">
        <v>5</v>
      </c>
    </row>
    <row r="256" spans="1:1">
      <c r="A256" s="876" t="s">
        <v>5</v>
      </c>
    </row>
    <row r="257" spans="1:1">
      <c r="A257" s="666"/>
    </row>
    <row r="258" spans="1:1">
      <c r="A258" s="666"/>
    </row>
    <row r="259" spans="1:1">
      <c r="A259" s="666"/>
    </row>
    <row r="260" spans="1:1">
      <c r="A260" s="666"/>
    </row>
    <row r="261" spans="1:1">
      <c r="A261" s="666"/>
    </row>
    <row r="262" spans="1:1">
      <c r="A262" s="666"/>
    </row>
    <row r="264" spans="1:1">
      <c r="A264" s="666"/>
    </row>
    <row r="283" spans="1:6">
      <c r="A283" s="870" t="s">
        <v>5</v>
      </c>
    </row>
    <row r="284" spans="1:6">
      <c r="F284" s="887"/>
    </row>
    <row r="306" spans="1:2">
      <c r="A306" s="873"/>
      <c r="B306" s="879"/>
    </row>
  </sheetData>
  <customSheetViews>
    <customSheetView guid="{47D1D06F-CD63-4FEA-BA98-58AF0C63F775}" scale="80" showPageBreaks="1" showGridLines="0" outlineSymbols="0" printArea="1" topLeftCell="A163">
      <selection activeCell="F46" sqref="F46"/>
      <rowBreaks count="2" manualBreakCount="2">
        <brk id="70" max="12" man="1"/>
        <brk id="135" max="12" man="1"/>
      </rowBreaks>
      <pageMargins left="0.5" right="0.5" top="0.6" bottom="0.25" header="0" footer="0.25"/>
      <printOptions horizontalCentered="1"/>
      <pageSetup scale="49" firstPageNumber="122" orientation="landscape" useFirstPageNumber="1" r:id="rId1"/>
      <headerFooter scaleWithDoc="0">
        <oddFooter>&amp;R&amp;9&amp;P</oddFooter>
      </headerFooter>
    </customSheetView>
    <customSheetView guid="{018F3E41-3C34-447D-8E2C-07962AB41A6D}" scale="80" showGridLines="0" outlineSymbols="0" topLeftCell="A19">
      <selection activeCell="Q39" sqref="Q39"/>
      <rowBreaks count="2" manualBreakCount="2">
        <brk id="70" max="12" man="1"/>
        <brk id="135" max="12" man="1"/>
      </rowBreaks>
      <pageMargins left="0.5" right="0.5" top="0.6" bottom="0.25" header="0" footer="0.25"/>
      <printOptions horizontalCentered="1"/>
      <pageSetup scale="49" firstPageNumber="122" orientation="landscape" useFirstPageNumber="1" r:id="rId2"/>
      <headerFooter scaleWithDoc="0">
        <oddFooter>&amp;R&amp;9&amp;P</oddFooter>
      </headerFooter>
    </customSheetView>
  </customSheetViews>
  <mergeCells count="1">
    <mergeCell ref="B181:M181"/>
  </mergeCells>
  <printOptions horizontalCentered="1"/>
  <pageMargins left="0.5" right="0.5" top="0.6" bottom="0.25" header="0" footer="0.25"/>
  <pageSetup scale="49" firstPageNumber="123" orientation="landscape" useFirstPageNumber="1" r:id="rId3"/>
  <headerFooter scaleWithDoc="0">
    <oddFooter>&amp;R&amp;9&amp;P</oddFooter>
  </headerFooter>
  <rowBreaks count="2" manualBreakCount="2">
    <brk id="70" max="12" man="1"/>
    <brk id="135"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3"/>
  <sheetViews>
    <sheetView showGridLines="0" zoomScale="80" zoomScaleNormal="80" zoomScaleSheetLayoutView="75" workbookViewId="0"/>
  </sheetViews>
  <sheetFormatPr defaultColWidth="8.921875" defaultRowHeight="15.5"/>
  <cols>
    <col min="1" max="1" width="2.53515625" style="891" customWidth="1"/>
    <col min="2" max="2" width="63.15234375" style="888" customWidth="1"/>
    <col min="3" max="3" width="0.921875" style="888" customWidth="1"/>
    <col min="4" max="4" width="3.15234375" style="888" customWidth="1"/>
    <col min="5" max="5" width="13.61328125" style="888" customWidth="1"/>
    <col min="6" max="6" width="3.15234375" style="888" customWidth="1"/>
    <col min="7" max="7" width="13.61328125" style="888" customWidth="1"/>
    <col min="8" max="8" width="3.15234375" style="888" customWidth="1"/>
    <col min="9" max="9" width="13.61328125" style="888" customWidth="1"/>
    <col min="10" max="10" width="3.15234375" style="888" customWidth="1"/>
    <col min="11" max="11" width="13.61328125" style="888" bestFit="1" customWidth="1"/>
    <col min="12" max="16384" width="8.921875" style="888"/>
  </cols>
  <sheetData>
    <row r="1" spans="1:11">
      <c r="A1" s="1050" t="s">
        <v>1193</v>
      </c>
    </row>
    <row r="3" spans="1:11">
      <c r="A3" s="612" t="s">
        <v>0</v>
      </c>
      <c r="B3" s="1258"/>
      <c r="C3" s="609"/>
      <c r="D3" s="609"/>
      <c r="E3" s="609"/>
      <c r="F3" s="609"/>
      <c r="G3" s="609"/>
      <c r="H3" s="609"/>
      <c r="I3" s="609"/>
      <c r="J3" s="609"/>
      <c r="K3" s="1039" t="s">
        <v>1002</v>
      </c>
    </row>
    <row r="4" spans="1:11">
      <c r="A4" s="1259" t="s">
        <v>1018</v>
      </c>
      <c r="B4" s="1258"/>
      <c r="C4" s="623"/>
      <c r="D4" s="623"/>
      <c r="E4" s="623"/>
      <c r="F4" s="623"/>
      <c r="G4" s="623"/>
      <c r="H4" s="623"/>
      <c r="I4" s="623"/>
      <c r="J4" s="609"/>
      <c r="K4" s="1039"/>
    </row>
    <row r="5" spans="1:11">
      <c r="A5" s="1260" t="s">
        <v>2470</v>
      </c>
      <c r="B5" s="1258"/>
      <c r="C5" s="1260"/>
      <c r="D5" s="1260"/>
      <c r="E5" s="1260"/>
      <c r="F5" s="1260"/>
      <c r="G5" s="1260"/>
      <c r="H5" s="1260"/>
      <c r="I5" s="1260"/>
      <c r="J5" s="609"/>
      <c r="K5" s="609"/>
    </row>
    <row r="6" spans="1:11">
      <c r="A6" s="1260"/>
      <c r="B6" s="1258"/>
      <c r="C6" s="1260"/>
      <c r="D6" s="1260"/>
      <c r="E6" s="1260"/>
      <c r="F6" s="1260"/>
      <c r="G6" s="1260"/>
      <c r="H6" s="1260"/>
      <c r="I6" s="1260"/>
      <c r="J6" s="609"/>
      <c r="K6" s="609"/>
    </row>
    <row r="7" spans="1:11" ht="61.5" customHeight="1">
      <c r="A7" s="2348" t="s">
        <v>2290</v>
      </c>
      <c r="B7" s="2349"/>
      <c r="C7" s="2349"/>
      <c r="D7" s="2349"/>
      <c r="E7" s="2349"/>
      <c r="F7" s="2349"/>
      <c r="G7" s="2349"/>
      <c r="H7" s="2349"/>
      <c r="I7" s="2349"/>
      <c r="J7" s="2349"/>
      <c r="K7" s="2349"/>
    </row>
    <row r="8" spans="1:11" s="890" customFormat="1" ht="6.75" customHeight="1">
      <c r="A8" s="1261"/>
      <c r="B8" s="610"/>
      <c r="C8" s="610"/>
      <c r="D8" s="610"/>
      <c r="E8" s="610"/>
      <c r="F8" s="610"/>
      <c r="G8" s="610"/>
      <c r="H8" s="610"/>
      <c r="I8" s="610"/>
      <c r="J8" s="610"/>
      <c r="K8" s="610"/>
    </row>
    <row r="9" spans="1:11" s="890" customFormat="1">
      <c r="A9" s="1262"/>
      <c r="B9" s="1263"/>
      <c r="C9" s="610"/>
      <c r="D9" s="610"/>
      <c r="E9" s="610" t="s">
        <v>1019</v>
      </c>
      <c r="F9" s="610"/>
      <c r="G9" s="610"/>
      <c r="H9" s="610"/>
      <c r="I9" s="610"/>
      <c r="J9" s="610"/>
      <c r="K9" s="610" t="s">
        <v>243</v>
      </c>
    </row>
    <row r="10" spans="1:11" s="890" customFormat="1">
      <c r="A10" s="1264" t="s">
        <v>1020</v>
      </c>
      <c r="B10" s="1443"/>
      <c r="C10" s="610"/>
      <c r="D10" s="610"/>
      <c r="E10" s="1601" t="s">
        <v>1021</v>
      </c>
      <c r="F10" s="610"/>
      <c r="G10" s="1601" t="s">
        <v>1022</v>
      </c>
      <c r="H10" s="610"/>
      <c r="I10" s="1266" t="s">
        <v>1023</v>
      </c>
      <c r="J10" s="1267"/>
      <c r="K10" s="1601" t="s">
        <v>470</v>
      </c>
    </row>
    <row r="11" spans="1:11">
      <c r="A11" s="1444"/>
      <c r="B11" s="1191"/>
      <c r="C11" s="1191"/>
      <c r="D11" s="1191"/>
      <c r="E11" s="1191"/>
      <c r="F11" s="1191"/>
      <c r="G11" s="1191"/>
      <c r="H11" s="1191"/>
      <c r="I11" s="1191"/>
      <c r="J11" s="1191"/>
      <c r="K11" s="1191"/>
    </row>
    <row r="12" spans="1:11">
      <c r="A12" s="609" t="s">
        <v>1897</v>
      </c>
      <c r="B12" s="609"/>
      <c r="C12" s="1933" t="s">
        <v>244</v>
      </c>
      <c r="D12" s="1934"/>
      <c r="E12" s="2271">
        <v>4000</v>
      </c>
      <c r="F12" s="2012"/>
      <c r="G12" s="2272">
        <v>0</v>
      </c>
      <c r="H12" s="2012"/>
      <c r="I12" s="2272">
        <v>0</v>
      </c>
      <c r="J12" s="2012"/>
      <c r="K12" s="2273">
        <f>ROUND(SUM(E12:I12),0)</f>
        <v>4000</v>
      </c>
    </row>
    <row r="13" spans="1:11">
      <c r="A13" s="1773"/>
      <c r="B13" s="609"/>
      <c r="C13" s="1933"/>
      <c r="D13" s="617"/>
      <c r="E13" s="1936"/>
      <c r="F13" s="1937"/>
      <c r="G13" s="1938"/>
      <c r="H13" s="1937"/>
      <c r="I13" s="1935"/>
      <c r="J13" s="1937"/>
      <c r="K13" s="2153"/>
    </row>
    <row r="14" spans="1:11">
      <c r="A14" s="2149" t="s">
        <v>2523</v>
      </c>
      <c r="B14" s="609"/>
      <c r="C14" s="1445" t="s">
        <v>5</v>
      </c>
      <c r="D14" s="2150" t="s">
        <v>5</v>
      </c>
      <c r="E14" s="440">
        <v>10000</v>
      </c>
      <c r="F14" s="2151"/>
      <c r="G14" s="1784">
        <v>0</v>
      </c>
      <c r="H14" s="2151"/>
      <c r="I14" s="1940">
        <v>0</v>
      </c>
      <c r="J14" s="2154"/>
      <c r="K14" s="2155">
        <f>ROUND(SUM(E14:I14),0)</f>
        <v>10000</v>
      </c>
    </row>
    <row r="15" spans="1:11">
      <c r="A15" s="617"/>
      <c r="B15" s="609"/>
      <c r="C15" s="1933"/>
      <c r="D15" s="1933"/>
      <c r="E15" s="796"/>
      <c r="F15" s="2151"/>
      <c r="G15" s="2166"/>
      <c r="H15" s="2151"/>
      <c r="I15" s="1940"/>
      <c r="J15" s="2154"/>
      <c r="K15" s="2155"/>
    </row>
    <row r="16" spans="1:11">
      <c r="A16" s="609" t="s">
        <v>1898</v>
      </c>
      <c r="B16" s="609"/>
      <c r="C16" s="1933" t="s">
        <v>244</v>
      </c>
      <c r="D16" s="617"/>
      <c r="E16" s="440">
        <v>0</v>
      </c>
      <c r="F16" s="454"/>
      <c r="G16" s="796">
        <v>0</v>
      </c>
      <c r="H16" s="454"/>
      <c r="I16" s="1784">
        <v>2000</v>
      </c>
      <c r="J16" s="2156"/>
      <c r="K16" s="2155">
        <f>ROUND(SUM(E16:I16),0)</f>
        <v>2000</v>
      </c>
    </row>
    <row r="17" spans="1:11">
      <c r="A17" s="617"/>
      <c r="B17" s="609"/>
      <c r="C17" s="1933"/>
      <c r="D17" s="1933"/>
      <c r="E17" s="796"/>
      <c r="F17" s="2151"/>
      <c r="G17" s="2166"/>
      <c r="H17" s="2151"/>
      <c r="I17" s="1940"/>
      <c r="J17" s="2154"/>
      <c r="K17" s="2155"/>
    </row>
    <row r="18" spans="1:11">
      <c r="A18" s="1191" t="s">
        <v>2493</v>
      </c>
      <c r="B18" s="609"/>
      <c r="C18" s="609"/>
      <c r="D18" s="609"/>
      <c r="E18" s="796"/>
      <c r="F18" s="2151"/>
      <c r="G18" s="2166"/>
      <c r="H18" s="2151"/>
      <c r="I18" s="2166"/>
      <c r="J18" s="2154"/>
      <c r="K18" s="2155"/>
    </row>
    <row r="19" spans="1:11">
      <c r="A19" s="617"/>
      <c r="B19" s="1191" t="s">
        <v>2534</v>
      </c>
      <c r="C19" s="1933" t="s">
        <v>244</v>
      </c>
      <c r="D19" s="1933"/>
      <c r="E19" s="1941">
        <v>2800</v>
      </c>
      <c r="F19" s="454"/>
      <c r="G19" s="1940">
        <v>0</v>
      </c>
      <c r="H19" s="454"/>
      <c r="I19" s="1940">
        <v>0</v>
      </c>
      <c r="J19" s="2156"/>
      <c r="K19" s="2155">
        <f>ROUND(SUM(E19:I19),0)</f>
        <v>2800</v>
      </c>
    </row>
    <row r="20" spans="1:11">
      <c r="A20" s="617"/>
      <c r="B20" s="609" t="s">
        <v>1899</v>
      </c>
      <c r="C20" s="1933" t="s">
        <v>244</v>
      </c>
      <c r="D20" s="609"/>
      <c r="E20" s="1941">
        <v>1500</v>
      </c>
      <c r="F20" s="454"/>
      <c r="G20" s="1940">
        <v>0</v>
      </c>
      <c r="H20" s="454"/>
      <c r="I20" s="1940">
        <v>0</v>
      </c>
      <c r="J20" s="2154"/>
      <c r="K20" s="2155">
        <f>ROUND(SUM(E20:I20),0)</f>
        <v>1500</v>
      </c>
    </row>
    <row r="21" spans="1:11">
      <c r="A21" s="610"/>
      <c r="B21" s="609"/>
      <c r="C21" s="1933"/>
      <c r="D21" s="609"/>
      <c r="E21" s="2167"/>
      <c r="F21" s="2168"/>
      <c r="G21" s="796"/>
      <c r="H21" s="2168"/>
      <c r="I21" s="1940"/>
      <c r="J21" s="2154"/>
      <c r="K21" s="2155"/>
    </row>
    <row r="22" spans="1:11">
      <c r="A22" s="609" t="s">
        <v>1902</v>
      </c>
      <c r="B22" s="609"/>
      <c r="C22" s="1933" t="s">
        <v>244</v>
      </c>
      <c r="D22" s="1933"/>
      <c r="E22" s="1941">
        <v>5000</v>
      </c>
      <c r="F22" s="454"/>
      <c r="G22" s="1940">
        <v>0</v>
      </c>
      <c r="H22" s="454"/>
      <c r="I22" s="1940">
        <v>0</v>
      </c>
      <c r="J22" s="2154"/>
      <c r="K22" s="2155">
        <f>ROUND(SUM(E22:I22),0)</f>
        <v>5000</v>
      </c>
    </row>
    <row r="23" spans="1:11">
      <c r="A23" s="1773"/>
      <c r="B23" s="609"/>
      <c r="C23" s="1933"/>
      <c r="D23" s="1933"/>
      <c r="E23" s="2167"/>
      <c r="F23" s="2151"/>
      <c r="G23" s="2166"/>
      <c r="H23" s="2151"/>
      <c r="I23" s="1940"/>
      <c r="J23" s="2154"/>
      <c r="K23" s="2155"/>
    </row>
    <row r="24" spans="1:11">
      <c r="A24" s="1191" t="s">
        <v>2535</v>
      </c>
      <c r="B24" s="609"/>
      <c r="C24" s="1933" t="s">
        <v>244</v>
      </c>
      <c r="D24" s="1934"/>
      <c r="E24" s="1941"/>
      <c r="F24" s="454"/>
      <c r="G24" s="1940"/>
      <c r="H24" s="454"/>
      <c r="I24" s="1940"/>
      <c r="J24" s="2157"/>
      <c r="K24" s="2155"/>
    </row>
    <row r="25" spans="1:11">
      <c r="A25" s="1773"/>
      <c r="B25" s="609" t="s">
        <v>2347</v>
      </c>
      <c r="C25" s="1933" t="s">
        <v>244</v>
      </c>
      <c r="D25" s="1933"/>
      <c r="E25" s="1941">
        <v>27150</v>
      </c>
      <c r="F25" s="454"/>
      <c r="G25" s="1940">
        <v>0</v>
      </c>
      <c r="H25" s="454"/>
      <c r="I25" s="1940">
        <v>54000</v>
      </c>
      <c r="J25" s="2154"/>
      <c r="K25" s="2155">
        <f>ROUND(SUM(E25:I25),0)</f>
        <v>81150</v>
      </c>
    </row>
    <row r="26" spans="1:11">
      <c r="A26" s="1773"/>
      <c r="B26" s="609" t="s">
        <v>2348</v>
      </c>
      <c r="C26" s="1933" t="s">
        <v>244</v>
      </c>
      <c r="D26" s="1933"/>
      <c r="E26" s="1941">
        <v>500</v>
      </c>
      <c r="F26" s="454"/>
      <c r="G26" s="1940">
        <v>0</v>
      </c>
      <c r="H26" s="454"/>
      <c r="I26" s="1940">
        <v>0</v>
      </c>
      <c r="J26" s="2154"/>
      <c r="K26" s="2155">
        <f>ROUND(SUM(E26:I26),0)</f>
        <v>500</v>
      </c>
    </row>
    <row r="27" spans="1:11">
      <c r="A27" s="617"/>
      <c r="B27" s="609"/>
      <c r="C27" s="1933"/>
      <c r="D27" s="1934"/>
      <c r="E27" s="796"/>
      <c r="F27" s="454"/>
      <c r="G27" s="796"/>
      <c r="H27" s="454"/>
      <c r="I27" s="2166"/>
      <c r="J27" s="2157"/>
      <c r="K27" s="2155"/>
    </row>
    <row r="28" spans="1:11">
      <c r="A28" s="609" t="s">
        <v>1024</v>
      </c>
      <c r="B28" s="609"/>
      <c r="C28" s="1933"/>
      <c r="D28" s="1933"/>
      <c r="E28" s="2167"/>
      <c r="F28" s="2168"/>
      <c r="G28" s="796"/>
      <c r="H28" s="2168"/>
      <c r="I28" s="1940"/>
      <c r="J28" s="2154"/>
      <c r="K28" s="2155"/>
    </row>
    <row r="29" spans="1:11">
      <c r="A29" s="1773"/>
      <c r="B29" s="609" t="s">
        <v>1903</v>
      </c>
      <c r="C29" s="1933" t="s">
        <v>244</v>
      </c>
      <c r="D29" s="1933"/>
      <c r="E29" s="1941">
        <v>5500</v>
      </c>
      <c r="F29" s="454"/>
      <c r="G29" s="1940">
        <v>0</v>
      </c>
      <c r="H29" s="454"/>
      <c r="I29" s="1940">
        <v>0</v>
      </c>
      <c r="J29" s="2154"/>
      <c r="K29" s="2155">
        <f t="shared" ref="K29:K37" si="0">ROUND(SUM(E29:I29),0)</f>
        <v>5500</v>
      </c>
    </row>
    <row r="30" spans="1:11">
      <c r="A30" s="1773"/>
      <c r="B30" s="609" t="s">
        <v>1904</v>
      </c>
      <c r="C30" s="1933" t="s">
        <v>244</v>
      </c>
      <c r="D30" s="1933"/>
      <c r="E30" s="1941">
        <v>55000</v>
      </c>
      <c r="F30" s="454"/>
      <c r="G30" s="1940">
        <v>0</v>
      </c>
      <c r="H30" s="454"/>
      <c r="I30" s="1940">
        <v>0</v>
      </c>
      <c r="J30" s="2154"/>
      <c r="K30" s="2155">
        <f t="shared" si="0"/>
        <v>55000</v>
      </c>
    </row>
    <row r="31" spans="1:11">
      <c r="A31" s="1773"/>
      <c r="B31" s="609" t="s">
        <v>1905</v>
      </c>
      <c r="C31" s="1933" t="s">
        <v>244</v>
      </c>
      <c r="D31" s="617"/>
      <c r="E31" s="1941">
        <v>18700</v>
      </c>
      <c r="F31" s="454"/>
      <c r="G31" s="1940">
        <v>0</v>
      </c>
      <c r="H31" s="454"/>
      <c r="I31" s="1940">
        <v>0</v>
      </c>
      <c r="J31" s="2156"/>
      <c r="K31" s="2155">
        <f t="shared" si="0"/>
        <v>18700</v>
      </c>
    </row>
    <row r="32" spans="1:11">
      <c r="A32" s="1773"/>
      <c r="B32" s="609" t="s">
        <v>1906</v>
      </c>
      <c r="C32" s="1933" t="s">
        <v>244</v>
      </c>
      <c r="D32" s="1933"/>
      <c r="E32" s="1941">
        <v>5000</v>
      </c>
      <c r="F32" s="454"/>
      <c r="G32" s="1940">
        <v>0</v>
      </c>
      <c r="H32" s="454"/>
      <c r="I32" s="1940">
        <v>0</v>
      </c>
      <c r="J32" s="2154"/>
      <c r="K32" s="2155">
        <f t="shared" si="0"/>
        <v>5000</v>
      </c>
    </row>
    <row r="33" spans="1:11">
      <c r="A33" s="1773"/>
      <c r="B33" s="609" t="s">
        <v>1907</v>
      </c>
      <c r="C33" s="1933" t="s">
        <v>244</v>
      </c>
      <c r="D33" s="617"/>
      <c r="E33" s="1941">
        <v>5000</v>
      </c>
      <c r="F33" s="454"/>
      <c r="G33" s="1940">
        <v>0</v>
      </c>
      <c r="H33" s="454"/>
      <c r="I33" s="1940">
        <v>0</v>
      </c>
      <c r="J33" s="2156"/>
      <c r="K33" s="2155">
        <f t="shared" si="0"/>
        <v>5000</v>
      </c>
    </row>
    <row r="34" spans="1:11">
      <c r="A34" s="1773"/>
      <c r="B34" s="609" t="s">
        <v>1908</v>
      </c>
      <c r="C34" s="1933" t="s">
        <v>244</v>
      </c>
      <c r="D34" s="1933"/>
      <c r="E34" s="1941">
        <v>5000</v>
      </c>
      <c r="F34" s="454"/>
      <c r="G34" s="1940">
        <v>0</v>
      </c>
      <c r="H34" s="454"/>
      <c r="I34" s="1940">
        <v>0</v>
      </c>
      <c r="J34" s="2154"/>
      <c r="K34" s="2155">
        <f t="shared" si="0"/>
        <v>5000</v>
      </c>
    </row>
    <row r="35" spans="1:11">
      <c r="A35" s="1773"/>
      <c r="B35" s="609" t="s">
        <v>1909</v>
      </c>
      <c r="C35" s="1933" t="s">
        <v>244</v>
      </c>
      <c r="D35" s="1933"/>
      <c r="E35" s="1941">
        <v>30000</v>
      </c>
      <c r="F35" s="454"/>
      <c r="G35" s="1940">
        <v>0</v>
      </c>
      <c r="H35" s="454"/>
      <c r="I35" s="1940">
        <v>0</v>
      </c>
      <c r="J35" s="2158"/>
      <c r="K35" s="2155">
        <f t="shared" si="0"/>
        <v>30000</v>
      </c>
    </row>
    <row r="36" spans="1:11">
      <c r="A36" s="1773"/>
      <c r="B36" s="609" t="s">
        <v>1910</v>
      </c>
      <c r="C36" s="1933" t="s">
        <v>244</v>
      </c>
      <c r="D36" s="617"/>
      <c r="E36" s="1941">
        <v>13000</v>
      </c>
      <c r="F36" s="454"/>
      <c r="G36" s="1940">
        <v>0</v>
      </c>
      <c r="H36" s="454"/>
      <c r="I36" s="1940">
        <v>0</v>
      </c>
      <c r="J36" s="2156"/>
      <c r="K36" s="2155">
        <f t="shared" si="0"/>
        <v>13000</v>
      </c>
    </row>
    <row r="37" spans="1:11">
      <c r="A37" s="1773"/>
      <c r="B37" s="609" t="s">
        <v>1911</v>
      </c>
      <c r="C37" s="1933" t="s">
        <v>244</v>
      </c>
      <c r="D37" s="1933"/>
      <c r="E37" s="1941">
        <v>10500</v>
      </c>
      <c r="F37" s="454"/>
      <c r="G37" s="1940">
        <v>0</v>
      </c>
      <c r="H37" s="454"/>
      <c r="I37" s="1940">
        <v>0</v>
      </c>
      <c r="J37" s="2154"/>
      <c r="K37" s="2155">
        <f t="shared" si="0"/>
        <v>10500</v>
      </c>
    </row>
    <row r="38" spans="1:11">
      <c r="A38" s="1773"/>
      <c r="B38" s="609"/>
      <c r="C38" s="1933"/>
      <c r="D38" s="1933"/>
      <c r="E38" s="2167"/>
      <c r="F38" s="2168"/>
      <c r="G38" s="796"/>
      <c r="H38" s="2168"/>
      <c r="I38" s="796"/>
      <c r="J38" s="2154"/>
      <c r="K38" s="2155"/>
    </row>
    <row r="39" spans="1:11">
      <c r="A39" s="609" t="s">
        <v>1912</v>
      </c>
      <c r="B39" s="609"/>
      <c r="C39" s="1933" t="s">
        <v>244</v>
      </c>
      <c r="D39" s="1933"/>
      <c r="E39" s="1941">
        <v>3000</v>
      </c>
      <c r="F39" s="454"/>
      <c r="G39" s="1940">
        <v>0</v>
      </c>
      <c r="H39" s="454"/>
      <c r="I39" s="1940">
        <v>0</v>
      </c>
      <c r="J39" s="2154"/>
      <c r="K39" s="2155">
        <f>ROUND(SUM(E39:I39),0)</f>
        <v>3000</v>
      </c>
    </row>
    <row r="40" spans="1:11">
      <c r="A40" s="1773"/>
      <c r="B40" s="609"/>
      <c r="C40" s="1933"/>
      <c r="D40" s="1933"/>
      <c r="E40" s="2167"/>
      <c r="F40" s="2168"/>
      <c r="G40" s="796"/>
      <c r="H40" s="2168"/>
      <c r="I40" s="796"/>
      <c r="J40" s="2154"/>
      <c r="K40" s="2155"/>
    </row>
    <row r="41" spans="1:11">
      <c r="A41" s="609" t="s">
        <v>1913</v>
      </c>
      <c r="B41" s="609"/>
      <c r="C41" s="1933" t="s">
        <v>244</v>
      </c>
      <c r="D41" s="1933"/>
      <c r="E41" s="1941">
        <v>2000</v>
      </c>
      <c r="F41" s="454"/>
      <c r="G41" s="1940">
        <v>0</v>
      </c>
      <c r="H41" s="454"/>
      <c r="I41" s="1940">
        <v>0</v>
      </c>
      <c r="J41" s="2154"/>
      <c r="K41" s="2155">
        <f>ROUND(SUM(E41:I41),0)</f>
        <v>2000</v>
      </c>
    </row>
    <row r="42" spans="1:11">
      <c r="A42" s="609"/>
      <c r="B42" s="609"/>
      <c r="C42" s="1933" t="s">
        <v>244</v>
      </c>
      <c r="D42" s="1933"/>
      <c r="E42" s="2167"/>
      <c r="F42" s="2151"/>
      <c r="G42" s="796"/>
      <c r="H42" s="2151"/>
      <c r="I42" s="1940"/>
      <c r="J42" s="2154"/>
      <c r="K42" s="2155"/>
    </row>
    <row r="43" spans="1:11">
      <c r="A43" s="609" t="s">
        <v>2222</v>
      </c>
      <c r="B43" s="889"/>
      <c r="C43" s="1933" t="s">
        <v>244</v>
      </c>
      <c r="D43" s="1933"/>
      <c r="E43" s="1941">
        <v>4000</v>
      </c>
      <c r="F43" s="454"/>
      <c r="G43" s="1940">
        <v>0</v>
      </c>
      <c r="H43" s="454"/>
      <c r="I43" s="1940">
        <v>0</v>
      </c>
      <c r="J43" s="2154"/>
      <c r="K43" s="2155">
        <f>ROUND(SUM(E43:I43),0)</f>
        <v>4000</v>
      </c>
    </row>
    <row r="44" spans="1:11">
      <c r="A44" s="1773"/>
      <c r="B44" s="609"/>
      <c r="C44" s="1933"/>
      <c r="D44" s="1933"/>
      <c r="E44" s="1784"/>
      <c r="F44" s="441"/>
      <c r="G44" s="1784"/>
      <c r="H44" s="441"/>
      <c r="I44" s="1784"/>
      <c r="J44" s="440"/>
      <c r="K44" s="1446" t="s">
        <v>5</v>
      </c>
    </row>
    <row r="45" spans="1:11">
      <c r="A45" s="609" t="s">
        <v>1025</v>
      </c>
      <c r="B45" s="609"/>
      <c r="C45" s="1933" t="s">
        <v>244</v>
      </c>
      <c r="D45" s="1933"/>
      <c r="E45" s="440"/>
      <c r="F45" s="440"/>
      <c r="G45" s="440"/>
      <c r="H45" s="440"/>
      <c r="I45" s="440"/>
      <c r="J45" s="440"/>
      <c r="K45" s="1446" t="s">
        <v>5</v>
      </c>
    </row>
    <row r="46" spans="1:11">
      <c r="A46" s="1773"/>
      <c r="B46" s="609" t="s">
        <v>1914</v>
      </c>
      <c r="C46" s="1933" t="s">
        <v>244</v>
      </c>
      <c r="D46" s="1933"/>
      <c r="E46" s="1941">
        <v>500</v>
      </c>
      <c r="F46" s="454"/>
      <c r="G46" s="1940">
        <v>250</v>
      </c>
      <c r="H46" s="454"/>
      <c r="I46" s="1940">
        <v>100</v>
      </c>
      <c r="J46" s="2154"/>
      <c r="K46" s="2155">
        <f>ROUND(SUM(E46:I46),0)</f>
        <v>850</v>
      </c>
    </row>
    <row r="47" spans="1:11">
      <c r="A47" s="1773"/>
      <c r="B47" s="609" t="s">
        <v>1915</v>
      </c>
      <c r="C47" s="1933" t="s">
        <v>244</v>
      </c>
      <c r="D47" s="1933"/>
      <c r="E47" s="1941">
        <v>2000</v>
      </c>
      <c r="F47" s="454"/>
      <c r="G47" s="1940">
        <v>500</v>
      </c>
      <c r="H47" s="454"/>
      <c r="I47" s="1940">
        <v>2700</v>
      </c>
      <c r="J47" s="2154"/>
      <c r="K47" s="2159">
        <f>ROUND(SUM(E47:I47),0)</f>
        <v>5200</v>
      </c>
    </row>
    <row r="48" spans="1:11">
      <c r="A48" s="1773"/>
      <c r="B48" s="609"/>
      <c r="C48" s="1933"/>
      <c r="D48" s="1933"/>
      <c r="E48" s="1941"/>
      <c r="F48" s="454"/>
      <c r="G48" s="1940"/>
      <c r="H48" s="454"/>
      <c r="I48" s="1940"/>
      <c r="J48" s="440"/>
      <c r="K48" s="2148"/>
    </row>
    <row r="49" spans="1:11">
      <c r="A49" s="1773"/>
      <c r="B49" s="609"/>
      <c r="C49" s="1933"/>
      <c r="D49" s="1933"/>
      <c r="E49" s="1941"/>
      <c r="F49" s="454"/>
      <c r="G49" s="1940"/>
      <c r="H49" s="454"/>
      <c r="I49" s="1940"/>
      <c r="J49" s="440"/>
      <c r="K49" s="2148"/>
    </row>
    <row r="50" spans="1:11">
      <c r="A50" s="1259" t="s">
        <v>0</v>
      </c>
      <c r="B50" s="1191"/>
      <c r="C50" s="1653"/>
      <c r="D50" s="1653"/>
      <c r="E50" s="2148"/>
      <c r="F50" s="2148"/>
      <c r="G50" s="2148"/>
      <c r="H50" s="2148"/>
      <c r="I50" s="2148"/>
      <c r="J50" s="1191"/>
      <c r="K50" s="1039" t="s">
        <v>1002</v>
      </c>
    </row>
    <row r="51" spans="1:11">
      <c r="A51" s="488" t="s">
        <v>1018</v>
      </c>
      <c r="B51" s="1191"/>
      <c r="C51" s="465"/>
      <c r="D51" s="465"/>
      <c r="E51" s="1125"/>
      <c r="F51" s="1125"/>
      <c r="G51" s="1125"/>
      <c r="H51" s="1125"/>
      <c r="I51" s="1125"/>
      <c r="J51" s="1191"/>
      <c r="K51" s="1655" t="s">
        <v>115</v>
      </c>
    </row>
    <row r="52" spans="1:11">
      <c r="A52" s="1260" t="s">
        <v>2470</v>
      </c>
      <c r="B52" s="1653"/>
      <c r="C52" s="1260"/>
      <c r="D52" s="1260"/>
      <c r="E52" s="1125"/>
      <c r="F52" s="1125"/>
      <c r="G52" s="1125"/>
      <c r="H52" s="1125"/>
      <c r="I52" s="1125"/>
      <c r="J52" s="1653"/>
      <c r="K52" s="1653"/>
    </row>
    <row r="53" spans="1:11">
      <c r="A53" s="1656"/>
      <c r="B53" s="611"/>
      <c r="C53" s="610"/>
      <c r="D53" s="610"/>
      <c r="E53" s="1129"/>
      <c r="F53" s="1129"/>
      <c r="G53" s="1129"/>
      <c r="H53" s="1129"/>
      <c r="I53" s="1129"/>
      <c r="J53" s="610"/>
      <c r="K53" s="610"/>
    </row>
    <row r="54" spans="1:11">
      <c r="A54" s="1262"/>
      <c r="B54" s="1263"/>
      <c r="C54" s="610"/>
      <c r="D54" s="610"/>
      <c r="E54" s="2009" t="s">
        <v>1019</v>
      </c>
      <c r="F54" s="1129"/>
      <c r="G54" s="2009"/>
      <c r="H54" s="1129"/>
      <c r="I54" s="2009"/>
      <c r="J54" s="1657"/>
      <c r="K54" s="611" t="s">
        <v>243</v>
      </c>
    </row>
    <row r="55" spans="1:11">
      <c r="A55" s="1264" t="s">
        <v>1020</v>
      </c>
      <c r="B55" s="1265"/>
      <c r="C55" s="610"/>
      <c r="D55" s="610"/>
      <c r="E55" s="2169" t="s">
        <v>1021</v>
      </c>
      <c r="F55" s="1129"/>
      <c r="G55" s="2169" t="s">
        <v>1022</v>
      </c>
      <c r="H55" s="1129"/>
      <c r="I55" s="2169" t="s">
        <v>1023</v>
      </c>
      <c r="J55" s="1267"/>
      <c r="K55" s="1601" t="s">
        <v>470</v>
      </c>
    </row>
    <row r="56" spans="1:11">
      <c r="A56" s="1658"/>
      <c r="B56" s="1659"/>
      <c r="C56" s="1660"/>
      <c r="D56" s="1660"/>
      <c r="E56" s="2170"/>
      <c r="F56" s="2171"/>
      <c r="G56" s="2171"/>
      <c r="H56" s="2171"/>
      <c r="I56" s="2172"/>
      <c r="J56" s="1662"/>
      <c r="K56" s="1661"/>
    </row>
    <row r="57" spans="1:11">
      <c r="A57" s="1773"/>
      <c r="B57" s="609" t="s">
        <v>1916</v>
      </c>
      <c r="C57" s="1933" t="s">
        <v>244</v>
      </c>
      <c r="D57" s="617"/>
      <c r="E57" s="1941">
        <v>2500</v>
      </c>
      <c r="F57" s="454"/>
      <c r="G57" s="1940">
        <v>600</v>
      </c>
      <c r="H57" s="454"/>
      <c r="I57" s="1940">
        <v>200</v>
      </c>
      <c r="J57" s="2160"/>
      <c r="K57" s="2155">
        <f t="shared" ref="K57:K96" si="1">ROUND(SUM(E57:I57),0)</f>
        <v>3300</v>
      </c>
    </row>
    <row r="58" spans="1:11">
      <c r="A58" s="1773"/>
      <c r="B58" s="609" t="s">
        <v>1917</v>
      </c>
      <c r="C58" s="1933" t="s">
        <v>244</v>
      </c>
      <c r="D58" s="1933"/>
      <c r="E58" s="1941">
        <v>1500</v>
      </c>
      <c r="F58" s="454"/>
      <c r="G58" s="1940">
        <v>500</v>
      </c>
      <c r="H58" s="454"/>
      <c r="I58" s="1940">
        <v>200</v>
      </c>
      <c r="J58" s="2161"/>
      <c r="K58" s="2155">
        <f t="shared" si="1"/>
        <v>2200</v>
      </c>
    </row>
    <row r="59" spans="1:11">
      <c r="A59" s="1773"/>
      <c r="B59" s="609" t="s">
        <v>1918</v>
      </c>
      <c r="C59" s="1933" t="s">
        <v>244</v>
      </c>
      <c r="D59" s="1934"/>
      <c r="E59" s="1941">
        <v>4000</v>
      </c>
      <c r="F59" s="454"/>
      <c r="G59" s="1940">
        <v>1000</v>
      </c>
      <c r="H59" s="454"/>
      <c r="I59" s="1940">
        <v>250</v>
      </c>
      <c r="J59" s="2162"/>
      <c r="K59" s="2155">
        <f t="shared" si="1"/>
        <v>5250</v>
      </c>
    </row>
    <row r="60" spans="1:11">
      <c r="A60" s="1773"/>
      <c r="B60" s="609" t="s">
        <v>1919</v>
      </c>
      <c r="C60" s="1933" t="s">
        <v>244</v>
      </c>
      <c r="D60" s="609"/>
      <c r="E60" s="1941">
        <v>1500</v>
      </c>
      <c r="F60" s="454"/>
      <c r="G60" s="1940">
        <v>500</v>
      </c>
      <c r="H60" s="454"/>
      <c r="I60" s="1940">
        <v>500</v>
      </c>
      <c r="J60" s="2163"/>
      <c r="K60" s="2155">
        <f t="shared" si="1"/>
        <v>2500</v>
      </c>
    </row>
    <row r="61" spans="1:11">
      <c r="A61" s="1773"/>
      <c r="B61" s="609" t="s">
        <v>1920</v>
      </c>
      <c r="C61" s="1933" t="s">
        <v>244</v>
      </c>
      <c r="D61" s="1933"/>
      <c r="E61" s="1941">
        <v>5000</v>
      </c>
      <c r="F61" s="454"/>
      <c r="G61" s="1940">
        <v>250</v>
      </c>
      <c r="H61" s="454"/>
      <c r="I61" s="1940">
        <v>500</v>
      </c>
      <c r="J61" s="2163"/>
      <c r="K61" s="2155">
        <f t="shared" si="1"/>
        <v>5750</v>
      </c>
    </row>
    <row r="62" spans="1:11">
      <c r="A62" s="1773"/>
      <c r="B62" s="609" t="s">
        <v>1921</v>
      </c>
      <c r="C62" s="1933" t="s">
        <v>244</v>
      </c>
      <c r="D62" s="1933"/>
      <c r="E62" s="1941">
        <v>1000</v>
      </c>
      <c r="F62" s="454"/>
      <c r="G62" s="1940">
        <v>1000</v>
      </c>
      <c r="H62" s="454"/>
      <c r="I62" s="1940">
        <v>500</v>
      </c>
      <c r="J62" s="2163"/>
      <c r="K62" s="2155">
        <f t="shared" si="1"/>
        <v>2500</v>
      </c>
    </row>
    <row r="63" spans="1:11">
      <c r="A63" s="1773"/>
      <c r="B63" s="609" t="s">
        <v>1922</v>
      </c>
      <c r="C63" s="1933" t="s">
        <v>244</v>
      </c>
      <c r="D63" s="1933"/>
      <c r="E63" s="1941">
        <v>1500</v>
      </c>
      <c r="F63" s="454"/>
      <c r="G63" s="1940">
        <v>100</v>
      </c>
      <c r="H63" s="454"/>
      <c r="I63" s="1940">
        <v>300</v>
      </c>
      <c r="J63" s="2161"/>
      <c r="K63" s="2155">
        <f t="shared" si="1"/>
        <v>1900</v>
      </c>
    </row>
    <row r="64" spans="1:11">
      <c r="A64" s="1773"/>
      <c r="B64" s="609" t="s">
        <v>1923</v>
      </c>
      <c r="C64" s="1933" t="s">
        <v>244</v>
      </c>
      <c r="D64" s="1933"/>
      <c r="E64" s="1941">
        <v>1000</v>
      </c>
      <c r="F64" s="454"/>
      <c r="G64" s="1940">
        <v>0</v>
      </c>
      <c r="H64" s="454"/>
      <c r="I64" s="1940">
        <v>0</v>
      </c>
      <c r="J64" s="2163"/>
      <c r="K64" s="2155">
        <f t="shared" si="1"/>
        <v>1000</v>
      </c>
    </row>
    <row r="65" spans="1:11">
      <c r="A65" s="1773"/>
      <c r="B65" s="609" t="s">
        <v>1924</v>
      </c>
      <c r="C65" s="1933" t="s">
        <v>244</v>
      </c>
      <c r="D65" s="1933"/>
      <c r="E65" s="1941">
        <v>10500</v>
      </c>
      <c r="F65" s="454"/>
      <c r="G65" s="1940">
        <v>3000</v>
      </c>
      <c r="H65" s="454"/>
      <c r="I65" s="1940">
        <v>500</v>
      </c>
      <c r="J65" s="2163"/>
      <c r="K65" s="2155">
        <f t="shared" si="1"/>
        <v>14000</v>
      </c>
    </row>
    <row r="66" spans="1:11">
      <c r="A66" s="1773"/>
      <c r="B66" s="609" t="s">
        <v>1925</v>
      </c>
      <c r="C66" s="1933" t="s">
        <v>244</v>
      </c>
      <c r="D66" s="1933"/>
      <c r="E66" s="1941">
        <v>2500</v>
      </c>
      <c r="F66" s="454"/>
      <c r="G66" s="1940">
        <v>100</v>
      </c>
      <c r="H66" s="454"/>
      <c r="I66" s="1940">
        <v>2250</v>
      </c>
      <c r="J66" s="2163"/>
      <c r="K66" s="2155">
        <f t="shared" si="1"/>
        <v>4850</v>
      </c>
    </row>
    <row r="67" spans="1:11">
      <c r="A67" s="1773"/>
      <c r="B67" s="609" t="s">
        <v>1926</v>
      </c>
      <c r="C67" s="1933" t="s">
        <v>244</v>
      </c>
      <c r="D67" s="1933"/>
      <c r="E67" s="1941">
        <v>2000</v>
      </c>
      <c r="F67" s="454"/>
      <c r="G67" s="1940">
        <v>0</v>
      </c>
      <c r="H67" s="454"/>
      <c r="I67" s="1940">
        <v>700</v>
      </c>
      <c r="J67" s="2163"/>
      <c r="K67" s="2155">
        <f t="shared" si="1"/>
        <v>2700</v>
      </c>
    </row>
    <row r="68" spans="1:11">
      <c r="A68" s="1773"/>
      <c r="B68" s="609" t="s">
        <v>1927</v>
      </c>
      <c r="C68" s="1933" t="s">
        <v>244</v>
      </c>
      <c r="D68" s="1933"/>
      <c r="E68" s="1941">
        <v>1700</v>
      </c>
      <c r="F68" s="454"/>
      <c r="G68" s="1940">
        <v>100</v>
      </c>
      <c r="H68" s="454"/>
      <c r="I68" s="1940">
        <v>1000</v>
      </c>
      <c r="J68" s="2163"/>
      <c r="K68" s="2155">
        <f t="shared" si="1"/>
        <v>2800</v>
      </c>
    </row>
    <row r="69" spans="1:11">
      <c r="A69" s="1773"/>
      <c r="B69" s="609" t="s">
        <v>2141</v>
      </c>
      <c r="C69" s="1933" t="s">
        <v>244</v>
      </c>
      <c r="D69" s="1933"/>
      <c r="E69" s="1941">
        <v>2500</v>
      </c>
      <c r="F69" s="454"/>
      <c r="G69" s="1940">
        <v>300</v>
      </c>
      <c r="H69" s="454"/>
      <c r="I69" s="1940">
        <v>50</v>
      </c>
      <c r="J69" s="2163"/>
      <c r="K69" s="2155">
        <f t="shared" si="1"/>
        <v>2850</v>
      </c>
    </row>
    <row r="70" spans="1:11">
      <c r="A70" s="1773"/>
      <c r="B70" s="609" t="s">
        <v>1928</v>
      </c>
      <c r="C70" s="1933" t="s">
        <v>244</v>
      </c>
      <c r="D70" s="1933"/>
      <c r="E70" s="1941">
        <v>1000</v>
      </c>
      <c r="F70" s="454"/>
      <c r="G70" s="1940">
        <v>100</v>
      </c>
      <c r="H70" s="454"/>
      <c r="I70" s="1940">
        <v>500</v>
      </c>
      <c r="J70" s="2163"/>
      <c r="K70" s="2155">
        <f t="shared" si="1"/>
        <v>1600</v>
      </c>
    </row>
    <row r="71" spans="1:11">
      <c r="A71" s="1773"/>
      <c r="B71" s="1942" t="s">
        <v>1929</v>
      </c>
      <c r="C71" s="1933" t="s">
        <v>244</v>
      </c>
      <c r="D71" s="1933"/>
      <c r="E71" s="1941">
        <v>2000</v>
      </c>
      <c r="F71" s="454"/>
      <c r="G71" s="1940">
        <v>300</v>
      </c>
      <c r="H71" s="454"/>
      <c r="I71" s="1940">
        <v>650</v>
      </c>
      <c r="J71" s="2161"/>
      <c r="K71" s="2155">
        <f t="shared" si="1"/>
        <v>2950</v>
      </c>
    </row>
    <row r="72" spans="1:11">
      <c r="A72" s="1773"/>
      <c r="B72" s="1942" t="s">
        <v>1930</v>
      </c>
      <c r="C72" s="1933" t="s">
        <v>244</v>
      </c>
      <c r="D72" s="1933"/>
      <c r="E72" s="1941">
        <v>1000</v>
      </c>
      <c r="F72" s="454"/>
      <c r="G72" s="1940">
        <v>1000</v>
      </c>
      <c r="H72" s="454"/>
      <c r="I72" s="1940">
        <v>3500</v>
      </c>
      <c r="J72" s="2163"/>
      <c r="K72" s="2155">
        <f t="shared" si="1"/>
        <v>5500</v>
      </c>
    </row>
    <row r="73" spans="1:11">
      <c r="A73" s="1773"/>
      <c r="B73" s="609" t="s">
        <v>1931</v>
      </c>
      <c r="C73" s="1933" t="s">
        <v>244</v>
      </c>
      <c r="D73" s="1933"/>
      <c r="E73" s="1941">
        <v>500</v>
      </c>
      <c r="F73" s="454"/>
      <c r="G73" s="1940">
        <v>500</v>
      </c>
      <c r="H73" s="454"/>
      <c r="I73" s="1940">
        <v>250</v>
      </c>
      <c r="J73" s="2161"/>
      <c r="K73" s="2155">
        <f t="shared" si="1"/>
        <v>1250</v>
      </c>
    </row>
    <row r="74" spans="1:11">
      <c r="A74" s="1773"/>
      <c r="B74" s="1942" t="s">
        <v>1932</v>
      </c>
      <c r="C74" s="1933" t="s">
        <v>244</v>
      </c>
      <c r="D74" s="1933"/>
      <c r="E74" s="1941">
        <v>4500</v>
      </c>
      <c r="F74" s="454"/>
      <c r="G74" s="1940">
        <v>300</v>
      </c>
      <c r="H74" s="454"/>
      <c r="I74" s="1940">
        <v>1000</v>
      </c>
      <c r="J74" s="2161"/>
      <c r="K74" s="2155">
        <f t="shared" si="1"/>
        <v>5800</v>
      </c>
    </row>
    <row r="75" spans="1:11">
      <c r="A75" s="1773"/>
      <c r="B75" s="609" t="s">
        <v>1026</v>
      </c>
      <c r="C75" s="1933" t="s">
        <v>244</v>
      </c>
      <c r="D75" s="1933"/>
      <c r="E75" s="1941">
        <v>1000</v>
      </c>
      <c r="F75" s="454"/>
      <c r="G75" s="1940">
        <v>250</v>
      </c>
      <c r="H75" s="454"/>
      <c r="I75" s="1940">
        <v>500</v>
      </c>
      <c r="J75" s="2163"/>
      <c r="K75" s="2155">
        <f t="shared" si="1"/>
        <v>1750</v>
      </c>
    </row>
    <row r="76" spans="1:11">
      <c r="A76" s="1773"/>
      <c r="B76" s="609" t="s">
        <v>1027</v>
      </c>
      <c r="C76" s="1933" t="s">
        <v>244</v>
      </c>
      <c r="D76" s="617"/>
      <c r="E76" s="1941">
        <v>2200</v>
      </c>
      <c r="F76" s="454"/>
      <c r="G76" s="1940">
        <v>500</v>
      </c>
      <c r="H76" s="454"/>
      <c r="I76" s="1940">
        <v>200</v>
      </c>
      <c r="J76" s="2164"/>
      <c r="K76" s="2155">
        <f t="shared" si="1"/>
        <v>2900</v>
      </c>
    </row>
    <row r="77" spans="1:11">
      <c r="A77" s="1773"/>
      <c r="B77" s="609" t="s">
        <v>1028</v>
      </c>
      <c r="C77" s="1933" t="s">
        <v>244</v>
      </c>
      <c r="D77" s="1933"/>
      <c r="E77" s="1941">
        <v>5500</v>
      </c>
      <c r="F77" s="454"/>
      <c r="G77" s="1940">
        <v>500</v>
      </c>
      <c r="H77" s="454"/>
      <c r="I77" s="1940">
        <v>300</v>
      </c>
      <c r="J77" s="2163"/>
      <c r="K77" s="2155">
        <f t="shared" si="1"/>
        <v>6300</v>
      </c>
    </row>
    <row r="78" spans="1:11">
      <c r="A78" s="1773"/>
      <c r="B78" s="609" t="s">
        <v>1934</v>
      </c>
      <c r="C78" s="1933" t="s">
        <v>244</v>
      </c>
      <c r="D78" s="1933"/>
      <c r="E78" s="1941">
        <v>2000</v>
      </c>
      <c r="F78" s="454"/>
      <c r="G78" s="1940">
        <v>500</v>
      </c>
      <c r="H78" s="454"/>
      <c r="I78" s="1940">
        <v>300</v>
      </c>
      <c r="J78" s="2165"/>
      <c r="K78" s="2155">
        <f t="shared" si="1"/>
        <v>2800</v>
      </c>
    </row>
    <row r="79" spans="1:11">
      <c r="A79" s="1773"/>
      <c r="B79" s="609" t="s">
        <v>1933</v>
      </c>
      <c r="C79" s="1933" t="s">
        <v>244</v>
      </c>
      <c r="D79" s="1933"/>
      <c r="E79" s="1941">
        <v>1000</v>
      </c>
      <c r="F79" s="454"/>
      <c r="G79" s="1940">
        <v>500</v>
      </c>
      <c r="H79" s="454"/>
      <c r="I79" s="1940">
        <v>1000</v>
      </c>
      <c r="J79" s="2161"/>
      <c r="K79" s="2155">
        <f t="shared" si="1"/>
        <v>2500</v>
      </c>
    </row>
    <row r="80" spans="1:11">
      <c r="A80" s="1773"/>
      <c r="B80" s="609" t="s">
        <v>1935</v>
      </c>
      <c r="C80" s="1933" t="s">
        <v>244</v>
      </c>
      <c r="D80" s="1934"/>
      <c r="E80" s="1941">
        <v>2000</v>
      </c>
      <c r="F80" s="454"/>
      <c r="G80" s="1940">
        <v>100</v>
      </c>
      <c r="H80" s="454"/>
      <c r="I80" s="1940">
        <v>400</v>
      </c>
      <c r="J80" s="2165"/>
      <c r="K80" s="2155">
        <f t="shared" si="1"/>
        <v>2500</v>
      </c>
    </row>
    <row r="81" spans="1:11">
      <c r="A81" s="1773"/>
      <c r="B81" s="609" t="s">
        <v>1936</v>
      </c>
      <c r="C81" s="1933" t="s">
        <v>244</v>
      </c>
      <c r="D81" s="1934"/>
      <c r="E81" s="1941">
        <v>650</v>
      </c>
      <c r="F81" s="454"/>
      <c r="G81" s="1940">
        <v>250</v>
      </c>
      <c r="H81" s="454"/>
      <c r="I81" s="1940">
        <v>25</v>
      </c>
      <c r="J81" s="2162"/>
      <c r="K81" s="2155">
        <f t="shared" si="1"/>
        <v>925</v>
      </c>
    </row>
    <row r="82" spans="1:11">
      <c r="A82" s="1773"/>
      <c r="B82" s="609" t="s">
        <v>1937</v>
      </c>
      <c r="C82" s="1933" t="s">
        <v>244</v>
      </c>
      <c r="D82" s="1933"/>
      <c r="E82" s="1941">
        <v>3000</v>
      </c>
      <c r="F82" s="454"/>
      <c r="G82" s="1940">
        <v>100</v>
      </c>
      <c r="H82" s="454"/>
      <c r="I82" s="1940">
        <v>2050</v>
      </c>
      <c r="J82" s="2161"/>
      <c r="K82" s="2155">
        <f t="shared" si="1"/>
        <v>5150</v>
      </c>
    </row>
    <row r="83" spans="1:11">
      <c r="A83" s="1773"/>
      <c r="B83" s="609" t="s">
        <v>1938</v>
      </c>
      <c r="C83" s="1933" t="s">
        <v>244</v>
      </c>
      <c r="D83" s="1934"/>
      <c r="E83" s="1941">
        <v>3000</v>
      </c>
      <c r="F83" s="454"/>
      <c r="G83" s="1940">
        <v>500</v>
      </c>
      <c r="H83" s="454"/>
      <c r="I83" s="1940">
        <v>200</v>
      </c>
      <c r="J83" s="2162"/>
      <c r="K83" s="2155">
        <f t="shared" si="1"/>
        <v>3700</v>
      </c>
    </row>
    <row r="84" spans="1:11">
      <c r="A84" s="1773"/>
      <c r="B84" s="609" t="s">
        <v>1939</v>
      </c>
      <c r="C84" s="1933" t="s">
        <v>244</v>
      </c>
      <c r="D84" s="617"/>
      <c r="E84" s="1941">
        <v>3500</v>
      </c>
      <c r="F84" s="454"/>
      <c r="G84" s="1940">
        <v>250</v>
      </c>
      <c r="H84" s="454"/>
      <c r="I84" s="1940">
        <v>500</v>
      </c>
      <c r="J84" s="2164"/>
      <c r="K84" s="2155">
        <f t="shared" si="1"/>
        <v>4250</v>
      </c>
    </row>
    <row r="85" spans="1:11">
      <c r="A85" s="1773"/>
      <c r="B85" s="609" t="s">
        <v>1940</v>
      </c>
      <c r="C85" s="1933" t="s">
        <v>244</v>
      </c>
      <c r="D85" s="1933"/>
      <c r="E85" s="1941">
        <v>1000</v>
      </c>
      <c r="F85" s="454"/>
      <c r="G85" s="1940">
        <v>600</v>
      </c>
      <c r="H85" s="454"/>
      <c r="I85" s="1940">
        <v>300</v>
      </c>
      <c r="J85" s="2163"/>
      <c r="K85" s="2155">
        <f t="shared" si="1"/>
        <v>1900</v>
      </c>
    </row>
    <row r="86" spans="1:11">
      <c r="A86" s="1773"/>
      <c r="B86" s="609" t="s">
        <v>1941</v>
      </c>
      <c r="C86" s="1933" t="s">
        <v>244</v>
      </c>
      <c r="D86" s="609"/>
      <c r="E86" s="1941">
        <v>2500</v>
      </c>
      <c r="F86" s="454"/>
      <c r="G86" s="1940">
        <v>100</v>
      </c>
      <c r="H86" s="454"/>
      <c r="I86" s="1940">
        <v>250</v>
      </c>
      <c r="J86" s="2163"/>
      <c r="K86" s="2155">
        <f t="shared" si="1"/>
        <v>2850</v>
      </c>
    </row>
    <row r="87" spans="1:11">
      <c r="A87" s="1773"/>
      <c r="B87" s="609" t="s">
        <v>2116</v>
      </c>
      <c r="C87" s="1933" t="s">
        <v>244</v>
      </c>
      <c r="D87" s="1933"/>
      <c r="E87" s="1941">
        <v>2000</v>
      </c>
      <c r="F87" s="454"/>
      <c r="G87" s="1940">
        <v>0</v>
      </c>
      <c r="H87" s="454"/>
      <c r="I87" s="1940">
        <v>0</v>
      </c>
      <c r="J87" s="2163"/>
      <c r="K87" s="2155">
        <f t="shared" si="1"/>
        <v>2000</v>
      </c>
    </row>
    <row r="88" spans="1:11">
      <c r="A88" s="1773"/>
      <c r="B88" s="609" t="s">
        <v>1942</v>
      </c>
      <c r="C88" s="1933" t="s">
        <v>244</v>
      </c>
      <c r="D88" s="1933"/>
      <c r="E88" s="1941">
        <v>2500</v>
      </c>
      <c r="F88" s="454"/>
      <c r="G88" s="1940">
        <v>550</v>
      </c>
      <c r="H88" s="454"/>
      <c r="I88" s="1940">
        <v>250</v>
      </c>
      <c r="J88" s="2161"/>
      <c r="K88" s="2155">
        <f t="shared" si="1"/>
        <v>3300</v>
      </c>
    </row>
    <row r="89" spans="1:11">
      <c r="A89" s="609"/>
      <c r="B89" s="609" t="s">
        <v>1943</v>
      </c>
      <c r="C89" s="1933" t="s">
        <v>244</v>
      </c>
      <c r="D89" s="1933"/>
      <c r="E89" s="1941">
        <v>20000</v>
      </c>
      <c r="F89" s="454"/>
      <c r="G89" s="1940">
        <v>5000</v>
      </c>
      <c r="H89" s="454"/>
      <c r="I89" s="1940">
        <v>2500</v>
      </c>
      <c r="J89" s="2161"/>
      <c r="K89" s="2155">
        <f t="shared" si="1"/>
        <v>27500</v>
      </c>
    </row>
    <row r="90" spans="1:11">
      <c r="A90" s="1773"/>
      <c r="B90" s="609" t="s">
        <v>1944</v>
      </c>
      <c r="C90" s="1933" t="s">
        <v>244</v>
      </c>
      <c r="D90" s="1933"/>
      <c r="E90" s="1941">
        <v>2500</v>
      </c>
      <c r="F90" s="454"/>
      <c r="G90" s="1940">
        <v>250</v>
      </c>
      <c r="H90" s="454"/>
      <c r="I90" s="1940">
        <v>500</v>
      </c>
      <c r="J90" s="2164"/>
      <c r="K90" s="2155">
        <f t="shared" si="1"/>
        <v>3250</v>
      </c>
    </row>
    <row r="91" spans="1:11">
      <c r="A91" s="1773"/>
      <c r="B91" s="609" t="s">
        <v>1945</v>
      </c>
      <c r="C91" s="1933" t="s">
        <v>244</v>
      </c>
      <c r="D91" s="617"/>
      <c r="E91" s="1941">
        <v>1000</v>
      </c>
      <c r="F91" s="454"/>
      <c r="G91" s="1940">
        <v>0</v>
      </c>
      <c r="H91" s="454"/>
      <c r="I91" s="1940">
        <v>50</v>
      </c>
      <c r="J91" s="2164"/>
      <c r="K91" s="2155">
        <f t="shared" si="1"/>
        <v>1050</v>
      </c>
    </row>
    <row r="92" spans="1:11">
      <c r="A92" s="1773"/>
      <c r="B92" s="609" t="s">
        <v>1946</v>
      </c>
      <c r="C92" s="1933" t="s">
        <v>244</v>
      </c>
      <c r="D92" s="617"/>
      <c r="E92" s="1941">
        <v>2000</v>
      </c>
      <c r="F92" s="454"/>
      <c r="G92" s="1940">
        <v>1000</v>
      </c>
      <c r="H92" s="454"/>
      <c r="I92" s="1940">
        <v>8100</v>
      </c>
      <c r="J92" s="2163"/>
      <c r="K92" s="2159">
        <f t="shared" si="1"/>
        <v>11100</v>
      </c>
    </row>
    <row r="93" spans="1:11">
      <c r="A93" s="1773"/>
      <c r="B93" s="609" t="s">
        <v>1947</v>
      </c>
      <c r="C93" s="1933" t="s">
        <v>244</v>
      </c>
      <c r="D93" s="1933"/>
      <c r="E93" s="1941">
        <v>1000</v>
      </c>
      <c r="F93" s="454"/>
      <c r="G93" s="1940">
        <v>500</v>
      </c>
      <c r="H93" s="454"/>
      <c r="I93" s="1940">
        <v>0</v>
      </c>
      <c r="J93" s="2163"/>
      <c r="K93" s="2159">
        <f t="shared" si="1"/>
        <v>1500</v>
      </c>
    </row>
    <row r="94" spans="1:11">
      <c r="A94" s="1773"/>
      <c r="B94" s="609" t="s">
        <v>1948</v>
      </c>
      <c r="C94" s="1933" t="s">
        <v>244</v>
      </c>
      <c r="D94" s="1933"/>
      <c r="E94" s="1941">
        <v>1600</v>
      </c>
      <c r="F94" s="454"/>
      <c r="G94" s="1940">
        <v>0</v>
      </c>
      <c r="H94" s="454"/>
      <c r="I94" s="1940">
        <v>7000</v>
      </c>
      <c r="J94" s="2163"/>
      <c r="K94" s="2155">
        <f t="shared" si="1"/>
        <v>8600</v>
      </c>
    </row>
    <row r="95" spans="1:11">
      <c r="A95" s="1773"/>
      <c r="B95" s="609" t="s">
        <v>1949</v>
      </c>
      <c r="C95" s="1933" t="s">
        <v>244</v>
      </c>
      <c r="D95" s="1933"/>
      <c r="E95" s="1941">
        <v>1200</v>
      </c>
      <c r="F95" s="454"/>
      <c r="G95" s="1940">
        <v>0</v>
      </c>
      <c r="H95" s="454"/>
      <c r="I95" s="1940">
        <v>100</v>
      </c>
      <c r="J95" s="2161"/>
      <c r="K95" s="2155">
        <f t="shared" si="1"/>
        <v>1300</v>
      </c>
    </row>
    <row r="96" spans="1:11">
      <c r="A96" s="1773"/>
      <c r="B96" s="609" t="s">
        <v>1950</v>
      </c>
      <c r="C96" s="1933" t="s">
        <v>244</v>
      </c>
      <c r="D96" s="1933"/>
      <c r="E96" s="1941">
        <v>7000</v>
      </c>
      <c r="F96" s="454"/>
      <c r="G96" s="1940">
        <v>250</v>
      </c>
      <c r="H96" s="454"/>
      <c r="I96" s="1940">
        <v>500</v>
      </c>
      <c r="J96" s="2161"/>
      <c r="K96" s="2155">
        <f t="shared" si="1"/>
        <v>7750</v>
      </c>
    </row>
    <row r="97" spans="1:11">
      <c r="A97" s="1773"/>
      <c r="B97" s="609"/>
      <c r="C97" s="1933"/>
      <c r="D97" s="1933"/>
      <c r="E97" s="1941"/>
      <c r="F97" s="454"/>
      <c r="G97" s="1940"/>
      <c r="H97" s="454"/>
      <c r="I97" s="1940"/>
      <c r="J97" s="1446"/>
      <c r="K97" s="1446"/>
    </row>
    <row r="98" spans="1:11">
      <c r="A98" s="1664"/>
      <c r="E98" s="2173"/>
      <c r="F98" s="2173"/>
      <c r="G98" s="2173"/>
      <c r="H98" s="2173"/>
      <c r="I98" s="2173"/>
    </row>
    <row r="99" spans="1:11">
      <c r="A99" s="612" t="s">
        <v>0</v>
      </c>
      <c r="B99" s="1653"/>
      <c r="C99" s="1653"/>
      <c r="D99" s="1653"/>
      <c r="E99" s="2148"/>
      <c r="F99" s="2148"/>
      <c r="G99" s="2148"/>
      <c r="H99" s="2148"/>
      <c r="I99" s="2148"/>
      <c r="J99" s="1653"/>
      <c r="K99" s="1039" t="s">
        <v>1002</v>
      </c>
    </row>
    <row r="100" spans="1:11">
      <c r="A100" s="1666" t="s">
        <v>1018</v>
      </c>
      <c r="B100" s="1667"/>
      <c r="C100" s="623"/>
      <c r="D100" s="623"/>
      <c r="E100" s="1125"/>
      <c r="F100" s="1125"/>
      <c r="G100" s="1125"/>
      <c r="H100" s="1125"/>
      <c r="I100" s="1125"/>
      <c r="J100" s="1653"/>
      <c r="K100" s="1039" t="s">
        <v>115</v>
      </c>
    </row>
    <row r="101" spans="1:11">
      <c r="A101" s="1668" t="s">
        <v>2470</v>
      </c>
      <c r="B101" s="1667"/>
      <c r="C101" s="1260"/>
      <c r="D101" s="1260"/>
      <c r="E101" s="466"/>
      <c r="F101" s="1125"/>
      <c r="G101" s="466"/>
      <c r="H101" s="1125"/>
      <c r="I101" s="466"/>
      <c r="J101" s="1669"/>
      <c r="K101" s="1667"/>
    </row>
    <row r="102" spans="1:11">
      <c r="A102" s="1656"/>
      <c r="B102" s="1656"/>
      <c r="C102" s="610"/>
      <c r="D102" s="610"/>
      <c r="E102" s="2009"/>
      <c r="F102" s="1129"/>
      <c r="G102" s="2009"/>
      <c r="H102" s="1129"/>
      <c r="I102" s="2009"/>
      <c r="J102" s="1657"/>
      <c r="K102" s="611"/>
    </row>
    <row r="103" spans="1:11">
      <c r="A103" s="1670"/>
      <c r="B103" s="614"/>
      <c r="C103" s="1660"/>
      <c r="D103" s="610"/>
      <c r="E103" s="2174" t="s">
        <v>1019</v>
      </c>
      <c r="F103" s="2175"/>
      <c r="G103" s="2174"/>
      <c r="H103" s="2175"/>
      <c r="I103" s="2174"/>
      <c r="J103" s="503"/>
      <c r="K103" s="1661" t="s">
        <v>243</v>
      </c>
    </row>
    <row r="104" spans="1:11">
      <c r="A104" s="1671" t="s">
        <v>1020</v>
      </c>
      <c r="B104" s="1672"/>
      <c r="C104" s="1660"/>
      <c r="D104" s="610"/>
      <c r="E104" s="2176" t="s">
        <v>1021</v>
      </c>
      <c r="F104" s="1129"/>
      <c r="G104" s="2177" t="s">
        <v>1022</v>
      </c>
      <c r="H104" s="1129"/>
      <c r="I104" s="2176" t="s">
        <v>1023</v>
      </c>
      <c r="J104" s="1675"/>
      <c r="K104" s="1673" t="s">
        <v>470</v>
      </c>
    </row>
    <row r="105" spans="1:11">
      <c r="A105" s="1676"/>
      <c r="B105" s="1659"/>
      <c r="C105" s="1660"/>
      <c r="D105" s="1660"/>
      <c r="E105" s="2170"/>
      <c r="F105" s="2171"/>
      <c r="G105" s="2171"/>
      <c r="H105" s="2171"/>
      <c r="I105" s="2171"/>
      <c r="J105" s="1662"/>
      <c r="K105" s="1661"/>
    </row>
    <row r="106" spans="1:11">
      <c r="A106" s="1773"/>
      <c r="B106" s="609" t="s">
        <v>1951</v>
      </c>
      <c r="C106" s="1933" t="s">
        <v>244</v>
      </c>
      <c r="D106" s="1933"/>
      <c r="E106" s="1941">
        <v>500</v>
      </c>
      <c r="F106" s="454"/>
      <c r="G106" s="1940">
        <v>100</v>
      </c>
      <c r="H106" s="454"/>
      <c r="I106" s="1940">
        <v>200</v>
      </c>
      <c r="J106" s="2163"/>
      <c r="K106" s="2155">
        <f t="shared" ref="K106:K117" si="2">ROUND(SUM(E106:I106),0)</f>
        <v>800</v>
      </c>
    </row>
    <row r="107" spans="1:11">
      <c r="A107" s="1773"/>
      <c r="B107" s="609" t="s">
        <v>1952</v>
      </c>
      <c r="C107" s="1933" t="s">
        <v>244</v>
      </c>
      <c r="D107" s="1933"/>
      <c r="E107" s="1941">
        <v>2000</v>
      </c>
      <c r="F107" s="454"/>
      <c r="G107" s="1940">
        <v>100</v>
      </c>
      <c r="H107" s="454"/>
      <c r="I107" s="1940">
        <v>250</v>
      </c>
      <c r="J107" s="2161"/>
      <c r="K107" s="2155">
        <f t="shared" si="2"/>
        <v>2350</v>
      </c>
    </row>
    <row r="108" spans="1:11">
      <c r="A108" s="1773"/>
      <c r="B108" s="609" t="s">
        <v>1953</v>
      </c>
      <c r="C108" s="1933" t="s">
        <v>244</v>
      </c>
      <c r="D108" s="1933"/>
      <c r="E108" s="1941">
        <v>3000</v>
      </c>
      <c r="F108" s="454"/>
      <c r="G108" s="1940">
        <v>700</v>
      </c>
      <c r="H108" s="454"/>
      <c r="I108" s="1940">
        <v>500</v>
      </c>
      <c r="J108" s="2163"/>
      <c r="K108" s="2155">
        <f t="shared" si="2"/>
        <v>4200</v>
      </c>
    </row>
    <row r="109" spans="1:11">
      <c r="A109" s="1773"/>
      <c r="B109" s="609" t="s">
        <v>1954</v>
      </c>
      <c r="C109" s="1933" t="s">
        <v>244</v>
      </c>
      <c r="D109" s="1933"/>
      <c r="E109" s="1941">
        <v>600</v>
      </c>
      <c r="F109" s="454"/>
      <c r="G109" s="1940">
        <v>0</v>
      </c>
      <c r="H109" s="454"/>
      <c r="I109" s="1940">
        <v>1000</v>
      </c>
      <c r="J109" s="2161"/>
      <c r="K109" s="2155">
        <f t="shared" si="2"/>
        <v>1600</v>
      </c>
    </row>
    <row r="110" spans="1:11">
      <c r="A110" s="1773"/>
      <c r="B110" s="609" t="s">
        <v>1955</v>
      </c>
      <c r="C110" s="1933" t="s">
        <v>244</v>
      </c>
      <c r="D110" s="1933"/>
      <c r="E110" s="1941">
        <v>1600</v>
      </c>
      <c r="F110" s="454"/>
      <c r="G110" s="1940">
        <v>500</v>
      </c>
      <c r="H110" s="454"/>
      <c r="I110" s="1940">
        <v>500</v>
      </c>
      <c r="J110" s="2161"/>
      <c r="K110" s="2155">
        <f t="shared" si="2"/>
        <v>2600</v>
      </c>
    </row>
    <row r="111" spans="1:11">
      <c r="A111" s="1773"/>
      <c r="B111" s="609" t="s">
        <v>1956</v>
      </c>
      <c r="C111" s="1933" t="s">
        <v>244</v>
      </c>
      <c r="D111" s="1933"/>
      <c r="E111" s="1941">
        <v>1000</v>
      </c>
      <c r="F111" s="454"/>
      <c r="G111" s="1940">
        <v>250</v>
      </c>
      <c r="H111" s="454"/>
      <c r="I111" s="1940">
        <v>300</v>
      </c>
      <c r="J111" s="2164"/>
      <c r="K111" s="2155">
        <f t="shared" si="2"/>
        <v>1550</v>
      </c>
    </row>
    <row r="112" spans="1:11">
      <c r="A112" s="1943"/>
      <c r="B112" s="609" t="s">
        <v>1957</v>
      </c>
      <c r="C112" s="1933" t="s">
        <v>244</v>
      </c>
      <c r="D112" s="617"/>
      <c r="E112" s="1941">
        <v>2000</v>
      </c>
      <c r="F112" s="454"/>
      <c r="G112" s="1940">
        <v>250</v>
      </c>
      <c r="H112" s="454"/>
      <c r="I112" s="1940">
        <v>200</v>
      </c>
      <c r="J112" s="2164"/>
      <c r="K112" s="2155">
        <f t="shared" si="2"/>
        <v>2450</v>
      </c>
    </row>
    <row r="113" spans="1:11">
      <c r="A113" s="1773"/>
      <c r="B113" s="609" t="s">
        <v>1958</v>
      </c>
      <c r="C113" s="1933" t="s">
        <v>244</v>
      </c>
      <c r="D113" s="617"/>
      <c r="E113" s="1941">
        <v>1000</v>
      </c>
      <c r="F113" s="454"/>
      <c r="G113" s="1940">
        <v>1500</v>
      </c>
      <c r="H113" s="454"/>
      <c r="I113" s="1940">
        <v>500</v>
      </c>
      <c r="J113" s="2164"/>
      <c r="K113" s="2155">
        <f t="shared" si="2"/>
        <v>3000</v>
      </c>
    </row>
    <row r="114" spans="1:11">
      <c r="A114" s="1773"/>
      <c r="B114" s="609" t="s">
        <v>1959</v>
      </c>
      <c r="C114" s="1933" t="s">
        <v>244</v>
      </c>
      <c r="D114" s="1933"/>
      <c r="E114" s="1941">
        <v>2500</v>
      </c>
      <c r="F114" s="454"/>
      <c r="G114" s="1940">
        <v>1000</v>
      </c>
      <c r="H114" s="454"/>
      <c r="I114" s="1940">
        <v>250</v>
      </c>
      <c r="J114" s="2161"/>
      <c r="K114" s="2155">
        <f t="shared" si="2"/>
        <v>3750</v>
      </c>
    </row>
    <row r="115" spans="1:11">
      <c r="A115" s="1773"/>
      <c r="B115" s="609" t="s">
        <v>1960</v>
      </c>
      <c r="C115" s="1933" t="s">
        <v>244</v>
      </c>
      <c r="D115" s="1933"/>
      <c r="E115" s="1941">
        <v>200</v>
      </c>
      <c r="F115" s="454"/>
      <c r="G115" s="1940">
        <v>500</v>
      </c>
      <c r="H115" s="454"/>
      <c r="I115" s="1940">
        <v>300</v>
      </c>
      <c r="J115" s="2161"/>
      <c r="K115" s="2155">
        <f t="shared" si="2"/>
        <v>1000</v>
      </c>
    </row>
    <row r="116" spans="1:11">
      <c r="A116" s="1773"/>
      <c r="B116" s="609" t="s">
        <v>1961</v>
      </c>
      <c r="C116" s="1933" t="s">
        <v>244</v>
      </c>
      <c r="D116" s="1933"/>
      <c r="E116" s="1941">
        <v>1300</v>
      </c>
      <c r="F116" s="454"/>
      <c r="G116" s="1940">
        <v>200</v>
      </c>
      <c r="H116" s="454"/>
      <c r="I116" s="1940">
        <v>100</v>
      </c>
      <c r="J116" s="2163"/>
      <c r="K116" s="2155">
        <f t="shared" si="2"/>
        <v>1600</v>
      </c>
    </row>
    <row r="117" spans="1:11">
      <c r="A117" s="1773"/>
      <c r="B117" s="609" t="s">
        <v>1962</v>
      </c>
      <c r="C117" s="1933" t="s">
        <v>244</v>
      </c>
      <c r="D117" s="1933"/>
      <c r="E117" s="1941">
        <v>4300</v>
      </c>
      <c r="F117" s="454"/>
      <c r="G117" s="1940">
        <v>1000</v>
      </c>
      <c r="H117" s="454"/>
      <c r="I117" s="1940">
        <v>1000</v>
      </c>
      <c r="J117" s="2163"/>
      <c r="K117" s="2155">
        <f t="shared" si="2"/>
        <v>6300</v>
      </c>
    </row>
    <row r="118" spans="1:11">
      <c r="A118" s="1651"/>
      <c r="B118" s="1191"/>
      <c r="C118" s="1445" t="s">
        <v>244</v>
      </c>
      <c r="D118" s="1445"/>
      <c r="E118" s="1650" t="s">
        <v>5</v>
      </c>
      <c r="F118" s="1446"/>
      <c r="G118" s="1447"/>
      <c r="H118" s="1446"/>
      <c r="I118" s="1649"/>
      <c r="J118" s="1446"/>
      <c r="K118" s="1446" t="s">
        <v>5</v>
      </c>
    </row>
    <row r="119" spans="1:11">
      <c r="A119" s="609" t="s">
        <v>1963</v>
      </c>
      <c r="B119" s="609"/>
      <c r="C119" s="1933" t="s">
        <v>244</v>
      </c>
      <c r="D119" s="1933"/>
      <c r="E119" s="1941">
        <v>3000</v>
      </c>
      <c r="F119" s="454"/>
      <c r="G119" s="1940">
        <v>0</v>
      </c>
      <c r="H119" s="454"/>
      <c r="I119" s="1940">
        <v>0</v>
      </c>
      <c r="J119" s="1446"/>
      <c r="K119" s="1446">
        <f t="shared" ref="K119" si="3">ROUND(SUM(E119:I119),0)</f>
        <v>3000</v>
      </c>
    </row>
    <row r="120" spans="1:11">
      <c r="A120" s="609"/>
      <c r="B120" s="609"/>
      <c r="C120" s="1933" t="s">
        <v>244</v>
      </c>
      <c r="D120" s="1933"/>
      <c r="E120" s="440"/>
      <c r="F120" s="2151"/>
      <c r="G120" s="796"/>
      <c r="H120" s="2151"/>
      <c r="I120" s="796"/>
      <c r="J120" s="1652"/>
      <c r="K120" s="1446" t="s">
        <v>5</v>
      </c>
    </row>
    <row r="121" spans="1:11">
      <c r="A121" s="609" t="s">
        <v>2223</v>
      </c>
      <c r="B121" s="609"/>
      <c r="C121" s="1933" t="s">
        <v>244</v>
      </c>
      <c r="D121" s="1933"/>
      <c r="E121" s="440"/>
      <c r="F121" s="2151"/>
      <c r="G121" s="796"/>
      <c r="H121" s="2151"/>
      <c r="I121" s="2166"/>
      <c r="J121" s="1446"/>
      <c r="K121" s="1446" t="s">
        <v>5</v>
      </c>
    </row>
    <row r="122" spans="1:11">
      <c r="A122" s="1773"/>
      <c r="B122" s="609" t="s">
        <v>1964</v>
      </c>
      <c r="C122" s="1933" t="s">
        <v>244</v>
      </c>
      <c r="D122" s="1934"/>
      <c r="E122" s="1941">
        <v>4000</v>
      </c>
      <c r="F122" s="454"/>
      <c r="G122" s="1940">
        <v>0</v>
      </c>
      <c r="H122" s="454"/>
      <c r="I122" s="1940">
        <v>0</v>
      </c>
      <c r="J122" s="1446"/>
      <c r="K122" s="1446">
        <f>ROUND(SUM(E122:I122),0)</f>
        <v>4000</v>
      </c>
    </row>
    <row r="123" spans="1:11">
      <c r="A123" s="1773"/>
      <c r="B123" s="609" t="s">
        <v>2349</v>
      </c>
      <c r="C123" s="1933" t="s">
        <v>244</v>
      </c>
      <c r="D123" s="1933"/>
      <c r="E123" s="1941">
        <v>3000</v>
      </c>
      <c r="F123" s="454"/>
      <c r="G123" s="1940">
        <v>0</v>
      </c>
      <c r="H123" s="454"/>
      <c r="I123" s="1940">
        <v>297000</v>
      </c>
      <c r="J123" s="1446"/>
      <c r="K123" s="1446">
        <f>ROUND(SUM(E123:I123),0)</f>
        <v>300000</v>
      </c>
    </row>
    <row r="124" spans="1:11">
      <c r="A124" s="1773"/>
      <c r="B124" s="609" t="s">
        <v>1965</v>
      </c>
      <c r="C124" s="1933" t="s">
        <v>244</v>
      </c>
      <c r="D124" s="1933"/>
      <c r="E124" s="1941">
        <v>2000</v>
      </c>
      <c r="F124" s="454"/>
      <c r="G124" s="1940">
        <v>0</v>
      </c>
      <c r="H124" s="454"/>
      <c r="I124" s="1940">
        <v>0</v>
      </c>
      <c r="J124" s="1649"/>
      <c r="K124" s="1446">
        <f>ROUND(SUM(E124:I124),0)</f>
        <v>2000</v>
      </c>
    </row>
    <row r="125" spans="1:11">
      <c r="A125" s="1773"/>
      <c r="B125" s="609"/>
      <c r="C125" s="1933" t="s">
        <v>244</v>
      </c>
      <c r="D125" s="1933"/>
      <c r="E125" s="796"/>
      <c r="F125" s="2151"/>
      <c r="G125" s="796"/>
      <c r="H125" s="2151"/>
      <c r="I125" s="2166"/>
      <c r="J125" s="1446"/>
      <c r="K125" s="1446"/>
    </row>
    <row r="126" spans="1:11">
      <c r="A126" s="609" t="s">
        <v>2224</v>
      </c>
      <c r="B126" s="609"/>
      <c r="C126" s="1933" t="s">
        <v>244</v>
      </c>
      <c r="D126" s="617"/>
      <c r="E126" s="1941">
        <v>0</v>
      </c>
      <c r="F126" s="454"/>
      <c r="G126" s="1940">
        <v>0</v>
      </c>
      <c r="H126" s="454"/>
      <c r="I126" s="1940">
        <v>5000</v>
      </c>
      <c r="J126" s="1602"/>
      <c r="K126" s="1446">
        <f>ROUND(SUM(E126:I126),0)</f>
        <v>5000</v>
      </c>
    </row>
    <row r="127" spans="1:11">
      <c r="A127" s="1773"/>
      <c r="B127" s="609"/>
      <c r="C127" s="1933"/>
      <c r="D127" s="1933"/>
      <c r="E127" s="796"/>
      <c r="F127" s="2151"/>
      <c r="G127" s="796"/>
      <c r="H127" s="2151"/>
      <c r="I127" s="2166"/>
      <c r="J127" s="1602"/>
      <c r="K127" s="1446"/>
    </row>
    <row r="128" spans="1:11">
      <c r="A128" s="609" t="s">
        <v>2225</v>
      </c>
      <c r="B128" s="609"/>
      <c r="C128" s="1933" t="s">
        <v>244</v>
      </c>
      <c r="D128" s="1933"/>
      <c r="E128" s="1941">
        <v>2000</v>
      </c>
      <c r="F128" s="454"/>
      <c r="G128" s="1940">
        <v>0</v>
      </c>
      <c r="H128" s="454"/>
      <c r="I128" s="1940">
        <v>0</v>
      </c>
      <c r="J128" s="1600"/>
      <c r="K128" s="1446">
        <f>ROUND(SUM(E128:I128),0)</f>
        <v>2000</v>
      </c>
    </row>
    <row r="129" spans="1:12">
      <c r="A129" s="609"/>
      <c r="B129" s="609"/>
      <c r="C129" s="1933"/>
      <c r="D129" s="1933"/>
      <c r="E129" s="2167"/>
      <c r="F129" s="2151"/>
      <c r="G129" s="796"/>
      <c r="H129" s="2151"/>
      <c r="I129" s="796"/>
      <c r="J129" s="1446"/>
      <c r="K129" s="1446"/>
    </row>
    <row r="130" spans="1:12">
      <c r="A130" s="609" t="s">
        <v>1966</v>
      </c>
      <c r="B130" s="609"/>
      <c r="C130" s="1933" t="s">
        <v>244</v>
      </c>
      <c r="D130" s="1934"/>
      <c r="E130" s="1941">
        <v>30000</v>
      </c>
      <c r="F130" s="454"/>
      <c r="G130" s="1940">
        <v>0</v>
      </c>
      <c r="H130" s="454"/>
      <c r="I130" s="1940">
        <v>37000</v>
      </c>
      <c r="J130" s="1446"/>
      <c r="K130" s="1446">
        <f>ROUND(SUM(E130:I130),0)</f>
        <v>67000</v>
      </c>
    </row>
    <row r="131" spans="1:12">
      <c r="A131" s="609"/>
      <c r="B131" s="609"/>
      <c r="C131" s="1933" t="s">
        <v>244</v>
      </c>
      <c r="D131" s="609"/>
      <c r="E131" s="2167"/>
      <c r="F131" s="2151"/>
      <c r="G131" s="796"/>
      <c r="H131" s="2151"/>
      <c r="I131" s="796"/>
      <c r="J131" s="1446"/>
      <c r="K131" s="1446"/>
    </row>
    <row r="132" spans="1:12">
      <c r="A132" s="609" t="s">
        <v>1967</v>
      </c>
      <c r="B132" s="609"/>
      <c r="C132" s="1933" t="s">
        <v>244</v>
      </c>
      <c r="D132" s="1933"/>
      <c r="E132" s="1941">
        <v>750</v>
      </c>
      <c r="F132" s="454"/>
      <c r="G132" s="1940">
        <v>0</v>
      </c>
      <c r="H132" s="454"/>
      <c r="I132" s="1940">
        <v>0</v>
      </c>
      <c r="J132" s="1446"/>
      <c r="K132" s="1446">
        <f>ROUND(SUM(E132:I132),0)</f>
        <v>750</v>
      </c>
    </row>
    <row r="133" spans="1:12">
      <c r="A133" s="609"/>
      <c r="B133" s="609"/>
      <c r="C133" s="1933" t="s">
        <v>244</v>
      </c>
      <c r="D133" s="1933"/>
      <c r="E133" s="2178"/>
      <c r="F133" s="2151"/>
      <c r="G133" s="2166"/>
      <c r="H133" s="2151"/>
      <c r="I133" s="1940"/>
      <c r="J133" s="1446"/>
      <c r="K133" s="1446" t="s">
        <v>5</v>
      </c>
    </row>
    <row r="134" spans="1:12">
      <c r="A134" s="609" t="s">
        <v>1968</v>
      </c>
      <c r="B134" s="609"/>
      <c r="C134" s="1933" t="s">
        <v>244</v>
      </c>
      <c r="D134" s="609"/>
      <c r="E134" s="1941">
        <v>6000</v>
      </c>
      <c r="F134" s="454"/>
      <c r="G134" s="1940">
        <v>0</v>
      </c>
      <c r="H134" s="454"/>
      <c r="I134" s="1940">
        <v>10000</v>
      </c>
      <c r="J134" s="1446"/>
      <c r="K134" s="1446">
        <f t="shared" ref="K134" si="4">ROUND(SUM(E134:I134),0)</f>
        <v>16000</v>
      </c>
    </row>
    <row r="135" spans="1:12">
      <c r="A135" s="609"/>
      <c r="B135" s="609"/>
      <c r="C135" s="1933"/>
      <c r="D135" s="1933"/>
      <c r="E135" s="2178"/>
      <c r="F135" s="2151"/>
      <c r="G135" s="2166"/>
      <c r="H135" s="2151"/>
      <c r="I135" s="1940"/>
      <c r="J135" s="1446"/>
      <c r="K135" s="1446" t="s">
        <v>5</v>
      </c>
    </row>
    <row r="136" spans="1:12">
      <c r="A136" s="609" t="s">
        <v>1029</v>
      </c>
      <c r="B136" s="609"/>
      <c r="C136" s="1933" t="s">
        <v>244</v>
      </c>
      <c r="D136" s="609"/>
      <c r="E136" s="440"/>
      <c r="F136" s="2151"/>
      <c r="G136" s="2166"/>
      <c r="H136" s="2151"/>
      <c r="I136" s="2166"/>
      <c r="J136" s="1446"/>
      <c r="K136" s="1446" t="s">
        <v>5</v>
      </c>
    </row>
    <row r="137" spans="1:12">
      <c r="A137" s="1773"/>
      <c r="B137" s="1191" t="s">
        <v>2403</v>
      </c>
      <c r="C137" s="1933" t="s">
        <v>244</v>
      </c>
      <c r="D137" s="1933"/>
      <c r="E137" s="1941">
        <v>25000</v>
      </c>
      <c r="F137" s="454"/>
      <c r="G137" s="1940">
        <v>0</v>
      </c>
      <c r="H137" s="454"/>
      <c r="I137" s="1940">
        <v>0</v>
      </c>
      <c r="J137" s="1602"/>
      <c r="K137" s="1446">
        <f t="shared" ref="K137" si="5">ROUND(SUM(E137:I137),0)</f>
        <v>25000</v>
      </c>
    </row>
    <row r="138" spans="1:12">
      <c r="A138" s="1773"/>
      <c r="B138" s="1191" t="s">
        <v>2533</v>
      </c>
      <c r="C138" s="1933" t="s">
        <v>244</v>
      </c>
      <c r="D138" s="1933"/>
      <c r="E138" s="1941">
        <v>20000</v>
      </c>
      <c r="F138" s="454"/>
      <c r="G138" s="1940">
        <v>0</v>
      </c>
      <c r="H138" s="454"/>
      <c r="I138" s="1940">
        <v>3300000</v>
      </c>
      <c r="J138" s="1652"/>
      <c r="K138" s="1446">
        <f t="shared" ref="K138:K144" si="6">ROUND(SUM(E138:I138),0)</f>
        <v>3320000</v>
      </c>
      <c r="L138" s="888" t="s">
        <v>5</v>
      </c>
    </row>
    <row r="139" spans="1:12">
      <c r="A139" s="1773"/>
      <c r="B139" s="1191" t="s">
        <v>2532</v>
      </c>
      <c r="C139" s="1445" t="s">
        <v>5</v>
      </c>
      <c r="D139" s="1933"/>
      <c r="E139" s="1941">
        <v>0</v>
      </c>
      <c r="F139" s="454"/>
      <c r="G139" s="1940">
        <v>0</v>
      </c>
      <c r="H139" s="454"/>
      <c r="I139" s="1940">
        <v>6000000</v>
      </c>
      <c r="J139" s="1652"/>
      <c r="K139" s="1446">
        <f t="shared" ref="K139" si="7">ROUND(SUM(E139:I139),0)</f>
        <v>6000000</v>
      </c>
    </row>
    <row r="140" spans="1:12">
      <c r="A140" s="1773"/>
      <c r="B140" s="609"/>
      <c r="C140" s="1933"/>
      <c r="D140" s="1933"/>
      <c r="E140" s="2178"/>
      <c r="F140" s="2151"/>
      <c r="G140" s="796"/>
      <c r="H140" s="2151"/>
      <c r="I140" s="2166"/>
      <c r="J140" s="1446"/>
      <c r="K140" s="1446" t="s">
        <v>5</v>
      </c>
    </row>
    <row r="141" spans="1:12">
      <c r="A141" s="609" t="s">
        <v>1030</v>
      </c>
      <c r="B141" s="609"/>
      <c r="C141" s="1933" t="s">
        <v>244</v>
      </c>
      <c r="D141" s="1933"/>
      <c r="E141" s="440"/>
      <c r="F141" s="2151"/>
      <c r="G141" s="2166"/>
      <c r="H141" s="2151"/>
      <c r="I141" s="2166"/>
      <c r="J141" s="1446"/>
      <c r="K141" s="1446" t="s">
        <v>5</v>
      </c>
    </row>
    <row r="142" spans="1:12">
      <c r="A142" s="1773"/>
      <c r="B142" s="609" t="s">
        <v>1969</v>
      </c>
      <c r="C142" s="1933" t="s">
        <v>244</v>
      </c>
      <c r="D142" s="1934"/>
      <c r="E142" s="1941">
        <v>14950</v>
      </c>
      <c r="F142" s="454"/>
      <c r="G142" s="1940">
        <v>0</v>
      </c>
      <c r="H142" s="454"/>
      <c r="I142" s="1940">
        <v>7000</v>
      </c>
      <c r="J142" s="1446"/>
      <c r="K142" s="1446">
        <f t="shared" si="6"/>
        <v>21950</v>
      </c>
    </row>
    <row r="143" spans="1:12">
      <c r="A143" s="1773"/>
      <c r="B143" s="609" t="s">
        <v>1970</v>
      </c>
      <c r="C143" s="1933" t="s">
        <v>244</v>
      </c>
      <c r="D143" s="1933"/>
      <c r="E143" s="1941">
        <v>20000</v>
      </c>
      <c r="F143" s="454"/>
      <c r="G143" s="1940">
        <v>0</v>
      </c>
      <c r="H143" s="454"/>
      <c r="I143" s="1940">
        <v>0</v>
      </c>
      <c r="J143" s="1446"/>
      <c r="K143" s="1602">
        <f t="shared" si="6"/>
        <v>20000</v>
      </c>
    </row>
    <row r="144" spans="1:12">
      <c r="A144" s="1773"/>
      <c r="B144" s="609" t="s">
        <v>1972</v>
      </c>
      <c r="C144" s="1933" t="s">
        <v>244</v>
      </c>
      <c r="D144" s="1933"/>
      <c r="E144" s="1941">
        <v>15000</v>
      </c>
      <c r="F144" s="454"/>
      <c r="G144" s="1940">
        <v>0</v>
      </c>
      <c r="H144" s="454"/>
      <c r="I144" s="1940">
        <v>0</v>
      </c>
      <c r="J144" s="1649"/>
      <c r="K144" s="1602">
        <f t="shared" si="6"/>
        <v>15000</v>
      </c>
    </row>
    <row r="145" spans="1:11">
      <c r="A145" s="1773"/>
      <c r="B145" s="609" t="s">
        <v>1973</v>
      </c>
      <c r="C145" s="1933" t="s">
        <v>244</v>
      </c>
      <c r="D145" s="1933"/>
      <c r="E145" s="1941">
        <v>13000</v>
      </c>
      <c r="F145" s="454"/>
      <c r="G145" s="1940">
        <v>0</v>
      </c>
      <c r="H145" s="454"/>
      <c r="I145" s="1940">
        <v>1200</v>
      </c>
      <c r="J145" s="1446"/>
      <c r="K145" s="1446">
        <f>ROUND(SUM(E145:I145),0)</f>
        <v>14200</v>
      </c>
    </row>
    <row r="146" spans="1:11">
      <c r="A146" s="1773"/>
      <c r="B146" s="609"/>
      <c r="C146" s="1933"/>
      <c r="D146" s="1933"/>
      <c r="E146" s="1941"/>
      <c r="F146" s="454"/>
      <c r="G146" s="1940"/>
      <c r="H146" s="454"/>
      <c r="I146" s="1940"/>
      <c r="J146" s="1649"/>
      <c r="K146" s="2148"/>
    </row>
    <row r="147" spans="1:11">
      <c r="A147" s="1773"/>
      <c r="B147" s="609"/>
      <c r="C147" s="1933"/>
      <c r="D147" s="1933"/>
      <c r="E147" s="1941"/>
      <c r="F147" s="454"/>
      <c r="G147" s="1940"/>
      <c r="H147" s="454"/>
      <c r="I147" s="1940"/>
      <c r="J147" s="1649"/>
      <c r="K147" s="2148"/>
    </row>
    <row r="148" spans="1:11">
      <c r="A148" s="1677" t="s">
        <v>0</v>
      </c>
      <c r="B148" s="1191"/>
      <c r="C148" s="1519"/>
      <c r="D148" s="1519"/>
      <c r="E148" s="2148"/>
      <c r="F148" s="2148"/>
      <c r="G148" s="2148"/>
      <c r="H148" s="2148"/>
      <c r="I148" s="2148"/>
      <c r="J148" s="1191"/>
      <c r="K148" s="1655" t="s">
        <v>1002</v>
      </c>
    </row>
    <row r="149" spans="1:11">
      <c r="A149" s="1259" t="s">
        <v>1018</v>
      </c>
      <c r="B149" s="1653"/>
      <c r="C149" s="623"/>
      <c r="D149" s="623"/>
      <c r="E149" s="1125"/>
      <c r="F149" s="1125"/>
      <c r="G149" s="1125"/>
      <c r="H149" s="1125"/>
      <c r="I149" s="1125"/>
      <c r="J149" s="1653"/>
      <c r="K149" s="1039" t="s">
        <v>115</v>
      </c>
    </row>
    <row r="150" spans="1:11">
      <c r="A150" s="1668" t="s">
        <v>2470</v>
      </c>
      <c r="B150" s="1667"/>
      <c r="C150" s="1260"/>
      <c r="D150" s="1260"/>
      <c r="E150" s="1125"/>
      <c r="F150" s="1125"/>
      <c r="G150" s="1125"/>
      <c r="H150" s="1125"/>
      <c r="I150" s="1125"/>
      <c r="J150" s="1653"/>
      <c r="K150" s="1653"/>
    </row>
    <row r="151" spans="1:11">
      <c r="A151" s="1656"/>
      <c r="B151" s="611"/>
      <c r="C151" s="610"/>
      <c r="D151" s="610"/>
      <c r="E151" s="2009"/>
      <c r="F151" s="1129"/>
      <c r="G151" s="2009"/>
      <c r="H151" s="1129"/>
      <c r="I151" s="2009"/>
      <c r="J151" s="1657"/>
      <c r="K151" s="611"/>
    </row>
    <row r="152" spans="1:11">
      <c r="A152" s="1678"/>
      <c r="B152" s="614"/>
      <c r="C152" s="1679"/>
      <c r="D152" s="1679"/>
      <c r="E152" s="2171" t="s">
        <v>1019</v>
      </c>
      <c r="F152" s="2179"/>
      <c r="G152" s="2179"/>
      <c r="H152" s="2179"/>
      <c r="I152" s="2179"/>
      <c r="J152" s="1679"/>
      <c r="K152" s="1680" t="s">
        <v>243</v>
      </c>
    </row>
    <row r="153" spans="1:11">
      <c r="A153" s="1681" t="s">
        <v>1020</v>
      </c>
      <c r="B153" s="1672"/>
      <c r="C153" s="1660"/>
      <c r="D153" s="610"/>
      <c r="E153" s="2180" t="s">
        <v>1021</v>
      </c>
      <c r="F153" s="2175"/>
      <c r="G153" s="2177" t="s">
        <v>1022</v>
      </c>
      <c r="H153" s="2175"/>
      <c r="I153" s="2180" t="s">
        <v>1023</v>
      </c>
      <c r="J153" s="1682"/>
      <c r="K153" s="1673" t="s">
        <v>470</v>
      </c>
    </row>
    <row r="154" spans="1:11">
      <c r="A154" s="1683"/>
      <c r="B154" s="1451"/>
      <c r="C154" s="1684"/>
      <c r="D154" s="1268"/>
      <c r="E154" s="2181"/>
      <c r="F154" s="2182"/>
      <c r="G154" s="2181"/>
      <c r="H154" s="2182"/>
      <c r="I154" s="2181"/>
      <c r="J154" s="1685"/>
      <c r="K154" s="1685"/>
    </row>
    <row r="155" spans="1:11">
      <c r="A155" s="1773"/>
      <c r="B155" s="609" t="s">
        <v>1974</v>
      </c>
      <c r="C155" s="1933" t="s">
        <v>244</v>
      </c>
      <c r="D155" s="617"/>
      <c r="E155" s="1941">
        <v>15000</v>
      </c>
      <c r="F155" s="454"/>
      <c r="G155" s="1940">
        <v>0</v>
      </c>
      <c r="H155" s="454"/>
      <c r="I155" s="1940">
        <v>0</v>
      </c>
      <c r="J155" s="1446"/>
      <c r="K155" s="1446">
        <f>ROUND(SUM(E155:I155),0)</f>
        <v>15000</v>
      </c>
    </row>
    <row r="156" spans="1:11">
      <c r="A156" s="1773"/>
      <c r="B156" s="609" t="s">
        <v>1975</v>
      </c>
      <c r="C156" s="1933" t="s">
        <v>244</v>
      </c>
      <c r="D156" s="1933"/>
      <c r="E156" s="1941">
        <v>4000</v>
      </c>
      <c r="F156" s="454"/>
      <c r="G156" s="1940">
        <v>0</v>
      </c>
      <c r="H156" s="454"/>
      <c r="I156" s="1940">
        <v>1500</v>
      </c>
      <c r="J156" s="1446"/>
      <c r="K156" s="1446">
        <f>ROUND(SUM(E156:I156),0)</f>
        <v>5500</v>
      </c>
    </row>
    <row r="157" spans="1:11">
      <c r="A157" s="1773"/>
      <c r="B157" s="609"/>
      <c r="C157" s="1933"/>
      <c r="D157" s="1933"/>
      <c r="E157" s="1941"/>
      <c r="F157" s="454"/>
      <c r="G157" s="1940"/>
      <c r="H157" s="454"/>
      <c r="I157" s="1940"/>
      <c r="J157" s="1446"/>
      <c r="K157" s="1446"/>
    </row>
    <row r="158" spans="1:11">
      <c r="A158" s="2152" t="s">
        <v>2524</v>
      </c>
      <c r="B158" s="609"/>
      <c r="C158" s="1933" t="s">
        <v>244</v>
      </c>
      <c r="D158" s="1933"/>
      <c r="E158" s="1941">
        <v>0</v>
      </c>
      <c r="F158" s="454"/>
      <c r="G158" s="1940">
        <v>0</v>
      </c>
      <c r="H158" s="454"/>
      <c r="I158" s="1940">
        <v>15000</v>
      </c>
      <c r="J158" s="1446"/>
      <c r="K158" s="1446">
        <f>ROUND(SUM(E158:I158),0)</f>
        <v>15000</v>
      </c>
    </row>
    <row r="159" spans="1:11">
      <c r="A159" s="1191"/>
      <c r="B159" s="1191"/>
      <c r="C159" s="1445"/>
      <c r="D159" s="1445"/>
      <c r="E159" s="1447"/>
      <c r="F159" s="1446"/>
      <c r="G159" s="1649"/>
      <c r="H159" s="1446"/>
      <c r="I159" s="796"/>
      <c r="J159" s="1446"/>
      <c r="K159" s="1446"/>
    </row>
    <row r="160" spans="1:11">
      <c r="A160" s="609" t="s">
        <v>1976</v>
      </c>
      <c r="B160" s="609"/>
      <c r="C160" s="1933" t="s">
        <v>244</v>
      </c>
      <c r="D160" s="1933"/>
      <c r="E160" s="1941">
        <v>4500</v>
      </c>
      <c r="F160" s="454"/>
      <c r="G160" s="1940">
        <v>0</v>
      </c>
      <c r="H160" s="454"/>
      <c r="I160" s="1940">
        <v>0</v>
      </c>
      <c r="J160" s="1446"/>
      <c r="K160" s="1446">
        <f>ROUND(SUM(E160:I160),0)</f>
        <v>4500</v>
      </c>
    </row>
    <row r="161" spans="1:12">
      <c r="A161" s="609"/>
      <c r="B161" s="609"/>
      <c r="C161" s="1933" t="s">
        <v>244</v>
      </c>
      <c r="D161" s="1933"/>
      <c r="E161" s="2167"/>
      <c r="F161" s="2151"/>
      <c r="G161" s="796"/>
      <c r="H161" s="2151"/>
      <c r="I161" s="1940"/>
      <c r="J161" s="1446"/>
      <c r="K161" s="1446"/>
    </row>
    <row r="162" spans="1:12">
      <c r="A162" s="609" t="s">
        <v>1977</v>
      </c>
      <c r="B162" s="609"/>
      <c r="C162" s="1933" t="s">
        <v>244</v>
      </c>
      <c r="D162" s="1933"/>
      <c r="E162" s="1941">
        <v>1500</v>
      </c>
      <c r="F162" s="454"/>
      <c r="G162" s="1940">
        <v>0</v>
      </c>
      <c r="H162" s="454"/>
      <c r="I162" s="1940">
        <v>30000</v>
      </c>
      <c r="J162" s="1446"/>
      <c r="K162" s="1446">
        <f>ROUND(SUM(E162:I162),0)</f>
        <v>31500</v>
      </c>
    </row>
    <row r="163" spans="1:12">
      <c r="A163" s="609"/>
      <c r="B163" s="609"/>
      <c r="C163" s="1933" t="s">
        <v>244</v>
      </c>
      <c r="D163" s="1933"/>
      <c r="E163" s="2167"/>
      <c r="F163" s="2151"/>
      <c r="G163" s="796"/>
      <c r="H163" s="2151"/>
      <c r="I163" s="796"/>
      <c r="J163" s="1602"/>
      <c r="K163" s="1446"/>
      <c r="L163" s="892"/>
    </row>
    <row r="164" spans="1:12">
      <c r="A164" s="609" t="s">
        <v>2226</v>
      </c>
      <c r="B164" s="609"/>
      <c r="C164" s="1933" t="s">
        <v>244</v>
      </c>
      <c r="D164" s="1933"/>
      <c r="E164" s="1941">
        <v>500</v>
      </c>
      <c r="F164" s="454"/>
      <c r="G164" s="1940">
        <v>0</v>
      </c>
      <c r="H164" s="454"/>
      <c r="I164" s="1940">
        <v>0</v>
      </c>
      <c r="J164" s="1446"/>
      <c r="K164" s="1446">
        <f>ROUND(SUM(E164:I164),0)</f>
        <v>500</v>
      </c>
    </row>
    <row r="165" spans="1:12">
      <c r="A165" s="617"/>
      <c r="B165" s="609"/>
      <c r="C165" s="1933"/>
      <c r="D165" s="609"/>
      <c r="E165" s="796"/>
      <c r="F165" s="2151"/>
      <c r="G165" s="2166"/>
      <c r="H165" s="2151"/>
      <c r="I165" s="2166"/>
      <c r="J165" s="1602"/>
      <c r="K165" s="1446"/>
    </row>
    <row r="166" spans="1:12">
      <c r="A166" s="609" t="s">
        <v>2227</v>
      </c>
      <c r="B166" s="609"/>
      <c r="C166" s="1933" t="s">
        <v>244</v>
      </c>
      <c r="D166" s="1933"/>
      <c r="E166" s="1941">
        <v>4000</v>
      </c>
      <c r="F166" s="454"/>
      <c r="G166" s="1940">
        <v>0</v>
      </c>
      <c r="H166" s="454"/>
      <c r="I166" s="1940">
        <v>0</v>
      </c>
      <c r="J166" s="1446"/>
      <c r="K166" s="1446">
        <f>ROUND(SUM(E166:I166),0)</f>
        <v>4000</v>
      </c>
    </row>
    <row r="167" spans="1:12">
      <c r="A167" s="609"/>
      <c r="B167" s="609"/>
      <c r="C167" s="1933" t="s">
        <v>244</v>
      </c>
      <c r="D167" s="1933"/>
      <c r="E167" s="796"/>
      <c r="F167" s="2151"/>
      <c r="G167" s="2166"/>
      <c r="H167" s="2151"/>
      <c r="I167" s="796"/>
      <c r="J167" s="1446"/>
      <c r="K167" s="1446"/>
    </row>
    <row r="168" spans="1:12">
      <c r="A168" s="1939" t="s">
        <v>1978</v>
      </c>
      <c r="B168" s="609"/>
      <c r="C168" s="1933" t="s">
        <v>244</v>
      </c>
      <c r="D168" s="609"/>
      <c r="E168" s="1941">
        <v>2000</v>
      </c>
      <c r="F168" s="454"/>
      <c r="G168" s="1940">
        <v>0</v>
      </c>
      <c r="H168" s="454"/>
      <c r="I168" s="1940">
        <v>0</v>
      </c>
      <c r="J168" s="1652"/>
      <c r="K168" s="1446">
        <f>ROUND(SUM(E168:I168),0)</f>
        <v>2000</v>
      </c>
    </row>
    <row r="169" spans="1:12">
      <c r="A169" s="1773"/>
      <c r="B169" s="609"/>
      <c r="C169" s="1933" t="s">
        <v>244</v>
      </c>
      <c r="D169" s="1933"/>
      <c r="E169" s="2178"/>
      <c r="F169" s="2151"/>
      <c r="G169" s="796"/>
      <c r="H169" s="2151"/>
      <c r="I169" s="2166"/>
      <c r="J169" s="1449"/>
      <c r="K169" s="1446" t="s">
        <v>5</v>
      </c>
    </row>
    <row r="170" spans="1:12">
      <c r="A170" s="609" t="s">
        <v>1979</v>
      </c>
      <c r="B170" s="609"/>
      <c r="C170" s="1933" t="s">
        <v>244</v>
      </c>
      <c r="D170" s="1933"/>
      <c r="E170" s="1941">
        <v>28000</v>
      </c>
      <c r="F170" s="454"/>
      <c r="G170" s="1940">
        <v>0</v>
      </c>
      <c r="H170" s="454"/>
      <c r="I170" s="1940">
        <v>0</v>
      </c>
      <c r="J170" s="1446"/>
      <c r="K170" s="1446">
        <f>ROUND(SUM(E170:I170),0)</f>
        <v>28000</v>
      </c>
    </row>
    <row r="171" spans="1:12">
      <c r="A171" s="1773"/>
      <c r="B171" s="609"/>
      <c r="C171" s="1933" t="s">
        <v>244</v>
      </c>
      <c r="D171" s="1933"/>
      <c r="E171" s="2178"/>
      <c r="F171" s="2151"/>
      <c r="G171" s="796"/>
      <c r="H171" s="2151"/>
      <c r="I171" s="2166"/>
      <c r="J171"/>
      <c r="K171" s="1446" t="s">
        <v>5</v>
      </c>
    </row>
    <row r="172" spans="1:12">
      <c r="A172" s="609" t="s">
        <v>1980</v>
      </c>
      <c r="B172" s="609"/>
      <c r="C172" s="1933" t="s">
        <v>244</v>
      </c>
      <c r="D172" s="1934"/>
      <c r="E172" s="1941">
        <v>2000</v>
      </c>
      <c r="F172" s="454"/>
      <c r="G172" s="1940">
        <v>0</v>
      </c>
      <c r="H172" s="454"/>
      <c r="I172" s="1940">
        <v>0</v>
      </c>
      <c r="J172" s="1446"/>
      <c r="K172" s="1446">
        <f>ROUND(SUM(E172:I172),0)</f>
        <v>2000</v>
      </c>
    </row>
    <row r="173" spans="1:12">
      <c r="A173" s="609"/>
      <c r="B173" s="609"/>
      <c r="C173" s="1933"/>
      <c r="D173" s="1934"/>
      <c r="E173" s="2167"/>
      <c r="F173" s="454"/>
      <c r="G173" s="796"/>
      <c r="H173" s="454"/>
      <c r="I173" s="796"/>
      <c r="J173" s="1446"/>
      <c r="K173" s="1446"/>
    </row>
    <row r="174" spans="1:12">
      <c r="A174" s="1939" t="s">
        <v>1031</v>
      </c>
      <c r="B174" s="609"/>
      <c r="C174" s="1933"/>
      <c r="D174" s="1933"/>
      <c r="E174" s="440"/>
      <c r="F174" s="2151"/>
      <c r="G174" s="2166"/>
      <c r="H174" s="2151"/>
      <c r="I174" s="1940"/>
      <c r="J174" s="1446"/>
      <c r="K174" s="1446" t="s">
        <v>5</v>
      </c>
      <c r="L174" s="892"/>
    </row>
    <row r="175" spans="1:12">
      <c r="A175" s="617"/>
      <c r="B175" s="609" t="s">
        <v>1981</v>
      </c>
      <c r="C175" s="1933" t="s">
        <v>244</v>
      </c>
      <c r="D175" s="1934"/>
      <c r="E175" s="1941">
        <v>30050</v>
      </c>
      <c r="F175" s="454"/>
      <c r="G175" s="1940">
        <v>0</v>
      </c>
      <c r="H175" s="454"/>
      <c r="I175" s="1940">
        <v>212949.26</v>
      </c>
      <c r="J175" s="1446"/>
      <c r="K175" s="1446">
        <f t="shared" ref="K175:K176" si="8">ROUND(SUM(E175:I175),0)</f>
        <v>242999</v>
      </c>
    </row>
    <row r="176" spans="1:12">
      <c r="A176" s="617"/>
      <c r="B176" s="609" t="s">
        <v>1982</v>
      </c>
      <c r="C176" s="1933" t="s">
        <v>244</v>
      </c>
      <c r="D176" s="1933"/>
      <c r="E176" s="1941">
        <v>8000</v>
      </c>
      <c r="F176" s="454"/>
      <c r="G176" s="1940">
        <v>0</v>
      </c>
      <c r="H176" s="454"/>
      <c r="I176" s="1940">
        <v>40000</v>
      </c>
      <c r="J176" s="1446"/>
      <c r="K176" s="1446">
        <f t="shared" si="8"/>
        <v>48000</v>
      </c>
    </row>
    <row r="177" spans="1:11">
      <c r="A177" s="617"/>
      <c r="B177" s="609"/>
      <c r="C177" s="1933" t="s">
        <v>244</v>
      </c>
      <c r="D177" s="609"/>
      <c r="E177" s="440"/>
      <c r="F177" s="2151"/>
      <c r="G177" s="2166"/>
      <c r="H177" s="2151"/>
      <c r="I177" s="2166"/>
      <c r="J177" s="1446"/>
      <c r="K177" s="1446" t="s">
        <v>5</v>
      </c>
    </row>
    <row r="178" spans="1:11">
      <c r="A178" s="609" t="s">
        <v>2228</v>
      </c>
      <c r="B178" s="609"/>
      <c r="C178" s="1933" t="s">
        <v>244</v>
      </c>
      <c r="D178" s="609"/>
      <c r="E178" s="1941">
        <v>1000</v>
      </c>
      <c r="F178" s="454"/>
      <c r="G178" s="1940">
        <v>1000</v>
      </c>
      <c r="H178" s="454"/>
      <c r="I178" s="1940">
        <v>0</v>
      </c>
      <c r="J178" s="1446"/>
      <c r="K178" s="1446">
        <f>ROUND(SUM(E178:I178),0)</f>
        <v>2000</v>
      </c>
    </row>
    <row r="179" spans="1:11">
      <c r="A179" s="609"/>
      <c r="B179" s="609"/>
      <c r="C179" s="1933"/>
      <c r="D179" s="609"/>
      <c r="E179" s="796"/>
      <c r="F179" s="2151"/>
      <c r="G179" s="2166"/>
      <c r="H179" s="2151"/>
      <c r="I179" s="796"/>
      <c r="J179" s="1446"/>
      <c r="K179" s="1446"/>
    </row>
    <row r="180" spans="1:11">
      <c r="A180" s="609" t="s">
        <v>2229</v>
      </c>
      <c r="B180" s="609"/>
      <c r="C180" s="609"/>
      <c r="D180" s="609"/>
      <c r="E180" s="440"/>
      <c r="F180" s="2151"/>
      <c r="G180" s="2166"/>
      <c r="H180" s="2151"/>
      <c r="I180" s="2166"/>
      <c r="J180" s="1649"/>
      <c r="K180" s="1446" t="s">
        <v>5</v>
      </c>
    </row>
    <row r="181" spans="1:11">
      <c r="A181" s="1773"/>
      <c r="B181" s="609" t="s">
        <v>1900</v>
      </c>
      <c r="C181" s="1933" t="s">
        <v>244</v>
      </c>
      <c r="D181" s="1933"/>
      <c r="E181" s="1941">
        <v>250</v>
      </c>
      <c r="F181" s="454"/>
      <c r="G181" s="1940">
        <v>0</v>
      </c>
      <c r="H181" s="454"/>
      <c r="I181" s="1940">
        <v>0</v>
      </c>
      <c r="J181" s="1446"/>
      <c r="K181" s="1446">
        <f t="shared" ref="K181:K182" si="9">ROUND(SUM(E181:I181),0)</f>
        <v>250</v>
      </c>
    </row>
    <row r="182" spans="1:11">
      <c r="A182" s="1773"/>
      <c r="B182" s="609" t="s">
        <v>1901</v>
      </c>
      <c r="C182" s="1933" t="s">
        <v>244</v>
      </c>
      <c r="D182" s="609"/>
      <c r="E182" s="1941">
        <v>18750</v>
      </c>
      <c r="F182" s="454"/>
      <c r="G182" s="1940">
        <v>4000</v>
      </c>
      <c r="H182" s="454"/>
      <c r="I182" s="1940">
        <v>0</v>
      </c>
      <c r="J182" s="1446"/>
      <c r="K182" s="1446">
        <f t="shared" si="9"/>
        <v>22750</v>
      </c>
    </row>
    <row r="183" spans="1:11">
      <c r="A183" s="617"/>
      <c r="B183" s="609"/>
      <c r="C183" s="1933"/>
      <c r="D183" s="609"/>
      <c r="E183" s="440"/>
      <c r="F183" s="2151"/>
      <c r="G183" s="2166"/>
      <c r="H183" s="2151"/>
      <c r="I183" s="2166"/>
      <c r="J183" s="1652"/>
      <c r="K183" s="1446" t="s">
        <v>5</v>
      </c>
    </row>
    <row r="184" spans="1:11">
      <c r="A184" s="609" t="s">
        <v>1971</v>
      </c>
      <c r="B184" s="889"/>
      <c r="C184" s="1933" t="s">
        <v>244</v>
      </c>
      <c r="D184" s="617"/>
      <c r="E184" s="1941">
        <v>500</v>
      </c>
      <c r="F184" s="454"/>
      <c r="G184" s="1940">
        <v>0</v>
      </c>
      <c r="H184" s="454"/>
      <c r="I184" s="1940">
        <v>1000</v>
      </c>
      <c r="J184" s="1649"/>
      <c r="K184" s="1446">
        <f t="shared" ref="K184:K196" si="10">ROUND(SUM(E184:I184),0)</f>
        <v>1500</v>
      </c>
    </row>
    <row r="185" spans="1:11">
      <c r="A185" s="617"/>
      <c r="B185" s="609"/>
      <c r="C185" s="1933"/>
      <c r="D185" s="609"/>
      <c r="E185" s="440"/>
      <c r="F185" s="2151"/>
      <c r="G185" s="2166"/>
      <c r="H185" s="2151"/>
      <c r="I185" s="2166"/>
      <c r="J185" s="1602"/>
      <c r="K185" s="1446" t="s">
        <v>5</v>
      </c>
    </row>
    <row r="186" spans="1:11">
      <c r="A186" s="609" t="s">
        <v>1032</v>
      </c>
      <c r="B186" s="609"/>
      <c r="C186" s="1933" t="s">
        <v>244</v>
      </c>
      <c r="D186" s="1933"/>
      <c r="E186" s="440"/>
      <c r="F186" s="2151"/>
      <c r="G186" s="2166"/>
      <c r="H186" s="2151"/>
      <c r="I186" s="2166"/>
      <c r="J186" s="1446"/>
      <c r="K186" s="1446" t="s">
        <v>5</v>
      </c>
    </row>
    <row r="187" spans="1:11">
      <c r="A187" s="1773"/>
      <c r="B187" s="609" t="s">
        <v>1983</v>
      </c>
      <c r="C187" s="1933" t="s">
        <v>244</v>
      </c>
      <c r="D187" s="1934"/>
      <c r="E187" s="1941">
        <v>5000</v>
      </c>
      <c r="F187" s="454"/>
      <c r="G187" s="1940">
        <v>0</v>
      </c>
      <c r="H187" s="454"/>
      <c r="I187" s="1940">
        <v>0</v>
      </c>
      <c r="J187" s="1446"/>
      <c r="K187" s="1602">
        <f t="shared" si="10"/>
        <v>5000</v>
      </c>
    </row>
    <row r="188" spans="1:11" ht="15" customHeight="1">
      <c r="A188" s="1773"/>
      <c r="B188" s="609" t="s">
        <v>1984</v>
      </c>
      <c r="C188" s="1933" t="s">
        <v>244</v>
      </c>
      <c r="D188" s="617"/>
      <c r="E188" s="1941">
        <v>8000</v>
      </c>
      <c r="F188" s="454"/>
      <c r="G188" s="1940">
        <v>0</v>
      </c>
      <c r="H188" s="454"/>
      <c r="I188" s="1940">
        <v>3025</v>
      </c>
      <c r="J188" s="1649"/>
      <c r="K188" s="1602">
        <f t="shared" si="10"/>
        <v>11025</v>
      </c>
    </row>
    <row r="189" spans="1:11" ht="15" customHeight="1">
      <c r="A189" s="1773"/>
      <c r="B189" s="609" t="s">
        <v>1985</v>
      </c>
      <c r="C189" s="1933" t="s">
        <v>244</v>
      </c>
      <c r="D189" s="1933"/>
      <c r="E189" s="1941">
        <v>5000</v>
      </c>
      <c r="F189" s="454"/>
      <c r="G189" s="1940">
        <v>0</v>
      </c>
      <c r="H189" s="454"/>
      <c r="I189" s="1940">
        <v>19020</v>
      </c>
      <c r="J189" s="1446"/>
      <c r="K189" s="1446">
        <f t="shared" si="10"/>
        <v>24020</v>
      </c>
    </row>
    <row r="190" spans="1:11">
      <c r="A190" s="1773"/>
      <c r="B190" s="609" t="s">
        <v>1986</v>
      </c>
      <c r="C190" s="1933" t="s">
        <v>244</v>
      </c>
      <c r="D190" s="1933"/>
      <c r="E190" s="1941">
        <v>45500</v>
      </c>
      <c r="F190" s="454"/>
      <c r="G190" s="1940">
        <v>0</v>
      </c>
      <c r="H190" s="454"/>
      <c r="I190" s="1940">
        <v>30020</v>
      </c>
      <c r="J190" s="1602"/>
      <c r="K190" s="1602">
        <f t="shared" si="10"/>
        <v>75520</v>
      </c>
    </row>
    <row r="191" spans="1:11">
      <c r="A191" s="1773"/>
      <c r="B191" s="609" t="s">
        <v>1987</v>
      </c>
      <c r="C191" s="1933" t="s">
        <v>244</v>
      </c>
      <c r="D191" s="1933"/>
      <c r="E191" s="1941">
        <v>5100</v>
      </c>
      <c r="F191" s="454"/>
      <c r="G191" s="1940">
        <v>0</v>
      </c>
      <c r="H191" s="454"/>
      <c r="I191" s="1940">
        <v>7410</v>
      </c>
      <c r="J191" s="1602"/>
      <c r="K191" s="1602">
        <f t="shared" si="10"/>
        <v>12510</v>
      </c>
    </row>
    <row r="192" spans="1:11">
      <c r="A192" s="1773"/>
      <c r="B192" s="609" t="s">
        <v>1988</v>
      </c>
      <c r="C192" s="1933" t="s">
        <v>244</v>
      </c>
      <c r="D192" s="617"/>
      <c r="E192" s="1941">
        <v>5550</v>
      </c>
      <c r="F192" s="454"/>
      <c r="G192" s="1940">
        <v>0</v>
      </c>
      <c r="H192" s="454"/>
      <c r="I192" s="1940">
        <v>5225</v>
      </c>
      <c r="J192" s="1137"/>
      <c r="K192" s="1137">
        <f t="shared" si="10"/>
        <v>10775</v>
      </c>
    </row>
    <row r="193" spans="1:12">
      <c r="A193" s="1773"/>
      <c r="B193" s="609" t="s">
        <v>1989</v>
      </c>
      <c r="C193" s="1933" t="s">
        <v>244</v>
      </c>
      <c r="D193" s="609"/>
      <c r="E193" s="1941">
        <v>15000</v>
      </c>
      <c r="F193" s="454"/>
      <c r="G193" s="1940">
        <v>0</v>
      </c>
      <c r="H193" s="454"/>
      <c r="I193" s="1940">
        <v>56000</v>
      </c>
      <c r="J193" s="1446"/>
      <c r="K193" s="1446">
        <f t="shared" si="10"/>
        <v>71000</v>
      </c>
    </row>
    <row r="194" spans="1:12">
      <c r="A194" s="1773"/>
      <c r="B194" s="609" t="s">
        <v>1990</v>
      </c>
      <c r="C194" s="1933" t="s">
        <v>244</v>
      </c>
      <c r="D194" s="1933"/>
      <c r="E194" s="1941">
        <v>11000</v>
      </c>
      <c r="F194" s="454"/>
      <c r="G194" s="1940">
        <v>0</v>
      </c>
      <c r="H194" s="454"/>
      <c r="I194" s="1940">
        <v>6350</v>
      </c>
      <c r="J194" s="1446"/>
      <c r="K194" s="1446">
        <f t="shared" si="10"/>
        <v>17350</v>
      </c>
    </row>
    <row r="195" spans="1:12">
      <c r="A195" s="1773"/>
      <c r="B195" s="609" t="s">
        <v>1991</v>
      </c>
      <c r="C195" s="1933" t="s">
        <v>244</v>
      </c>
      <c r="D195" s="1933"/>
      <c r="E195" s="1941">
        <v>3500</v>
      </c>
      <c r="F195" s="454"/>
      <c r="G195" s="1940">
        <v>0</v>
      </c>
      <c r="H195" s="454"/>
      <c r="I195" s="1940">
        <v>8000</v>
      </c>
      <c r="J195"/>
      <c r="K195" s="1446">
        <f t="shared" si="10"/>
        <v>11500</v>
      </c>
    </row>
    <row r="196" spans="1:12">
      <c r="A196" s="1773"/>
      <c r="B196" s="609" t="s">
        <v>1992</v>
      </c>
      <c r="C196" s="1933" t="s">
        <v>244</v>
      </c>
      <c r="D196" s="1933"/>
      <c r="E196" s="1941">
        <v>21792.959999999999</v>
      </c>
      <c r="F196" s="454"/>
      <c r="G196" s="1940">
        <v>0</v>
      </c>
      <c r="H196" s="454"/>
      <c r="I196" s="1940">
        <v>27545</v>
      </c>
      <c r="K196" s="1446">
        <f t="shared" si="10"/>
        <v>49338</v>
      </c>
    </row>
    <row r="197" spans="1:12">
      <c r="E197" s="2173"/>
      <c r="F197" s="2173"/>
      <c r="G197" s="2173"/>
      <c r="H197" s="2173"/>
      <c r="I197" s="2173"/>
    </row>
    <row r="198" spans="1:12">
      <c r="A198" s="612" t="s">
        <v>0</v>
      </c>
      <c r="B198" s="1191"/>
      <c r="C198" s="1445"/>
      <c r="D198" s="1445"/>
      <c r="E198" s="1446"/>
      <c r="F198" s="1446"/>
      <c r="G198" s="1650"/>
      <c r="H198" s="1446"/>
      <c r="I198" s="1650"/>
      <c r="J198" s="1687"/>
      <c r="K198" s="1688" t="s">
        <v>1002</v>
      </c>
    </row>
    <row r="199" spans="1:12">
      <c r="A199" s="1259" t="s">
        <v>1018</v>
      </c>
      <c r="B199" s="1191"/>
      <c r="C199" s="1689"/>
      <c r="D199" s="614"/>
      <c r="E199" s="2183"/>
      <c r="F199" s="2183"/>
      <c r="G199" s="2183"/>
      <c r="H199" s="2183"/>
      <c r="I199" s="2183"/>
      <c r="J199" s="1687"/>
      <c r="K199" s="1688" t="s">
        <v>115</v>
      </c>
    </row>
    <row r="200" spans="1:12">
      <c r="A200" s="1690" t="s">
        <v>2470</v>
      </c>
      <c r="B200" s="1191"/>
      <c r="C200" s="1691"/>
      <c r="D200" s="1691"/>
      <c r="E200" s="2183"/>
      <c r="F200" s="2183"/>
      <c r="G200" s="2183"/>
      <c r="H200" s="2183"/>
      <c r="I200" s="2183"/>
      <c r="J200" s="1687"/>
      <c r="K200" s="1687"/>
      <c r="L200" s="892"/>
    </row>
    <row r="201" spans="1:12">
      <c r="A201" s="1692"/>
      <c r="B201" s="1680"/>
      <c r="C201" s="1660"/>
      <c r="D201" s="610"/>
      <c r="E201" s="2170"/>
      <c r="F201" s="1129"/>
      <c r="G201" s="2170"/>
      <c r="H201" s="1129"/>
      <c r="I201" s="2171"/>
      <c r="J201" s="1674"/>
      <c r="K201" s="1661"/>
    </row>
    <row r="202" spans="1:12">
      <c r="A202" s="1678"/>
      <c r="B202" s="614"/>
      <c r="C202" s="1679"/>
      <c r="D202" s="1679"/>
      <c r="E202" s="2171" t="s">
        <v>1019</v>
      </c>
      <c r="F202" s="2179"/>
      <c r="G202" s="2179"/>
      <c r="H202" s="2179"/>
      <c r="I202" s="2179"/>
      <c r="J202" s="1679"/>
      <c r="K202" s="1680" t="s">
        <v>243</v>
      </c>
    </row>
    <row r="203" spans="1:12">
      <c r="A203" s="1681" t="s">
        <v>1020</v>
      </c>
      <c r="B203" s="1672"/>
      <c r="C203" s="1660"/>
      <c r="D203" s="610"/>
      <c r="E203" s="2180" t="s">
        <v>1021</v>
      </c>
      <c r="F203" s="2175"/>
      <c r="G203" s="2177" t="s">
        <v>1022</v>
      </c>
      <c r="H203" s="2175"/>
      <c r="I203" s="2180" t="s">
        <v>1023</v>
      </c>
      <c r="J203" s="1682"/>
      <c r="K203" s="1673" t="s">
        <v>470</v>
      </c>
    </row>
    <row r="204" spans="1:12">
      <c r="A204" s="1450"/>
      <c r="B204" s="1191"/>
      <c r="C204" s="1445"/>
      <c r="D204" s="1445"/>
      <c r="E204" s="1446"/>
      <c r="F204" s="1446"/>
      <c r="G204" s="1650"/>
      <c r="H204" s="1446"/>
      <c r="I204" s="1446"/>
      <c r="J204" s="1687"/>
      <c r="K204" s="1687"/>
    </row>
    <row r="205" spans="1:12">
      <c r="A205" s="1773"/>
      <c r="B205" s="609" t="s">
        <v>1993</v>
      </c>
      <c r="C205" s="1933" t="s">
        <v>244</v>
      </c>
      <c r="D205" s="1933"/>
      <c r="E205" s="1941">
        <v>18600</v>
      </c>
      <c r="F205" s="454"/>
      <c r="G205" s="1940">
        <v>0</v>
      </c>
      <c r="H205" s="454"/>
      <c r="I205" s="1940">
        <v>0</v>
      </c>
      <c r="J205" s="1446"/>
      <c r="K205" s="1446">
        <f t="shared" ref="K205:K221" si="11">ROUND(SUM(E205:I205),0)</f>
        <v>18600</v>
      </c>
    </row>
    <row r="206" spans="1:12">
      <c r="A206" s="1773"/>
      <c r="B206" s="609" t="s">
        <v>1994</v>
      </c>
      <c r="C206" s="1933" t="s">
        <v>244</v>
      </c>
      <c r="D206" s="1933"/>
      <c r="E206" s="1941">
        <v>32000</v>
      </c>
      <c r="F206" s="454"/>
      <c r="G206" s="1940">
        <v>0</v>
      </c>
      <c r="H206" s="454"/>
      <c r="I206" s="1940">
        <v>0</v>
      </c>
      <c r="J206" s="1602"/>
      <c r="K206" s="1446">
        <f t="shared" si="11"/>
        <v>32000</v>
      </c>
    </row>
    <row r="207" spans="1:12">
      <c r="A207" s="1773"/>
      <c r="B207" s="609" t="s">
        <v>1995</v>
      </c>
      <c r="C207" s="1933" t="s">
        <v>244</v>
      </c>
      <c r="D207" s="1933"/>
      <c r="E207" s="1941">
        <v>19500</v>
      </c>
      <c r="F207" s="454"/>
      <c r="G207" s="1940">
        <v>0</v>
      </c>
      <c r="H207" s="454"/>
      <c r="I207" s="1940">
        <v>0</v>
      </c>
      <c r="J207" s="1446"/>
      <c r="K207" s="1446">
        <f t="shared" si="11"/>
        <v>19500</v>
      </c>
    </row>
    <row r="208" spans="1:12">
      <c r="A208" s="1773"/>
      <c r="B208" s="609" t="s">
        <v>1996</v>
      </c>
      <c r="C208" s="1933" t="s">
        <v>244</v>
      </c>
      <c r="D208" s="1933"/>
      <c r="E208" s="1941">
        <v>16925</v>
      </c>
      <c r="F208" s="454"/>
      <c r="G208" s="1940">
        <v>0</v>
      </c>
      <c r="H208" s="454"/>
      <c r="I208" s="1940">
        <v>0</v>
      </c>
      <c r="J208" s="1446"/>
      <c r="K208" s="1446">
        <f t="shared" si="11"/>
        <v>16925</v>
      </c>
    </row>
    <row r="209" spans="1:11">
      <c r="A209" s="1773"/>
      <c r="B209" s="609" t="s">
        <v>1997</v>
      </c>
      <c r="C209" s="1933" t="s">
        <v>244</v>
      </c>
      <c r="D209" s="1933"/>
      <c r="E209" s="1941">
        <v>6000</v>
      </c>
      <c r="F209" s="454"/>
      <c r="G209" s="1940">
        <v>0</v>
      </c>
      <c r="H209" s="454"/>
      <c r="I209" s="1940">
        <v>11000</v>
      </c>
      <c r="J209" s="1652"/>
      <c r="K209" s="1446">
        <f t="shared" si="11"/>
        <v>17000</v>
      </c>
    </row>
    <row r="210" spans="1:11">
      <c r="A210" s="1773"/>
      <c r="B210" s="609" t="s">
        <v>1998</v>
      </c>
      <c r="C210" s="1933" t="s">
        <v>244</v>
      </c>
      <c r="D210" s="1933"/>
      <c r="E210" s="1941">
        <v>1300</v>
      </c>
      <c r="F210" s="454"/>
      <c r="G210" s="1940">
        <v>0</v>
      </c>
      <c r="H210" s="454"/>
      <c r="I210" s="1940">
        <v>0</v>
      </c>
      <c r="J210" s="1652"/>
      <c r="K210" s="1446">
        <f t="shared" si="11"/>
        <v>1300</v>
      </c>
    </row>
    <row r="211" spans="1:11">
      <c r="A211" s="1773"/>
      <c r="B211" s="609" t="s">
        <v>1999</v>
      </c>
      <c r="C211" s="1933" t="s">
        <v>244</v>
      </c>
      <c r="D211" s="1933"/>
      <c r="E211" s="1941">
        <v>2000</v>
      </c>
      <c r="F211" s="454"/>
      <c r="G211" s="1940">
        <v>0</v>
      </c>
      <c r="H211" s="454"/>
      <c r="I211" s="1940">
        <v>0</v>
      </c>
      <c r="J211" s="1446"/>
      <c r="K211" s="1446">
        <f t="shared" si="11"/>
        <v>2000</v>
      </c>
    </row>
    <row r="212" spans="1:11">
      <c r="A212" s="1773"/>
      <c r="B212" s="609" t="s">
        <v>1033</v>
      </c>
      <c r="C212" s="1933" t="s">
        <v>244</v>
      </c>
      <c r="D212" s="1934"/>
      <c r="E212" s="1941">
        <v>5000</v>
      </c>
      <c r="F212" s="454"/>
      <c r="G212" s="1940">
        <v>0</v>
      </c>
      <c r="H212" s="454"/>
      <c r="I212" s="1940">
        <v>59999.999999999993</v>
      </c>
      <c r="J212" s="1446"/>
      <c r="K212" s="1446">
        <f t="shared" si="11"/>
        <v>65000</v>
      </c>
    </row>
    <row r="213" spans="1:11">
      <c r="A213" s="1773"/>
      <c r="B213" s="609" t="s">
        <v>2124</v>
      </c>
      <c r="C213" s="1933" t="s">
        <v>244</v>
      </c>
      <c r="D213" s="1934"/>
      <c r="E213" s="1941">
        <v>11000</v>
      </c>
      <c r="F213" s="454"/>
      <c r="G213" s="1940">
        <v>0</v>
      </c>
      <c r="H213" s="454"/>
      <c r="I213" s="1940">
        <v>0</v>
      </c>
      <c r="J213" s="1269"/>
      <c r="K213" s="1446">
        <f t="shared" si="11"/>
        <v>11000</v>
      </c>
    </row>
    <row r="214" spans="1:11">
      <c r="A214" s="1773"/>
      <c r="B214" s="609" t="s">
        <v>1034</v>
      </c>
      <c r="C214" s="1933" t="s">
        <v>244</v>
      </c>
      <c r="D214" s="1933"/>
      <c r="E214" s="1941">
        <v>10000</v>
      </c>
      <c r="F214" s="454"/>
      <c r="G214" s="1940">
        <v>0</v>
      </c>
      <c r="H214" s="454"/>
      <c r="I214" s="1940">
        <v>6000</v>
      </c>
      <c r="J214" s="1649"/>
      <c r="K214" s="1446">
        <f t="shared" si="11"/>
        <v>16000</v>
      </c>
    </row>
    <row r="215" spans="1:11">
      <c r="A215" s="1773"/>
      <c r="B215" s="609" t="s">
        <v>1035</v>
      </c>
      <c r="C215" s="1933" t="s">
        <v>244</v>
      </c>
      <c r="D215" s="617"/>
      <c r="E215" s="1941">
        <v>17000</v>
      </c>
      <c r="F215" s="454"/>
      <c r="G215" s="1940">
        <v>0</v>
      </c>
      <c r="H215" s="454"/>
      <c r="I215" s="1940">
        <v>24093</v>
      </c>
      <c r="J215" s="1649"/>
      <c r="K215" s="1446">
        <f t="shared" si="11"/>
        <v>41093</v>
      </c>
    </row>
    <row r="216" spans="1:11">
      <c r="A216" s="1773"/>
      <c r="B216" s="609" t="s">
        <v>1036</v>
      </c>
      <c r="C216" s="1933" t="s">
        <v>244</v>
      </c>
      <c r="D216" s="609"/>
      <c r="E216" s="1941">
        <v>19200</v>
      </c>
      <c r="F216" s="454"/>
      <c r="G216" s="1940">
        <v>0</v>
      </c>
      <c r="H216" s="454"/>
      <c r="I216" s="1940">
        <v>800</v>
      </c>
      <c r="J216" s="1649"/>
      <c r="K216" s="1446">
        <f t="shared" si="11"/>
        <v>20000</v>
      </c>
    </row>
    <row r="217" spans="1:11">
      <c r="A217" s="1773"/>
      <c r="B217" s="609" t="s">
        <v>1037</v>
      </c>
      <c r="C217" s="1933" t="s">
        <v>244</v>
      </c>
      <c r="D217" s="617"/>
      <c r="E217" s="1941">
        <v>35000</v>
      </c>
      <c r="F217" s="454"/>
      <c r="G217" s="1940">
        <v>0</v>
      </c>
      <c r="H217" s="454"/>
      <c r="I217" s="1940">
        <v>41500</v>
      </c>
      <c r="J217" s="1649"/>
      <c r="K217" s="1446">
        <f t="shared" si="11"/>
        <v>76500</v>
      </c>
    </row>
    <row r="218" spans="1:11">
      <c r="A218" s="1773"/>
      <c r="B218" s="609" t="s">
        <v>2000</v>
      </c>
      <c r="C218" s="1933" t="s">
        <v>244</v>
      </c>
      <c r="D218" s="617"/>
      <c r="E218" s="1941">
        <v>3500</v>
      </c>
      <c r="F218" s="454"/>
      <c r="G218" s="1940">
        <v>0</v>
      </c>
      <c r="H218" s="454"/>
      <c r="I218" s="1940">
        <v>2275</v>
      </c>
      <c r="J218" s="1602"/>
      <c r="K218" s="1446">
        <f t="shared" si="11"/>
        <v>5775</v>
      </c>
    </row>
    <row r="219" spans="1:11">
      <c r="A219" s="1773"/>
      <c r="B219" s="609" t="s">
        <v>2001</v>
      </c>
      <c r="C219" s="1933" t="s">
        <v>244</v>
      </c>
      <c r="D219" s="617"/>
      <c r="E219" s="1941">
        <v>9000</v>
      </c>
      <c r="F219" s="454"/>
      <c r="G219" s="1940">
        <v>0</v>
      </c>
      <c r="H219" s="454"/>
      <c r="I219" s="1940">
        <v>18000</v>
      </c>
      <c r="J219" s="1602"/>
      <c r="K219" s="1446">
        <f t="shared" si="11"/>
        <v>27000</v>
      </c>
    </row>
    <row r="220" spans="1:11">
      <c r="A220" s="1773"/>
      <c r="B220" s="609" t="s">
        <v>1038</v>
      </c>
      <c r="C220" s="1933" t="s">
        <v>244</v>
      </c>
      <c r="D220" s="1933"/>
      <c r="E220" s="1941">
        <v>7350</v>
      </c>
      <c r="F220" s="454"/>
      <c r="G220" s="1940">
        <v>0</v>
      </c>
      <c r="H220" s="454"/>
      <c r="I220" s="1940">
        <v>13534</v>
      </c>
      <c r="J220" s="1446"/>
      <c r="K220" s="1446">
        <f t="shared" si="11"/>
        <v>20884</v>
      </c>
    </row>
    <row r="221" spans="1:11">
      <c r="A221" s="1773"/>
      <c r="B221" s="609" t="s">
        <v>2002</v>
      </c>
      <c r="C221" s="1933" t="s">
        <v>244</v>
      </c>
      <c r="D221" s="1933"/>
      <c r="E221" s="1941">
        <v>2000</v>
      </c>
      <c r="F221" s="454"/>
      <c r="G221" s="1940">
        <v>0</v>
      </c>
      <c r="H221" s="454"/>
      <c r="I221" s="1940">
        <v>1325</v>
      </c>
      <c r="J221" s="1446"/>
      <c r="K221" s="1446">
        <f t="shared" si="11"/>
        <v>3325</v>
      </c>
    </row>
    <row r="222" spans="1:11">
      <c r="A222" s="617"/>
      <c r="B222" s="609"/>
      <c r="C222" s="1933" t="s">
        <v>244</v>
      </c>
      <c r="D222" s="609"/>
      <c r="E222" s="440" t="s">
        <v>5</v>
      </c>
      <c r="F222" s="440"/>
      <c r="G222" s="440"/>
      <c r="H222" s="440"/>
      <c r="I222" s="440"/>
      <c r="J222" s="1446"/>
      <c r="K222" s="1446" t="s">
        <v>5</v>
      </c>
    </row>
    <row r="223" spans="1:11">
      <c r="A223" s="609" t="s">
        <v>1039</v>
      </c>
      <c r="B223" s="609"/>
      <c r="C223" s="1933" t="s">
        <v>244</v>
      </c>
      <c r="D223" s="1933"/>
      <c r="E223" s="1941">
        <v>20000</v>
      </c>
      <c r="F223" s="454"/>
      <c r="G223" s="1940">
        <v>0</v>
      </c>
      <c r="H223" s="454"/>
      <c r="I223" s="1940">
        <v>0</v>
      </c>
      <c r="J223" s="1602"/>
      <c r="K223" s="1446">
        <f t="shared" ref="K223:K225" si="12">ROUND(SUM(E223:I223),0)</f>
        <v>20000</v>
      </c>
    </row>
    <row r="224" spans="1:11">
      <c r="A224" s="609"/>
      <c r="B224" s="609"/>
      <c r="C224" s="1933" t="s">
        <v>244</v>
      </c>
      <c r="D224" s="1933"/>
      <c r="E224" s="440" t="s">
        <v>5</v>
      </c>
      <c r="F224" s="440"/>
      <c r="G224" s="440"/>
      <c r="H224" s="440"/>
      <c r="I224" s="1940"/>
      <c r="J224" s="1602"/>
      <c r="K224" s="1446" t="s">
        <v>5</v>
      </c>
    </row>
    <row r="225" spans="1:11">
      <c r="A225" s="609" t="s">
        <v>2003</v>
      </c>
      <c r="B225" s="609"/>
      <c r="C225" s="1933" t="s">
        <v>244</v>
      </c>
      <c r="D225" s="1933"/>
      <c r="E225" s="1941">
        <v>440790</v>
      </c>
      <c r="F225" s="454"/>
      <c r="G225" s="1940">
        <v>1000</v>
      </c>
      <c r="H225" s="454"/>
      <c r="I225" s="1940">
        <v>28000</v>
      </c>
      <c r="J225" s="1602"/>
      <c r="K225" s="1446">
        <f t="shared" si="12"/>
        <v>469790</v>
      </c>
    </row>
    <row r="226" spans="1:11">
      <c r="A226" s="609"/>
      <c r="B226" s="609"/>
      <c r="C226" s="1933"/>
      <c r="D226" s="1933"/>
      <c r="E226" s="1941"/>
      <c r="F226" s="454"/>
      <c r="G226" s="1940"/>
      <c r="H226" s="454"/>
      <c r="I226" s="1940"/>
      <c r="J226" s="2039"/>
      <c r="K226" s="1446"/>
    </row>
    <row r="227" spans="1:11">
      <c r="A227" s="1191" t="s">
        <v>2413</v>
      </c>
      <c r="B227" s="609"/>
      <c r="C227" s="1933" t="s">
        <v>244</v>
      </c>
      <c r="D227" s="1933"/>
      <c r="E227" s="1941">
        <v>1000</v>
      </c>
      <c r="F227" s="454"/>
      <c r="G227" s="1940">
        <v>0</v>
      </c>
      <c r="H227" s="454"/>
      <c r="I227" s="1940">
        <v>0</v>
      </c>
      <c r="J227" s="1446"/>
      <c r="K227" s="1446">
        <f>ROUND(SUM(E227:I227),0)</f>
        <v>1000</v>
      </c>
    </row>
    <row r="228" spans="1:11">
      <c r="A228" s="609"/>
      <c r="B228" s="609"/>
      <c r="C228" s="1933"/>
      <c r="D228" s="1933"/>
      <c r="E228" s="1941"/>
      <c r="F228" s="454"/>
      <c r="G228" s="1940"/>
      <c r="H228" s="454"/>
      <c r="I228" s="1940"/>
      <c r="J228" s="2039"/>
      <c r="K228" s="1446"/>
    </row>
    <row r="229" spans="1:11">
      <c r="A229" s="609" t="s">
        <v>1040</v>
      </c>
      <c r="B229" s="609"/>
      <c r="C229" s="1933" t="s">
        <v>244</v>
      </c>
      <c r="D229" s="1933"/>
      <c r="E229" s="1941">
        <v>40000</v>
      </c>
      <c r="F229" s="454"/>
      <c r="G229" s="1940">
        <v>0</v>
      </c>
      <c r="H229" s="454"/>
      <c r="I229" s="1940">
        <v>273090</v>
      </c>
      <c r="J229"/>
      <c r="K229" s="1446">
        <f t="shared" ref="K229:K243" si="13">ROUND(SUM(E229:I229),0)</f>
        <v>313090</v>
      </c>
    </row>
    <row r="230" spans="1:11">
      <c r="A230" s="609"/>
      <c r="B230" s="609"/>
      <c r="C230" s="1933"/>
      <c r="D230" s="1933"/>
      <c r="E230" s="440"/>
      <c r="F230" s="2151"/>
      <c r="G230" s="796"/>
      <c r="H230" s="2151"/>
      <c r="I230" s="2166"/>
      <c r="J230" s="1446"/>
      <c r="K230" s="1446" t="s">
        <v>5</v>
      </c>
    </row>
    <row r="231" spans="1:11">
      <c r="A231" s="609" t="s">
        <v>1041</v>
      </c>
      <c r="B231" s="609"/>
      <c r="C231" s="1933"/>
      <c r="D231" s="1933"/>
      <c r="E231" s="2178"/>
      <c r="F231" s="2151"/>
      <c r="G231" s="2166"/>
      <c r="H231" s="2151"/>
      <c r="I231" s="2166"/>
      <c r="J231" s="1446"/>
      <c r="K231" s="1446" t="s">
        <v>5</v>
      </c>
    </row>
    <row r="232" spans="1:11">
      <c r="A232" s="1773"/>
      <c r="B232" s="609" t="s">
        <v>1042</v>
      </c>
      <c r="C232" s="1933" t="s">
        <v>244</v>
      </c>
      <c r="D232" s="1934"/>
      <c r="E232" s="1941">
        <v>12000</v>
      </c>
      <c r="F232" s="454"/>
      <c r="G232" s="1940">
        <v>0</v>
      </c>
      <c r="H232" s="454"/>
      <c r="I232" s="1940">
        <v>0</v>
      </c>
      <c r="J232" s="1446"/>
      <c r="K232" s="1446">
        <f t="shared" si="13"/>
        <v>12000</v>
      </c>
    </row>
    <row r="233" spans="1:11">
      <c r="A233" s="1773"/>
      <c r="B233" s="609" t="s">
        <v>2004</v>
      </c>
      <c r="C233" s="1933" t="s">
        <v>244</v>
      </c>
      <c r="D233" s="1933"/>
      <c r="E233" s="1941">
        <v>34000</v>
      </c>
      <c r="F233" s="454"/>
      <c r="G233" s="1940">
        <v>0</v>
      </c>
      <c r="H233" s="454"/>
      <c r="I233" s="1940">
        <v>0</v>
      </c>
      <c r="J233" s="1446"/>
      <c r="K233" s="1446">
        <f t="shared" si="13"/>
        <v>34000</v>
      </c>
    </row>
    <row r="234" spans="1:11">
      <c r="A234" s="1773"/>
      <c r="B234" s="609" t="s">
        <v>1043</v>
      </c>
      <c r="C234" s="1933" t="s">
        <v>244</v>
      </c>
      <c r="D234" s="617"/>
      <c r="E234" s="1941">
        <v>45675</v>
      </c>
      <c r="F234" s="454"/>
      <c r="G234" s="1940">
        <v>0</v>
      </c>
      <c r="H234" s="454"/>
      <c r="I234" s="1940">
        <v>1450</v>
      </c>
      <c r="J234" s="1446"/>
      <c r="K234" s="1446">
        <f t="shared" si="13"/>
        <v>47125</v>
      </c>
    </row>
    <row r="235" spans="1:11">
      <c r="A235" s="1773"/>
      <c r="B235" s="609" t="s">
        <v>1044</v>
      </c>
      <c r="C235" s="1933" t="s">
        <v>244</v>
      </c>
      <c r="D235" s="1933"/>
      <c r="E235" s="1941">
        <v>50000</v>
      </c>
      <c r="F235" s="454"/>
      <c r="G235" s="1940">
        <v>0</v>
      </c>
      <c r="H235" s="454"/>
      <c r="I235" s="1940">
        <v>0</v>
      </c>
      <c r="J235" s="1446"/>
      <c r="K235" s="1446">
        <f t="shared" si="13"/>
        <v>50000</v>
      </c>
    </row>
    <row r="236" spans="1:11">
      <c r="A236" s="1773"/>
      <c r="B236" s="609" t="s">
        <v>1045</v>
      </c>
      <c r="C236" s="1933" t="s">
        <v>244</v>
      </c>
      <c r="D236" s="1933"/>
      <c r="E236" s="1941">
        <v>40000</v>
      </c>
      <c r="F236" s="454"/>
      <c r="G236" s="1940">
        <v>0</v>
      </c>
      <c r="H236" s="454"/>
      <c r="I236" s="1940">
        <v>0</v>
      </c>
      <c r="J236" s="1446"/>
      <c r="K236" s="1446">
        <f t="shared" si="13"/>
        <v>40000</v>
      </c>
    </row>
    <row r="237" spans="1:11">
      <c r="A237" s="1773"/>
      <c r="B237" s="609" t="s">
        <v>1046</v>
      </c>
      <c r="C237" s="1933" t="s">
        <v>244</v>
      </c>
      <c r="D237" s="1933"/>
      <c r="E237" s="1941">
        <v>78100</v>
      </c>
      <c r="F237" s="454"/>
      <c r="G237" s="1940">
        <v>0</v>
      </c>
      <c r="H237" s="454"/>
      <c r="I237" s="1940">
        <v>34500</v>
      </c>
      <c r="J237" s="1446"/>
      <c r="K237" s="1446">
        <f t="shared" si="13"/>
        <v>112600</v>
      </c>
    </row>
    <row r="238" spans="1:11">
      <c r="A238" s="1773"/>
      <c r="B238" s="609" t="s">
        <v>1047</v>
      </c>
      <c r="C238" s="1933" t="s">
        <v>244</v>
      </c>
      <c r="D238" s="609"/>
      <c r="E238" s="1941">
        <v>40302.36</v>
      </c>
      <c r="F238" s="454"/>
      <c r="G238" s="1940">
        <v>0</v>
      </c>
      <c r="H238" s="454"/>
      <c r="I238" s="1940">
        <v>0</v>
      </c>
      <c r="J238" s="1602"/>
      <c r="K238" s="1446">
        <f t="shared" si="13"/>
        <v>40302</v>
      </c>
    </row>
    <row r="239" spans="1:11">
      <c r="A239" s="1773"/>
      <c r="B239" s="609" t="s">
        <v>1048</v>
      </c>
      <c r="C239" s="1933" t="s">
        <v>244</v>
      </c>
      <c r="D239" s="1933"/>
      <c r="E239" s="1941">
        <v>3000</v>
      </c>
      <c r="F239" s="454"/>
      <c r="G239" s="1940">
        <v>0</v>
      </c>
      <c r="H239" s="454"/>
      <c r="I239" s="1940">
        <v>0</v>
      </c>
      <c r="J239" s="1446"/>
      <c r="K239" s="1602">
        <f t="shared" si="13"/>
        <v>3000</v>
      </c>
    </row>
    <row r="240" spans="1:11">
      <c r="A240" s="1773"/>
      <c r="B240" s="609" t="s">
        <v>1049</v>
      </c>
      <c r="C240" s="1933" t="s">
        <v>244</v>
      </c>
      <c r="D240" s="1933"/>
      <c r="E240" s="1941">
        <v>25000</v>
      </c>
      <c r="F240" s="454"/>
      <c r="G240" s="1940">
        <v>0</v>
      </c>
      <c r="H240" s="454"/>
      <c r="I240" s="1940">
        <v>0</v>
      </c>
      <c r="J240" s="1446"/>
      <c r="K240" s="1602">
        <f t="shared" si="13"/>
        <v>25000</v>
      </c>
    </row>
    <row r="241" spans="1:11">
      <c r="A241" s="1773"/>
      <c r="B241" s="609" t="s">
        <v>2005</v>
      </c>
      <c r="C241" s="1933" t="s">
        <v>244</v>
      </c>
      <c r="D241" s="1933"/>
      <c r="E241" s="1941">
        <v>38504.75</v>
      </c>
      <c r="F241" s="454"/>
      <c r="G241" s="1940">
        <v>0</v>
      </c>
      <c r="H241" s="454"/>
      <c r="I241" s="1940">
        <v>0</v>
      </c>
      <c r="J241" s="1652"/>
      <c r="K241" s="1446">
        <f t="shared" si="13"/>
        <v>38505</v>
      </c>
    </row>
    <row r="242" spans="1:11">
      <c r="A242" s="1773"/>
      <c r="B242" s="609" t="s">
        <v>1050</v>
      </c>
      <c r="C242" s="1933" t="s">
        <v>244</v>
      </c>
      <c r="D242" s="1933"/>
      <c r="E242" s="1941">
        <v>2000</v>
      </c>
      <c r="F242" s="454"/>
      <c r="G242" s="1940">
        <v>0</v>
      </c>
      <c r="H242" s="454"/>
      <c r="I242" s="1940">
        <v>0</v>
      </c>
      <c r="J242" s="1602"/>
      <c r="K242" s="1602">
        <f t="shared" si="13"/>
        <v>2000</v>
      </c>
    </row>
    <row r="243" spans="1:11">
      <c r="A243" s="1773"/>
      <c r="B243" s="609" t="s">
        <v>1051</v>
      </c>
      <c r="C243" s="1933" t="s">
        <v>244</v>
      </c>
      <c r="D243" s="1933"/>
      <c r="E243" s="1941">
        <v>19000</v>
      </c>
      <c r="F243" s="454"/>
      <c r="G243" s="1940">
        <v>0</v>
      </c>
      <c r="H243" s="454"/>
      <c r="I243" s="1940">
        <v>0</v>
      </c>
      <c r="J243" s="1602"/>
      <c r="K243" s="1602">
        <f t="shared" si="13"/>
        <v>19000</v>
      </c>
    </row>
    <row r="244" spans="1:11">
      <c r="A244" s="1693"/>
      <c r="B244" s="1667"/>
      <c r="C244" s="1653"/>
      <c r="D244" s="1653"/>
      <c r="E244" s="1686"/>
      <c r="F244" s="2148"/>
      <c r="G244" s="1686"/>
      <c r="H244" s="2148"/>
      <c r="I244" s="1137"/>
      <c r="J244" s="1137"/>
      <c r="K244" s="1137"/>
    </row>
    <row r="245" spans="1:11">
      <c r="A245" s="1653" t="s">
        <v>5</v>
      </c>
      <c r="B245" s="1191"/>
      <c r="C245" s="1445" t="s">
        <v>244</v>
      </c>
      <c r="D245" s="1191"/>
      <c r="E245" s="1649" t="s">
        <v>5</v>
      </c>
      <c r="F245" s="1446"/>
      <c r="G245" s="1446" t="s">
        <v>5</v>
      </c>
      <c r="H245" s="1446"/>
      <c r="I245" s="1649" t="s">
        <v>5</v>
      </c>
      <c r="J245" s="1446"/>
      <c r="K245" s="1446" t="s">
        <v>5</v>
      </c>
    </row>
    <row r="246" spans="1:11">
      <c r="A246" s="1694" t="s">
        <v>0</v>
      </c>
      <c r="B246" s="1191"/>
      <c r="C246" s="1445"/>
      <c r="D246" s="1445"/>
      <c r="E246" s="1650"/>
      <c r="F246" s="1446"/>
      <c r="G246" s="1446"/>
      <c r="H246" s="1446"/>
      <c r="I246" s="1446"/>
      <c r="J246" s="1687"/>
      <c r="K246" s="1688" t="s">
        <v>1002</v>
      </c>
    </row>
    <row r="247" spans="1:11">
      <c r="A247" s="1259" t="s">
        <v>1018</v>
      </c>
      <c r="B247" s="1191"/>
      <c r="C247" s="1689"/>
      <c r="D247" s="623"/>
      <c r="E247" s="2184"/>
      <c r="F247" s="2172"/>
      <c r="G247" s="2185"/>
      <c r="H247" s="2172"/>
      <c r="I247" s="2185"/>
      <c r="J247" s="1695"/>
      <c r="K247" s="1688" t="s">
        <v>115</v>
      </c>
    </row>
    <row r="248" spans="1:11">
      <c r="A248" s="1696" t="s">
        <v>2470</v>
      </c>
      <c r="B248" s="1191"/>
      <c r="C248" s="1691"/>
      <c r="D248" s="1691"/>
      <c r="E248" s="1125"/>
      <c r="F248" s="2183"/>
      <c r="G248" s="2185"/>
      <c r="H248" s="2183"/>
      <c r="I248" s="2185"/>
      <c r="J248" s="1687"/>
      <c r="K248" s="1687"/>
    </row>
    <row r="249" spans="1:11">
      <c r="A249" s="1692"/>
      <c r="B249" s="1680"/>
      <c r="C249" s="1660"/>
      <c r="D249" s="610"/>
      <c r="E249" s="2170"/>
      <c r="F249" s="2171"/>
      <c r="G249" s="2170"/>
      <c r="H249" s="2171"/>
      <c r="I249" s="2171"/>
      <c r="J249" s="1661"/>
      <c r="K249" s="1661"/>
    </row>
    <row r="250" spans="1:11">
      <c r="A250" s="1670"/>
      <c r="B250" s="614"/>
      <c r="C250" s="1660"/>
      <c r="D250" s="1660"/>
      <c r="E250" s="2170" t="s">
        <v>1019</v>
      </c>
      <c r="F250" s="2171"/>
      <c r="G250" s="2170"/>
      <c r="H250" s="2171"/>
      <c r="I250" s="2170"/>
      <c r="J250" s="1661"/>
      <c r="K250" s="1661" t="s">
        <v>243</v>
      </c>
    </row>
    <row r="251" spans="1:11">
      <c r="A251" s="1671" t="s">
        <v>1020</v>
      </c>
      <c r="B251" s="1672"/>
      <c r="C251" s="1660"/>
      <c r="D251" s="1660"/>
      <c r="E251" s="2169" t="s">
        <v>1021</v>
      </c>
      <c r="F251" s="2171"/>
      <c r="G251" s="2177" t="s">
        <v>1022</v>
      </c>
      <c r="H251" s="2171"/>
      <c r="I251" s="2177" t="s">
        <v>1023</v>
      </c>
      <c r="J251" s="1662"/>
      <c r="K251" s="1673" t="s">
        <v>470</v>
      </c>
    </row>
    <row r="252" spans="1:11">
      <c r="A252" s="1450"/>
      <c r="B252" s="1191"/>
      <c r="C252" s="1445"/>
      <c r="D252" s="1445"/>
      <c r="E252" s="1650"/>
      <c r="F252" s="1446"/>
      <c r="G252" s="1446"/>
      <c r="H252" s="1446"/>
      <c r="I252" s="1446"/>
      <c r="J252" s="1687"/>
      <c r="K252" s="1687"/>
    </row>
    <row r="253" spans="1:11">
      <c r="A253" s="1773"/>
      <c r="B253" s="609" t="s">
        <v>1052</v>
      </c>
      <c r="C253" s="1933" t="s">
        <v>244</v>
      </c>
      <c r="D253" s="1934"/>
      <c r="E253" s="1941">
        <v>26000</v>
      </c>
      <c r="F253" s="454"/>
      <c r="G253" s="1940">
        <v>0</v>
      </c>
      <c r="H253" s="454"/>
      <c r="I253" s="1940">
        <v>0</v>
      </c>
      <c r="J253" s="1446"/>
      <c r="K253" s="1446">
        <f>ROUND(SUM(E253:I253),0)</f>
        <v>26000</v>
      </c>
    </row>
    <row r="254" spans="1:11">
      <c r="A254" s="1773"/>
      <c r="B254" s="609" t="s">
        <v>1053</v>
      </c>
      <c r="C254" s="1933" t="s">
        <v>244</v>
      </c>
      <c r="D254" s="1933"/>
      <c r="E254" s="1941">
        <v>67000</v>
      </c>
      <c r="F254" s="454"/>
      <c r="G254" s="1940">
        <v>0</v>
      </c>
      <c r="H254" s="454"/>
      <c r="I254" s="1940">
        <v>0</v>
      </c>
      <c r="J254" s="1446"/>
      <c r="K254" s="1446">
        <f t="shared" ref="K254:K257" si="14">ROUND(SUM(E254:I254),0)</f>
        <v>67000</v>
      </c>
    </row>
    <row r="255" spans="1:11">
      <c r="A255" s="1773"/>
      <c r="B255" s="609" t="s">
        <v>1054</v>
      </c>
      <c r="C255" s="1933" t="s">
        <v>244</v>
      </c>
      <c r="D255" s="1933"/>
      <c r="E255" s="1941">
        <v>60000</v>
      </c>
      <c r="F255" s="454"/>
      <c r="G255" s="1940">
        <v>0</v>
      </c>
      <c r="H255" s="454"/>
      <c r="I255" s="1940">
        <v>50000</v>
      </c>
      <c r="J255" s="1446"/>
      <c r="K255" s="1446">
        <f t="shared" si="14"/>
        <v>110000</v>
      </c>
    </row>
    <row r="256" spans="1:11">
      <c r="A256" s="1773"/>
      <c r="B256" s="609"/>
      <c r="C256" s="1933"/>
      <c r="D256" s="1933"/>
      <c r="E256" s="1784" t="s">
        <v>5</v>
      </c>
      <c r="F256" s="440"/>
      <c r="G256" s="1784"/>
      <c r="H256" s="440"/>
      <c r="I256" s="440"/>
      <c r="J256" s="1446"/>
      <c r="K256" s="1446" t="s">
        <v>5</v>
      </c>
    </row>
    <row r="257" spans="1:11">
      <c r="A257" s="609" t="s">
        <v>1055</v>
      </c>
      <c r="B257" s="609"/>
      <c r="C257" s="1933" t="s">
        <v>244</v>
      </c>
      <c r="D257" s="1933"/>
      <c r="E257" s="1941">
        <v>1500</v>
      </c>
      <c r="F257" s="454"/>
      <c r="G257" s="1940">
        <v>0</v>
      </c>
      <c r="H257" s="454"/>
      <c r="I257" s="1940">
        <v>0</v>
      </c>
      <c r="J257" s="1446"/>
      <c r="K257" s="1446">
        <f t="shared" si="14"/>
        <v>1500</v>
      </c>
    </row>
    <row r="258" spans="1:11">
      <c r="A258" s="617"/>
      <c r="B258" s="609"/>
      <c r="C258" s="609"/>
      <c r="D258" s="609"/>
      <c r="E258" s="440" t="s">
        <v>5</v>
      </c>
      <c r="F258" s="440"/>
      <c r="G258" s="440"/>
      <c r="H258" s="440"/>
      <c r="I258" s="440"/>
      <c r="J258" s="1446"/>
      <c r="K258" s="1446" t="s">
        <v>5</v>
      </c>
    </row>
    <row r="259" spans="1:11">
      <c r="A259" s="609" t="s">
        <v>2006</v>
      </c>
      <c r="B259" s="609"/>
      <c r="C259" s="1933" t="s">
        <v>244</v>
      </c>
      <c r="D259" s="1933"/>
      <c r="E259" s="1941">
        <v>4000</v>
      </c>
      <c r="F259" s="454"/>
      <c r="G259" s="1940">
        <v>0</v>
      </c>
      <c r="H259" s="454"/>
      <c r="I259" s="1940">
        <v>0</v>
      </c>
      <c r="J259" s="1602"/>
      <c r="K259" s="1446">
        <f t="shared" ref="K259:K275" si="15">ROUND(SUM(E259:I259),0)</f>
        <v>4000</v>
      </c>
    </row>
    <row r="260" spans="1:11">
      <c r="A260" s="609"/>
      <c r="B260" s="609"/>
      <c r="C260" s="1933"/>
      <c r="D260" s="1933"/>
      <c r="E260" s="440" t="s">
        <v>5</v>
      </c>
      <c r="F260" s="440"/>
      <c r="G260" s="440"/>
      <c r="H260" s="440"/>
      <c r="I260" s="1784"/>
      <c r="J260" s="1446"/>
      <c r="K260" s="1446" t="s">
        <v>5</v>
      </c>
    </row>
    <row r="261" spans="1:11">
      <c r="A261" s="609" t="s">
        <v>1059</v>
      </c>
      <c r="B261" s="609"/>
      <c r="C261" s="1933" t="s">
        <v>244</v>
      </c>
      <c r="D261" s="1933"/>
      <c r="E261" s="1941">
        <v>9400</v>
      </c>
      <c r="F261" s="454"/>
      <c r="G261" s="1940">
        <v>15650</v>
      </c>
      <c r="H261" s="454"/>
      <c r="I261" s="1940">
        <v>0</v>
      </c>
      <c r="J261" s="1446"/>
      <c r="K261" s="1446">
        <f t="shared" si="15"/>
        <v>25050</v>
      </c>
    </row>
    <row r="262" spans="1:11">
      <c r="A262" s="609"/>
      <c r="B262" s="609"/>
      <c r="C262" s="1933" t="s">
        <v>244</v>
      </c>
      <c r="D262" s="1933"/>
      <c r="E262" s="440"/>
      <c r="F262" s="2151"/>
      <c r="G262" s="2166"/>
      <c r="H262" s="2151"/>
      <c r="I262" s="1940"/>
      <c r="J262" s="1446"/>
      <c r="K262" s="1446" t="s">
        <v>5</v>
      </c>
    </row>
    <row r="263" spans="1:11">
      <c r="A263" s="609" t="s">
        <v>1060</v>
      </c>
      <c r="B263" s="614"/>
      <c r="C263" s="1933" t="s">
        <v>244</v>
      </c>
      <c r="D263" s="1933"/>
      <c r="E263" s="440"/>
      <c r="F263" s="2151"/>
      <c r="G263" s="2166"/>
      <c r="H263" s="2151"/>
      <c r="I263" s="1940"/>
      <c r="J263" s="1446"/>
      <c r="K263" s="1446" t="s">
        <v>5</v>
      </c>
    </row>
    <row r="264" spans="1:11" ht="16.5" customHeight="1">
      <c r="A264" s="1773"/>
      <c r="B264" s="609" t="s">
        <v>1062</v>
      </c>
      <c r="C264" s="1933" t="s">
        <v>244</v>
      </c>
      <c r="D264" s="1933"/>
      <c r="E264" s="1941">
        <v>1000</v>
      </c>
      <c r="F264" s="454"/>
      <c r="G264" s="1940">
        <v>0</v>
      </c>
      <c r="H264" s="454"/>
      <c r="I264" s="1940">
        <v>14500</v>
      </c>
      <c r="J264" s="1446"/>
      <c r="K264" s="1446">
        <f t="shared" si="15"/>
        <v>15500</v>
      </c>
    </row>
    <row r="265" spans="1:11">
      <c r="A265" s="1773"/>
      <c r="B265" s="609" t="s">
        <v>1063</v>
      </c>
      <c r="C265" s="1933" t="s">
        <v>244</v>
      </c>
      <c r="D265" s="1933"/>
      <c r="E265" s="1941">
        <v>1000</v>
      </c>
      <c r="F265" s="454"/>
      <c r="G265" s="1940">
        <v>0</v>
      </c>
      <c r="H265" s="454"/>
      <c r="I265" s="1940">
        <v>12000</v>
      </c>
      <c r="J265" s="1446"/>
      <c r="K265" s="1446">
        <f t="shared" si="15"/>
        <v>13000</v>
      </c>
    </row>
    <row r="266" spans="1:11">
      <c r="A266" s="1773"/>
      <c r="B266" s="609" t="s">
        <v>1064</v>
      </c>
      <c r="C266" s="1933" t="s">
        <v>244</v>
      </c>
      <c r="D266" s="1933"/>
      <c r="E266" s="1941">
        <v>1000</v>
      </c>
      <c r="F266" s="454"/>
      <c r="G266" s="1940">
        <v>0</v>
      </c>
      <c r="H266" s="454"/>
      <c r="I266" s="1940">
        <v>14500</v>
      </c>
      <c r="J266" s="1446"/>
      <c r="K266" s="1446">
        <f t="shared" si="15"/>
        <v>15500</v>
      </c>
    </row>
    <row r="267" spans="1:11">
      <c r="A267" s="1773"/>
      <c r="B267" s="609" t="s">
        <v>1065</v>
      </c>
      <c r="C267" s="1933" t="s">
        <v>244</v>
      </c>
      <c r="D267" s="1933"/>
      <c r="E267" s="1941">
        <v>1000</v>
      </c>
      <c r="F267" s="454"/>
      <c r="G267" s="1940">
        <v>0</v>
      </c>
      <c r="H267" s="454"/>
      <c r="I267" s="1940">
        <v>14500</v>
      </c>
      <c r="J267" s="1446"/>
      <c r="K267" s="1446">
        <f t="shared" si="15"/>
        <v>15500</v>
      </c>
    </row>
    <row r="268" spans="1:11">
      <c r="A268" s="1773"/>
      <c r="B268" s="609" t="s">
        <v>1066</v>
      </c>
      <c r="C268" s="1933" t="s">
        <v>244</v>
      </c>
      <c r="D268" s="1933"/>
      <c r="E268" s="1941">
        <v>1000</v>
      </c>
      <c r="F268" s="454"/>
      <c r="G268" s="1940">
        <v>0</v>
      </c>
      <c r="H268" s="454"/>
      <c r="I268" s="1940">
        <v>14500</v>
      </c>
      <c r="J268" s="1446"/>
      <c r="K268" s="1446">
        <f t="shared" si="15"/>
        <v>15500</v>
      </c>
    </row>
    <row r="269" spans="1:11">
      <c r="A269" s="1773"/>
      <c r="B269" s="609" t="s">
        <v>1067</v>
      </c>
      <c r="C269" s="1933" t="s">
        <v>244</v>
      </c>
      <c r="D269" s="1933"/>
      <c r="E269" s="1941">
        <v>1000</v>
      </c>
      <c r="F269" s="454"/>
      <c r="G269" s="1940">
        <v>0</v>
      </c>
      <c r="H269" s="454"/>
      <c r="I269" s="1940">
        <v>12000</v>
      </c>
      <c r="J269" s="1446"/>
      <c r="K269" s="1446">
        <f t="shared" si="15"/>
        <v>13000</v>
      </c>
    </row>
    <row r="270" spans="1:11">
      <c r="A270" s="1773"/>
      <c r="B270" s="609" t="s">
        <v>1068</v>
      </c>
      <c r="C270" s="1933" t="s">
        <v>244</v>
      </c>
      <c r="D270" s="1933"/>
      <c r="E270" s="1941">
        <v>1000</v>
      </c>
      <c r="F270" s="454"/>
      <c r="G270" s="1940">
        <v>0</v>
      </c>
      <c r="H270" s="454"/>
      <c r="I270" s="1940">
        <v>20000</v>
      </c>
      <c r="J270" s="1664"/>
      <c r="K270" s="1446">
        <f t="shared" si="15"/>
        <v>21000</v>
      </c>
    </row>
    <row r="271" spans="1:11">
      <c r="A271" s="1773"/>
      <c r="B271" s="609" t="s">
        <v>1069</v>
      </c>
      <c r="C271" s="1933" t="s">
        <v>244</v>
      </c>
      <c r="D271" s="1933"/>
      <c r="E271" s="1941">
        <v>1000</v>
      </c>
      <c r="F271" s="454"/>
      <c r="G271" s="1940">
        <v>0</v>
      </c>
      <c r="H271" s="454"/>
      <c r="I271" s="1940">
        <v>12000</v>
      </c>
      <c r="J271"/>
      <c r="K271" s="1446">
        <f t="shared" si="15"/>
        <v>13000</v>
      </c>
    </row>
    <row r="272" spans="1:11">
      <c r="A272" s="1773"/>
      <c r="B272" s="609" t="s">
        <v>2007</v>
      </c>
      <c r="C272" s="1933" t="s">
        <v>244</v>
      </c>
      <c r="D272" s="1933"/>
      <c r="E272" s="1941">
        <v>0</v>
      </c>
      <c r="F272" s="454"/>
      <c r="G272" s="1940">
        <v>0</v>
      </c>
      <c r="H272" s="454"/>
      <c r="I272" s="1940">
        <v>8000</v>
      </c>
      <c r="J272" s="1446"/>
      <c r="K272" s="1446">
        <f t="shared" si="15"/>
        <v>8000</v>
      </c>
    </row>
    <row r="273" spans="1:11">
      <c r="A273" s="1773"/>
      <c r="B273" s="609" t="s">
        <v>1070</v>
      </c>
      <c r="C273" s="1933" t="s">
        <v>244</v>
      </c>
      <c r="D273" s="1933"/>
      <c r="E273" s="1941">
        <v>0</v>
      </c>
      <c r="F273" s="454"/>
      <c r="G273" s="1940">
        <v>0</v>
      </c>
      <c r="H273" s="454"/>
      <c r="I273" s="1940">
        <v>500</v>
      </c>
      <c r="J273" s="1446"/>
      <c r="K273" s="1446">
        <f t="shared" si="15"/>
        <v>500</v>
      </c>
    </row>
    <row r="274" spans="1:11">
      <c r="A274" s="1773"/>
      <c r="B274" s="609" t="s">
        <v>2350</v>
      </c>
      <c r="C274" s="1445" t="s">
        <v>5</v>
      </c>
      <c r="D274" s="1933"/>
      <c r="E274" s="1941">
        <v>0</v>
      </c>
      <c r="F274" s="454"/>
      <c r="G274" s="1940">
        <v>0</v>
      </c>
      <c r="H274" s="454"/>
      <c r="I274" s="1940">
        <v>4000</v>
      </c>
      <c r="J274" s="1446"/>
      <c r="K274" s="1446">
        <f t="shared" si="15"/>
        <v>4000</v>
      </c>
    </row>
    <row r="275" spans="1:11">
      <c r="A275" s="1773"/>
      <c r="B275" s="609" t="s">
        <v>1061</v>
      </c>
      <c r="C275" s="1933" t="s">
        <v>244</v>
      </c>
      <c r="D275" s="1933"/>
      <c r="E275" s="1941">
        <v>2000</v>
      </c>
      <c r="F275" s="454"/>
      <c r="G275" s="1940">
        <v>0</v>
      </c>
      <c r="H275" s="454"/>
      <c r="I275" s="1940">
        <v>121000</v>
      </c>
      <c r="J275" s="1446"/>
      <c r="K275" s="1446">
        <f t="shared" si="15"/>
        <v>123000</v>
      </c>
    </row>
    <row r="276" spans="1:11">
      <c r="A276" s="1773"/>
      <c r="B276" s="609"/>
      <c r="C276" s="1933"/>
      <c r="D276" s="1933"/>
      <c r="E276" s="2178"/>
      <c r="F276" s="2151"/>
      <c r="G276" s="796"/>
      <c r="H276" s="2151"/>
      <c r="I276" s="796"/>
      <c r="J276" s="1649"/>
      <c r="K276" s="1446" t="s">
        <v>5</v>
      </c>
    </row>
    <row r="277" spans="1:11">
      <c r="A277" s="609" t="s">
        <v>1071</v>
      </c>
      <c r="B277" s="609"/>
      <c r="C277" s="1933"/>
      <c r="D277" s="1933"/>
      <c r="E277" s="2178"/>
      <c r="F277" s="454"/>
      <c r="G277" s="2166"/>
      <c r="H277" s="454"/>
      <c r="I277" s="1940"/>
      <c r="J277" s="1446"/>
      <c r="K277" s="1446" t="s">
        <v>5</v>
      </c>
    </row>
    <row r="278" spans="1:11">
      <c r="A278" s="1773"/>
      <c r="B278" s="609" t="s">
        <v>1072</v>
      </c>
      <c r="C278" s="1933" t="s">
        <v>244</v>
      </c>
      <c r="D278" s="1934"/>
      <c r="E278" s="1941">
        <v>0</v>
      </c>
      <c r="F278" s="454"/>
      <c r="G278" s="1940">
        <v>0</v>
      </c>
      <c r="H278" s="454"/>
      <c r="I278" s="1940">
        <v>2500000</v>
      </c>
      <c r="J278" s="1446"/>
      <c r="K278" s="1446">
        <f t="shared" ref="K278:K288" si="16">ROUND(SUM(E278:I278),0)</f>
        <v>2500000</v>
      </c>
    </row>
    <row r="279" spans="1:11">
      <c r="A279" s="1651"/>
      <c r="B279" s="1191"/>
      <c r="C279" s="1445" t="s">
        <v>244</v>
      </c>
      <c r="D279" s="1654"/>
      <c r="E279" s="1447" t="s">
        <v>5</v>
      </c>
      <c r="F279" s="1649"/>
      <c r="G279" s="1447"/>
      <c r="H279" s="1649"/>
      <c r="I279" s="1650"/>
      <c r="J279" s="1649"/>
      <c r="K279" s="1446" t="s">
        <v>5</v>
      </c>
    </row>
    <row r="280" spans="1:11">
      <c r="A280" s="1939" t="s">
        <v>1056</v>
      </c>
      <c r="B280" s="609"/>
      <c r="C280" s="1933" t="s">
        <v>244</v>
      </c>
      <c r="D280" s="1933"/>
      <c r="E280" s="1784" t="s">
        <v>5</v>
      </c>
      <c r="F280" s="440"/>
      <c r="G280" s="1784"/>
      <c r="H280" s="440"/>
      <c r="I280" s="1940"/>
      <c r="J280" s="1652"/>
      <c r="K280" s="1446" t="s">
        <v>5</v>
      </c>
    </row>
    <row r="281" spans="1:11">
      <c r="A281" s="617"/>
      <c r="B281" s="609" t="s">
        <v>1057</v>
      </c>
      <c r="C281" s="1933" t="s">
        <v>244</v>
      </c>
      <c r="D281" s="617"/>
      <c r="E281" s="1941">
        <v>17000</v>
      </c>
      <c r="F281" s="454"/>
      <c r="G281" s="1940">
        <v>0</v>
      </c>
      <c r="H281" s="454"/>
      <c r="I281" s="1940">
        <v>0</v>
      </c>
      <c r="J281" s="1652"/>
      <c r="K281" s="1446">
        <f t="shared" si="16"/>
        <v>17000</v>
      </c>
    </row>
    <row r="282" spans="1:11">
      <c r="A282" s="617"/>
      <c r="B282" s="609" t="s">
        <v>1058</v>
      </c>
      <c r="C282" s="1933" t="s">
        <v>244</v>
      </c>
      <c r="D282" s="1933"/>
      <c r="E282" s="1941">
        <v>1750</v>
      </c>
      <c r="F282" s="454"/>
      <c r="G282" s="1940">
        <v>0</v>
      </c>
      <c r="H282" s="454"/>
      <c r="I282" s="1940">
        <v>0</v>
      </c>
      <c r="J282" s="1446"/>
      <c r="K282" s="1446">
        <f t="shared" si="16"/>
        <v>1750</v>
      </c>
    </row>
    <row r="283" spans="1:11">
      <c r="A283" s="617"/>
      <c r="B283" s="609"/>
      <c r="C283" s="1933"/>
      <c r="D283" s="1933"/>
      <c r="E283" s="440"/>
      <c r="F283" s="2151"/>
      <c r="G283" s="796"/>
      <c r="H283" s="2151"/>
      <c r="I283" s="796"/>
      <c r="J283" s="1446"/>
      <c r="K283" s="1446" t="s">
        <v>5</v>
      </c>
    </row>
    <row r="284" spans="1:11">
      <c r="A284" s="609" t="s">
        <v>2008</v>
      </c>
      <c r="B284" s="609"/>
      <c r="C284" s="1933" t="s">
        <v>244</v>
      </c>
      <c r="D284" s="617"/>
      <c r="E284" s="1941">
        <v>15000</v>
      </c>
      <c r="F284" s="454"/>
      <c r="G284" s="1940">
        <v>0</v>
      </c>
      <c r="H284" s="454"/>
      <c r="I284" s="1940">
        <v>30000</v>
      </c>
      <c r="J284" s="1448"/>
      <c r="K284" s="1446">
        <f t="shared" si="16"/>
        <v>45000</v>
      </c>
    </row>
    <row r="285" spans="1:11">
      <c r="A285" s="609"/>
      <c r="B285" s="609"/>
      <c r="C285" s="1933" t="s">
        <v>244</v>
      </c>
      <c r="D285" s="617"/>
      <c r="E285" s="2178"/>
      <c r="F285" s="454"/>
      <c r="G285" s="796"/>
      <c r="H285" s="454"/>
      <c r="I285" s="2166"/>
      <c r="J285" s="1446"/>
      <c r="K285" s="1446" t="s">
        <v>5</v>
      </c>
    </row>
    <row r="286" spans="1:11">
      <c r="A286" s="609" t="s">
        <v>1073</v>
      </c>
      <c r="B286" s="609"/>
      <c r="C286" s="1933" t="s">
        <v>244</v>
      </c>
      <c r="D286" s="1934"/>
      <c r="E286" s="1941">
        <v>10000</v>
      </c>
      <c r="F286" s="454"/>
      <c r="G286" s="1940">
        <v>0</v>
      </c>
      <c r="H286" s="454"/>
      <c r="I286" s="1940">
        <v>0</v>
      </c>
      <c r="J286" s="1446"/>
      <c r="K286" s="1446">
        <f t="shared" si="16"/>
        <v>10000</v>
      </c>
    </row>
    <row r="287" spans="1:11">
      <c r="A287" s="609"/>
      <c r="B287" s="609"/>
      <c r="C287" s="1933" t="s">
        <v>244</v>
      </c>
      <c r="D287" s="1934"/>
      <c r="E287" s="2178"/>
      <c r="F287" s="454"/>
      <c r="G287" s="2166"/>
      <c r="H287" s="454"/>
      <c r="I287" s="1940"/>
      <c r="J287" s="1649"/>
      <c r="K287" s="1446" t="s">
        <v>5</v>
      </c>
    </row>
    <row r="288" spans="1:11">
      <c r="A288" s="609" t="s">
        <v>1074</v>
      </c>
      <c r="B288" s="609"/>
      <c r="C288" s="1933" t="s">
        <v>244</v>
      </c>
      <c r="D288" s="1933"/>
      <c r="E288" s="1941">
        <v>30000</v>
      </c>
      <c r="F288" s="454"/>
      <c r="G288" s="1940">
        <v>23100</v>
      </c>
      <c r="H288" s="454"/>
      <c r="I288" s="1940">
        <v>0</v>
      </c>
      <c r="J288" s="1446"/>
      <c r="K288" s="1446">
        <f t="shared" si="16"/>
        <v>53100</v>
      </c>
    </row>
    <row r="289" spans="1:11">
      <c r="A289" s="1450"/>
      <c r="B289" s="1191" t="s">
        <v>5</v>
      </c>
      <c r="C289" s="1445" t="s">
        <v>244</v>
      </c>
      <c r="D289" s="1445"/>
      <c r="E289" s="1650" t="s">
        <v>5</v>
      </c>
      <c r="F289" s="1446"/>
      <c r="G289" s="1447" t="s">
        <v>5</v>
      </c>
      <c r="H289" s="1446"/>
      <c r="I289" s="1447" t="s">
        <v>5</v>
      </c>
      <c r="J289" s="1446"/>
      <c r="K289" s="1446" t="s">
        <v>5</v>
      </c>
    </row>
    <row r="290" spans="1:11">
      <c r="A290" s="1450"/>
      <c r="B290" s="1191"/>
      <c r="C290" s="1445"/>
      <c r="D290" s="1445"/>
      <c r="E290" s="1650"/>
      <c r="F290" s="1446"/>
      <c r="G290" s="1447"/>
      <c r="H290" s="1446"/>
      <c r="I290" s="1447"/>
      <c r="J290" s="1446"/>
      <c r="K290" s="1446"/>
    </row>
    <row r="291" spans="1:11">
      <c r="A291" s="1450"/>
      <c r="B291" s="1191" t="s">
        <v>5</v>
      </c>
      <c r="C291" s="1445" t="s">
        <v>244</v>
      </c>
      <c r="D291" s="1653"/>
      <c r="E291" s="1650" t="s">
        <v>5</v>
      </c>
      <c r="F291" s="2148"/>
      <c r="G291" s="1447" t="s">
        <v>5</v>
      </c>
      <c r="H291" s="2148"/>
      <c r="I291" s="1447" t="s">
        <v>5</v>
      </c>
      <c r="J291" s="1824"/>
      <c r="K291" s="1446" t="s">
        <v>5</v>
      </c>
    </row>
    <row r="292" spans="1:11">
      <c r="A292" s="1694" t="s">
        <v>0</v>
      </c>
      <c r="B292" s="1191"/>
      <c r="C292" s="1445"/>
      <c r="D292" s="1445"/>
      <c r="E292" s="1446"/>
      <c r="F292" s="1446"/>
      <c r="G292" s="1446"/>
      <c r="H292" s="1446"/>
      <c r="I292" s="2167"/>
      <c r="J292" s="1687"/>
      <c r="K292" s="1688" t="s">
        <v>1002</v>
      </c>
    </row>
    <row r="293" spans="1:11">
      <c r="A293" s="1666" t="s">
        <v>1018</v>
      </c>
      <c r="B293" s="1667"/>
      <c r="C293" s="623"/>
      <c r="D293" s="623"/>
      <c r="E293" s="1125"/>
      <c r="F293" s="1125"/>
      <c r="G293" s="1125"/>
      <c r="H293" s="1125"/>
      <c r="I293" s="1125"/>
      <c r="J293" s="1653"/>
      <c r="K293" s="1039" t="s">
        <v>115</v>
      </c>
    </row>
    <row r="294" spans="1:11">
      <c r="A294" s="1668" t="s">
        <v>2470</v>
      </c>
      <c r="B294" s="1667"/>
      <c r="C294" s="1260"/>
      <c r="D294" s="1260"/>
      <c r="E294" s="466"/>
      <c r="F294" s="1125"/>
      <c r="G294" s="466"/>
      <c r="H294" s="1125"/>
      <c r="I294" s="466"/>
      <c r="J294" s="1669"/>
      <c r="K294" s="1667"/>
    </row>
    <row r="295" spans="1:11">
      <c r="A295" s="1191"/>
      <c r="B295" s="1191"/>
      <c r="C295" s="1445"/>
      <c r="D295" s="1445"/>
      <c r="E295" s="1446"/>
      <c r="F295" s="1446"/>
      <c r="G295" s="1446"/>
      <c r="H295" s="1446"/>
      <c r="I295" s="1452"/>
      <c r="J295" s="1446"/>
      <c r="K295" s="1446"/>
    </row>
    <row r="296" spans="1:11">
      <c r="A296" s="1270"/>
      <c r="B296" s="614"/>
      <c r="C296" s="1660"/>
      <c r="D296" s="1660"/>
      <c r="E296" s="2170" t="s">
        <v>1019</v>
      </c>
      <c r="F296" s="1129"/>
      <c r="G296" s="2171"/>
      <c r="H296" s="1129"/>
      <c r="I296" s="2172"/>
      <c r="J296" s="610"/>
      <c r="K296" s="1661" t="s">
        <v>243</v>
      </c>
    </row>
    <row r="297" spans="1:11">
      <c r="A297" s="1671" t="s">
        <v>1020</v>
      </c>
      <c r="B297" s="1672"/>
      <c r="C297" s="1660"/>
      <c r="D297" s="610"/>
      <c r="E297" s="2180" t="s">
        <v>1021</v>
      </c>
      <c r="F297" s="2175"/>
      <c r="G297" s="2180" t="s">
        <v>1022</v>
      </c>
      <c r="H297" s="2175"/>
      <c r="I297" s="2180" t="s">
        <v>1023</v>
      </c>
      <c r="J297" s="1682"/>
      <c r="K297" s="1673" t="s">
        <v>470</v>
      </c>
    </row>
    <row r="298" spans="1:11">
      <c r="A298" s="1651"/>
      <c r="B298" s="1191"/>
      <c r="C298" s="1445"/>
      <c r="D298" s="1191"/>
      <c r="E298" s="1650"/>
      <c r="F298" s="1446"/>
      <c r="G298" s="1650"/>
      <c r="H298" s="1446"/>
      <c r="I298" s="1447"/>
      <c r="J298" s="1446"/>
      <c r="K298" s="1446"/>
    </row>
    <row r="299" spans="1:11">
      <c r="A299" s="609" t="s">
        <v>1075</v>
      </c>
      <c r="B299" s="609"/>
      <c r="C299" s="1933" t="s">
        <v>244</v>
      </c>
      <c r="D299" s="1933"/>
      <c r="E299" s="1784"/>
      <c r="F299" s="440"/>
      <c r="G299" s="440"/>
      <c r="H299" s="440"/>
      <c r="I299" s="1940"/>
      <c r="J299"/>
      <c r="K299" s="1446" t="s">
        <v>5</v>
      </c>
    </row>
    <row r="300" spans="1:11">
      <c r="A300" s="1773"/>
      <c r="B300" s="609" t="s">
        <v>1076</v>
      </c>
      <c r="C300" s="1933" t="s">
        <v>244</v>
      </c>
      <c r="D300" s="1933"/>
      <c r="E300" s="1941">
        <v>300</v>
      </c>
      <c r="F300" s="454"/>
      <c r="G300" s="1940">
        <v>0</v>
      </c>
      <c r="H300" s="454"/>
      <c r="I300" s="1940">
        <v>0</v>
      </c>
      <c r="J300" s="1446"/>
      <c r="K300" s="1446">
        <f t="shared" ref="K300:K317" si="17">ROUND(SUM(E300:I300),0)</f>
        <v>300</v>
      </c>
    </row>
    <row r="301" spans="1:11">
      <c r="A301" s="1773"/>
      <c r="B301" s="609" t="s">
        <v>1078</v>
      </c>
      <c r="C301" s="1933" t="s">
        <v>244</v>
      </c>
      <c r="D301" s="1933"/>
      <c r="E301" s="1941">
        <v>2500</v>
      </c>
      <c r="F301" s="454"/>
      <c r="G301" s="1940">
        <v>0</v>
      </c>
      <c r="H301" s="454"/>
      <c r="I301" s="1940">
        <v>0</v>
      </c>
      <c r="J301" s="1824"/>
      <c r="K301" s="1446">
        <f t="shared" si="17"/>
        <v>2500</v>
      </c>
    </row>
    <row r="302" spans="1:11">
      <c r="A302" s="1773"/>
      <c r="B302" s="609" t="s">
        <v>1077</v>
      </c>
      <c r="C302" s="1933" t="s">
        <v>244</v>
      </c>
      <c r="D302" s="1933"/>
      <c r="E302" s="1941">
        <v>500</v>
      </c>
      <c r="F302" s="454"/>
      <c r="G302" s="1940">
        <v>0</v>
      </c>
      <c r="H302" s="454"/>
      <c r="I302" s="1940">
        <v>0</v>
      </c>
      <c r="J302" s="1446"/>
      <c r="K302" s="1446">
        <f t="shared" si="17"/>
        <v>500</v>
      </c>
    </row>
    <row r="303" spans="1:11">
      <c r="A303" s="1773"/>
      <c r="B303" s="609" t="s">
        <v>1079</v>
      </c>
      <c r="C303" s="1933" t="s">
        <v>244</v>
      </c>
      <c r="D303" s="609"/>
      <c r="E303" s="1941">
        <v>50</v>
      </c>
      <c r="F303" s="454"/>
      <c r="G303" s="1940">
        <v>0</v>
      </c>
      <c r="H303" s="454"/>
      <c r="I303" s="1940">
        <v>0</v>
      </c>
      <c r="J303" s="1446"/>
      <c r="K303" s="1446">
        <f t="shared" si="17"/>
        <v>50</v>
      </c>
    </row>
    <row r="304" spans="1:11">
      <c r="A304" s="1773"/>
      <c r="B304" s="609" t="s">
        <v>2230</v>
      </c>
      <c r="C304" s="1933" t="s">
        <v>244</v>
      </c>
      <c r="D304" s="1934"/>
      <c r="E304" s="1941">
        <v>5000</v>
      </c>
      <c r="F304" s="454"/>
      <c r="G304" s="1940">
        <v>0</v>
      </c>
      <c r="H304" s="454"/>
      <c r="I304" s="1940">
        <v>0</v>
      </c>
      <c r="J304" s="1446"/>
      <c r="K304" s="1446">
        <f t="shared" si="17"/>
        <v>5000</v>
      </c>
    </row>
    <row r="305" spans="1:11">
      <c r="A305" s="1773"/>
      <c r="B305" s="609" t="s">
        <v>2142</v>
      </c>
      <c r="C305" s="1933" t="s">
        <v>244</v>
      </c>
      <c r="D305" s="617"/>
      <c r="E305" s="1941">
        <v>900</v>
      </c>
      <c r="F305" s="454"/>
      <c r="G305" s="1940">
        <v>0</v>
      </c>
      <c r="H305" s="454"/>
      <c r="I305" s="1940">
        <v>0</v>
      </c>
      <c r="J305" s="1446"/>
      <c r="K305" s="1448">
        <f t="shared" si="17"/>
        <v>900</v>
      </c>
    </row>
    <row r="306" spans="1:11">
      <c r="A306" s="1773"/>
      <c r="B306" s="609" t="s">
        <v>1081</v>
      </c>
      <c r="C306" s="1933" t="s">
        <v>244</v>
      </c>
      <c r="D306" s="1933"/>
      <c r="E306" s="1941">
        <v>415</v>
      </c>
      <c r="F306" s="454"/>
      <c r="G306" s="1940">
        <v>0</v>
      </c>
      <c r="H306" s="454"/>
      <c r="I306" s="1940">
        <v>0</v>
      </c>
      <c r="J306" s="1824"/>
      <c r="K306" s="1446">
        <f t="shared" si="17"/>
        <v>415</v>
      </c>
    </row>
    <row r="307" spans="1:11">
      <c r="A307" s="1773"/>
      <c r="B307" s="609" t="s">
        <v>1082</v>
      </c>
      <c r="C307" s="1933" t="s">
        <v>244</v>
      </c>
      <c r="D307" s="1933"/>
      <c r="E307" s="1941">
        <v>655</v>
      </c>
      <c r="F307" s="454"/>
      <c r="G307" s="1940">
        <v>0</v>
      </c>
      <c r="H307" s="454"/>
      <c r="I307" s="1940">
        <v>0</v>
      </c>
      <c r="J307" s="1824"/>
      <c r="K307" s="1446">
        <f t="shared" si="17"/>
        <v>655</v>
      </c>
    </row>
    <row r="308" spans="1:11">
      <c r="A308" s="1773"/>
      <c r="B308" s="609" t="s">
        <v>1083</v>
      </c>
      <c r="C308" s="1933" t="s">
        <v>244</v>
      </c>
      <c r="D308" s="1933"/>
      <c r="E308" s="1941">
        <v>800</v>
      </c>
      <c r="F308" s="454"/>
      <c r="G308" s="1940">
        <v>0</v>
      </c>
      <c r="H308" s="454"/>
      <c r="I308" s="1940">
        <v>0</v>
      </c>
      <c r="J308" s="1824"/>
      <c r="K308" s="1446">
        <f t="shared" si="17"/>
        <v>800</v>
      </c>
    </row>
    <row r="309" spans="1:11">
      <c r="A309" s="1773"/>
      <c r="B309" s="609" t="s">
        <v>1084</v>
      </c>
      <c r="C309" s="1933" t="s">
        <v>244</v>
      </c>
      <c r="D309" s="1933"/>
      <c r="E309" s="1941">
        <v>450</v>
      </c>
      <c r="F309" s="454"/>
      <c r="G309" s="1940">
        <v>0</v>
      </c>
      <c r="H309" s="454"/>
      <c r="I309" s="1940">
        <v>0</v>
      </c>
      <c r="J309" s="1824"/>
      <c r="K309" s="1446">
        <f t="shared" si="17"/>
        <v>450</v>
      </c>
    </row>
    <row r="310" spans="1:11">
      <c r="A310" s="1773"/>
      <c r="B310" s="609" t="s">
        <v>1085</v>
      </c>
      <c r="C310" s="1933" t="s">
        <v>244</v>
      </c>
      <c r="D310" s="1933"/>
      <c r="E310" s="1941">
        <v>1350</v>
      </c>
      <c r="F310" s="454"/>
      <c r="G310" s="1940">
        <v>0</v>
      </c>
      <c r="H310" s="454"/>
      <c r="I310" s="1940">
        <v>0</v>
      </c>
      <c r="J310" s="1446"/>
      <c r="K310" s="1446">
        <f t="shared" si="17"/>
        <v>1350</v>
      </c>
    </row>
    <row r="311" spans="1:11">
      <c r="A311" s="1773"/>
      <c r="B311" s="609" t="s">
        <v>1086</v>
      </c>
      <c r="C311" s="1933" t="s">
        <v>244</v>
      </c>
      <c r="D311" s="1933"/>
      <c r="E311" s="1941">
        <v>900</v>
      </c>
      <c r="F311" s="454"/>
      <c r="G311" s="1940">
        <v>0</v>
      </c>
      <c r="H311" s="454"/>
      <c r="I311" s="1940">
        <v>0</v>
      </c>
      <c r="J311" s="1446"/>
      <c r="K311" s="1446">
        <f t="shared" si="17"/>
        <v>900</v>
      </c>
    </row>
    <row r="312" spans="1:11">
      <c r="A312" s="1773"/>
      <c r="B312" s="609" t="s">
        <v>2009</v>
      </c>
      <c r="C312" s="1933" t="s">
        <v>244</v>
      </c>
      <c r="D312" s="1933"/>
      <c r="E312" s="1941">
        <v>500</v>
      </c>
      <c r="F312" s="454"/>
      <c r="G312" s="1940">
        <v>0</v>
      </c>
      <c r="H312" s="454"/>
      <c r="I312" s="1940">
        <v>0</v>
      </c>
      <c r="J312" s="1446"/>
      <c r="K312" s="1446">
        <f t="shared" si="17"/>
        <v>500</v>
      </c>
    </row>
    <row r="313" spans="1:11">
      <c r="A313" s="1773"/>
      <c r="B313" s="609" t="s">
        <v>1080</v>
      </c>
      <c r="C313" s="1933" t="s">
        <v>244</v>
      </c>
      <c r="D313" s="1933"/>
      <c r="E313" s="1941">
        <v>950</v>
      </c>
      <c r="F313" s="454"/>
      <c r="G313" s="1940">
        <v>0</v>
      </c>
      <c r="H313" s="454"/>
      <c r="I313" s="1940">
        <v>0</v>
      </c>
      <c r="J313" s="1446"/>
      <c r="K313" s="1446">
        <f t="shared" si="17"/>
        <v>950</v>
      </c>
    </row>
    <row r="314" spans="1:11">
      <c r="A314" s="609"/>
      <c r="B314" s="609"/>
      <c r="C314" s="1933" t="s">
        <v>244</v>
      </c>
      <c r="D314" s="1933"/>
      <c r="E314" s="796"/>
      <c r="F314" s="2151"/>
      <c r="G314" s="2166"/>
      <c r="H314" s="2151"/>
      <c r="I314" s="1940"/>
      <c r="J314" s="1446"/>
      <c r="K314" s="1446" t="s">
        <v>5</v>
      </c>
    </row>
    <row r="315" spans="1:11">
      <c r="A315" s="609" t="s">
        <v>1087</v>
      </c>
      <c r="B315" s="609"/>
      <c r="C315" s="1933" t="s">
        <v>244</v>
      </c>
      <c r="D315" s="1933"/>
      <c r="E315" s="1941">
        <v>1550</v>
      </c>
      <c r="F315" s="454"/>
      <c r="G315" s="1940">
        <v>0</v>
      </c>
      <c r="H315" s="454"/>
      <c r="I315" s="1940">
        <v>170000</v>
      </c>
      <c r="J315" s="1273"/>
      <c r="K315" s="1446">
        <f t="shared" si="17"/>
        <v>171550</v>
      </c>
    </row>
    <row r="316" spans="1:11">
      <c r="A316" s="609"/>
      <c r="B316" s="609"/>
      <c r="C316" s="1933" t="s">
        <v>244</v>
      </c>
      <c r="D316" s="1933"/>
      <c r="E316" s="796"/>
      <c r="F316" s="2151"/>
      <c r="G316" s="796"/>
      <c r="H316" s="2151"/>
      <c r="I316" s="2166"/>
      <c r="J316" s="1446"/>
      <c r="K316" s="1446" t="s">
        <v>5</v>
      </c>
    </row>
    <row r="317" spans="1:11">
      <c r="A317" s="609" t="s">
        <v>1088</v>
      </c>
      <c r="B317" s="609"/>
      <c r="C317" s="1933" t="s">
        <v>244</v>
      </c>
      <c r="D317" s="1933"/>
      <c r="E317" s="1941">
        <v>0</v>
      </c>
      <c r="F317" s="454"/>
      <c r="G317" s="1940">
        <v>0</v>
      </c>
      <c r="H317" s="454"/>
      <c r="I317" s="1940">
        <v>15000</v>
      </c>
      <c r="J317" s="1446"/>
      <c r="K317" s="1446">
        <f t="shared" si="17"/>
        <v>15000</v>
      </c>
    </row>
    <row r="318" spans="1:11">
      <c r="A318" s="609"/>
      <c r="B318" s="609"/>
      <c r="C318" s="1933" t="s">
        <v>244</v>
      </c>
      <c r="D318" s="1933"/>
      <c r="E318" s="440"/>
      <c r="F318" s="440"/>
      <c r="G318" s="1784"/>
      <c r="H318" s="440"/>
      <c r="I318" s="1784"/>
      <c r="J318" s="1602"/>
      <c r="K318" s="1446" t="s">
        <v>5</v>
      </c>
    </row>
    <row r="319" spans="1:11">
      <c r="A319" s="617"/>
      <c r="B319" s="609"/>
      <c r="C319" s="1933" t="s">
        <v>244</v>
      </c>
      <c r="D319" s="1933"/>
      <c r="E319" s="1938"/>
      <c r="F319" s="1936"/>
      <c r="G319" s="1938"/>
      <c r="H319" s="1936"/>
      <c r="I319" s="1935"/>
      <c r="J319" s="1446"/>
      <c r="K319" s="1446"/>
    </row>
    <row r="320" spans="1:11" ht="16" thickBot="1">
      <c r="A320" s="1259" t="s">
        <v>2377</v>
      </c>
      <c r="B320" s="614"/>
      <c r="C320" s="1933" t="s">
        <v>244</v>
      </c>
      <c r="D320" s="1271"/>
      <c r="E320" s="1944">
        <f>ROUND(SUM(E12:E319),0)</f>
        <v>2121910</v>
      </c>
      <c r="F320" s="1945"/>
      <c r="G320" s="1944">
        <f>ROUND(SUM(G12:G319),0)</f>
        <v>72950</v>
      </c>
      <c r="H320" s="1945"/>
      <c r="I320" s="1944">
        <f>ROUND(SUM(I12:I319),0)</f>
        <v>13750086</v>
      </c>
      <c r="J320" s="1446"/>
      <c r="K320" s="1272">
        <f>ROUND(SUM(K12:K319),0)</f>
        <v>15944946</v>
      </c>
    </row>
    <row r="321" spans="1:11" ht="16" thickTop="1">
      <c r="A321" s="1450"/>
      <c r="B321" s="1191"/>
      <c r="C321" s="1445"/>
      <c r="D321" s="1445"/>
      <c r="E321" s="1650"/>
      <c r="F321" s="1446"/>
      <c r="G321" s="1447"/>
      <c r="H321" s="1446"/>
      <c r="I321" s="1452"/>
      <c r="J321" s="1446"/>
      <c r="K321" s="1446"/>
    </row>
    <row r="322" spans="1:11">
      <c r="A322" s="1654"/>
      <c r="B322" s="1191"/>
      <c r="C322" s="1445"/>
      <c r="D322" s="1653"/>
      <c r="E322" s="1650"/>
      <c r="F322" s="1602"/>
      <c r="G322" s="1447"/>
      <c r="H322" s="1602"/>
      <c r="I322" s="1649"/>
      <c r="J322" s="1602"/>
      <c r="K322" s="1446"/>
    </row>
    <row r="323" spans="1:11">
      <c r="A323" s="1654"/>
      <c r="B323" s="1191"/>
      <c r="C323" s="1445"/>
      <c r="D323" s="1653"/>
      <c r="E323" s="1650"/>
      <c r="F323" s="1602"/>
      <c r="G323" s="1447"/>
      <c r="H323" s="1602"/>
      <c r="I323" s="1649"/>
      <c r="J323" s="1602"/>
      <c r="K323" s="1446"/>
    </row>
    <row r="324" spans="1:11">
      <c r="A324" s="1191"/>
      <c r="B324" s="1191"/>
      <c r="C324" s="1445"/>
      <c r="D324" s="1653"/>
      <c r="E324" s="1650"/>
      <c r="F324" s="1602"/>
      <c r="G324" s="1446"/>
      <c r="H324" s="1602"/>
      <c r="I324" s="1447"/>
      <c r="J324" s="1602"/>
      <c r="K324" s="1446"/>
    </row>
    <row r="325" spans="1:11">
      <c r="A325" s="1191"/>
      <c r="B325" s="1191"/>
      <c r="C325" s="1445"/>
      <c r="D325" s="1653"/>
      <c r="E325" s="1650"/>
      <c r="F325" s="1602"/>
      <c r="G325" s="1649"/>
      <c r="H325" s="1602"/>
      <c r="I325" s="1663"/>
      <c r="J325" s="1602"/>
      <c r="K325" s="1446"/>
    </row>
    <row r="326" spans="1:11">
      <c r="A326" s="1191"/>
      <c r="B326" s="1191"/>
      <c r="C326" s="1445"/>
      <c r="D326" s="1445"/>
      <c r="E326" s="1650"/>
      <c r="F326" s="1446"/>
      <c r="G326" s="1649"/>
      <c r="H326" s="1446"/>
      <c r="I326" s="1650"/>
      <c r="J326" s="1446"/>
      <c r="K326" s="1446"/>
    </row>
    <row r="327" spans="1:11">
      <c r="A327" s="1191"/>
      <c r="B327" s="1191"/>
      <c r="C327" s="1445"/>
      <c r="D327" s="1445"/>
      <c r="E327" s="1446"/>
      <c r="F327" s="1446"/>
      <c r="G327" s="1649"/>
      <c r="H327" s="1446"/>
      <c r="I327" s="1447"/>
      <c r="J327" s="1446"/>
      <c r="K327" s="1448"/>
    </row>
    <row r="328" spans="1:11">
      <c r="A328" s="1191"/>
      <c r="B328" s="1191"/>
      <c r="C328" s="1445"/>
      <c r="D328" s="1445"/>
      <c r="E328" s="1650"/>
      <c r="F328" s="1446"/>
      <c r="G328" s="1649"/>
      <c r="H328" s="1446"/>
      <c r="I328"/>
      <c r="J328" s="1446"/>
      <c r="K328" s="1446"/>
    </row>
    <row r="329" spans="1:11">
      <c r="A329" s="1651"/>
      <c r="B329" s="1191"/>
      <c r="C329" s="1445"/>
      <c r="D329" s="1445"/>
      <c r="E329" s="1649"/>
      <c r="F329" s="1446"/>
      <c r="G329" s="1447"/>
      <c r="H329" s="1446"/>
      <c r="I329" s="1447"/>
      <c r="J329" s="1446"/>
      <c r="K329" s="1446"/>
    </row>
    <row r="330" spans="1:11">
      <c r="A330" s="1450"/>
      <c r="B330" s="1191"/>
      <c r="C330" s="1445"/>
      <c r="D330" s="1445"/>
      <c r="E330" s="1649"/>
      <c r="F330" s="1446"/>
      <c r="G330" s="1447"/>
      <c r="H330" s="1446"/>
      <c r="I330" s="1447"/>
      <c r="J330" s="1446"/>
      <c r="K330" s="1446"/>
    </row>
    <row r="331" spans="1:11">
      <c r="A331" s="1259"/>
      <c r="B331" s="614"/>
      <c r="C331" s="1445"/>
      <c r="D331" s="1271"/>
      <c r="E331" s="1836"/>
      <c r="F331" s="1837"/>
      <c r="G331" s="1838"/>
      <c r="H331" s="1837"/>
      <c r="I331" s="1838"/>
      <c r="J331" s="1837"/>
      <c r="K331" s="1446"/>
    </row>
    <row r="332" spans="1:11">
      <c r="A332" s="1453"/>
      <c r="B332" s="894"/>
      <c r="C332" s="894"/>
      <c r="D332" s="894"/>
      <c r="E332" s="895"/>
      <c r="F332" s="895"/>
      <c r="G332" s="895"/>
      <c r="H332" s="895"/>
      <c r="I332" s="895"/>
      <c r="J332" s="895"/>
      <c r="K332" s="1446"/>
    </row>
    <row r="333" spans="1:11">
      <c r="A333" s="1454"/>
      <c r="B333" s="892"/>
      <c r="C333" s="1455"/>
      <c r="D333" s="892"/>
      <c r="E333" s="1456"/>
      <c r="F333" s="1455"/>
      <c r="G333" s="1456"/>
      <c r="H333" s="1455"/>
      <c r="I333" s="1456"/>
      <c r="J333" s="1455"/>
      <c r="K333" s="1446"/>
    </row>
    <row r="334" spans="1:11">
      <c r="A334" s="1455"/>
      <c r="B334" s="892"/>
      <c r="C334" s="1455"/>
      <c r="D334" s="892"/>
      <c r="E334" s="1455"/>
      <c r="F334" s="1457"/>
      <c r="G334" s="1455"/>
      <c r="H334" s="1457"/>
      <c r="I334" s="1455"/>
      <c r="J334" s="1457"/>
      <c r="K334" s="1446"/>
    </row>
    <row r="335" spans="1:11">
      <c r="A335" s="1458"/>
      <c r="B335" s="1455"/>
      <c r="C335" s="1455"/>
      <c r="D335" s="1455"/>
      <c r="E335" s="1455"/>
      <c r="F335" s="1455"/>
      <c r="G335" s="1455"/>
      <c r="H335" s="1455"/>
      <c r="I335" s="1455"/>
      <c r="J335" s="1455"/>
      <c r="K335" s="1446"/>
    </row>
    <row r="336" spans="1:11">
      <c r="B336" s="889"/>
      <c r="C336" s="889"/>
      <c r="D336" s="889"/>
      <c r="E336" s="889"/>
      <c r="F336" s="889"/>
      <c r="G336" s="889"/>
      <c r="H336" s="889"/>
      <c r="I336" s="889"/>
      <c r="J336" s="889"/>
      <c r="K336" s="1446"/>
    </row>
    <row r="337" spans="2:11">
      <c r="B337" s="889"/>
      <c r="C337" s="889"/>
      <c r="E337" s="889"/>
      <c r="G337" s="889"/>
      <c r="I337" s="889"/>
      <c r="K337" s="1836"/>
    </row>
    <row r="338" spans="2:11">
      <c r="K338" s="895"/>
    </row>
    <row r="339" spans="2:11">
      <c r="K339" s="1456"/>
    </row>
    <row r="340" spans="2:11">
      <c r="K340" s="1455"/>
    </row>
    <row r="341" spans="2:11">
      <c r="K341" s="1455"/>
    </row>
    <row r="342" spans="2:11">
      <c r="K342" s="893"/>
    </row>
    <row r="343" spans="2:11">
      <c r="K343" s="889"/>
    </row>
  </sheetData>
  <customSheetViews>
    <customSheetView guid="{47D1D06F-CD63-4FEA-BA98-58AF0C63F775}" scale="80" showPageBreaks="1" showGridLines="0" printArea="1" topLeftCell="A244">
      <selection activeCell="L308" sqref="L308"/>
      <rowBreaks count="6" manualBreakCount="6">
        <brk id="49" min="1" max="10" man="1"/>
        <brk id="98" min="1" max="10" man="1"/>
        <brk id="147" min="1" max="10" man="1"/>
        <brk id="197" min="1" max="10" man="1"/>
        <brk id="245" min="1" max="10" man="1"/>
        <brk id="291" min="1" max="10" man="1"/>
      </rowBreaks>
      <pageMargins left="0.33" right="0.5" top="0.5" bottom="0.25" header="0.5" footer="0.25"/>
      <printOptions horizontalCentered="1"/>
      <pageSetup scale="68" firstPageNumber="125" orientation="landscape" useFirstPageNumber="1" r:id="rId1"/>
      <headerFooter scaleWithDoc="0">
        <oddFooter>&amp;R&amp;8&amp;P</oddFooter>
      </headerFooter>
    </customSheetView>
    <customSheetView guid="{018F3E41-3C34-447D-8E2C-07962AB41A6D}" scale="80" showGridLines="0">
      <selection activeCell="A24" sqref="A24"/>
      <rowBreaks count="6" manualBreakCount="6">
        <brk id="49" min="1" max="10" man="1"/>
        <brk id="98" min="1" max="10" man="1"/>
        <brk id="147" min="1" max="10" man="1"/>
        <brk id="197" min="1" max="10" man="1"/>
        <brk id="245" min="1" max="10" man="1"/>
        <brk id="291" min="1" max="10" man="1"/>
      </rowBreaks>
      <pageMargins left="0.33" right="0.5" top="0.5" bottom="0.25" header="0.5" footer="0.25"/>
      <printOptions horizontalCentered="1"/>
      <pageSetup scale="68" firstPageNumber="125" orientation="landscape" useFirstPageNumber="1" r:id="rId2"/>
      <headerFooter scaleWithDoc="0">
        <oddFooter>&amp;R&amp;8&amp;P</oddFooter>
      </headerFooter>
    </customSheetView>
  </customSheetViews>
  <mergeCells count="1">
    <mergeCell ref="A7:K7"/>
  </mergeCells>
  <printOptions horizontalCentered="1"/>
  <pageMargins left="0.33" right="0.5" top="0.5" bottom="0.25" header="0.5" footer="0.25"/>
  <pageSetup scale="68" firstPageNumber="126" orientation="landscape" useFirstPageNumber="1" r:id="rId3"/>
  <headerFooter scaleWithDoc="0">
    <oddFooter>&amp;R&amp;8&amp;P</oddFooter>
  </headerFooter>
  <rowBreaks count="6" manualBreakCount="6">
    <brk id="49" min="1" max="10" man="1"/>
    <brk id="98" min="1" max="10" man="1"/>
    <brk id="147" min="1" max="10" man="1"/>
    <brk id="197" min="1" max="10" man="1"/>
    <brk id="245" min="1" max="10" man="1"/>
    <brk id="291" min="1"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dimension ref="A1:V79"/>
  <sheetViews>
    <sheetView showGridLines="0" showOutlineSymbols="0" zoomScale="90" zoomScaleNormal="80" workbookViewId="0"/>
  </sheetViews>
  <sheetFormatPr defaultColWidth="9.61328125" defaultRowHeight="12.5"/>
  <cols>
    <col min="1" max="1" width="32.61328125" style="58" customWidth="1"/>
    <col min="2" max="2" width="1.61328125" style="58" customWidth="1"/>
    <col min="3" max="3" width="10.61328125" style="58" bestFit="1" customWidth="1"/>
    <col min="4" max="4" width="1.61328125" style="58" customWidth="1"/>
    <col min="5" max="5" width="10.61328125" style="58" bestFit="1" customWidth="1"/>
    <col min="6" max="6" width="1.61328125" style="58" customWidth="1"/>
    <col min="7" max="7" width="10.61328125" style="58" bestFit="1" customWidth="1"/>
    <col min="8" max="8" width="1.61328125" style="58" customWidth="1"/>
    <col min="9" max="9" width="10.61328125" style="58" customWidth="1"/>
    <col min="10" max="10" width="1.61328125" style="58" customWidth="1"/>
    <col min="11" max="11" width="10.61328125" style="58" bestFit="1" customWidth="1"/>
    <col min="12" max="12" width="1.61328125" style="58" customWidth="1"/>
    <col min="13" max="13" width="10.61328125" style="58" bestFit="1" customWidth="1"/>
    <col min="14" max="14" width="1.61328125" style="58" customWidth="1"/>
    <col min="15" max="15" width="10.61328125" style="58" bestFit="1" customWidth="1"/>
    <col min="16" max="16" width="1.61328125" style="58" customWidth="1"/>
    <col min="17" max="17" width="10.61328125" style="58" customWidth="1"/>
    <col min="18" max="18" width="1.61328125" style="58" customWidth="1"/>
    <col min="19" max="19" width="10.61328125" style="58" customWidth="1"/>
    <col min="20" max="20" width="1.61328125" style="58" customWidth="1"/>
    <col min="21" max="21" width="10.61328125" style="58" customWidth="1"/>
    <col min="22" max="16384" width="9.61328125" style="58"/>
  </cols>
  <sheetData>
    <row r="1" spans="1:21" ht="15.5">
      <c r="A1" s="1050" t="s">
        <v>1193</v>
      </c>
    </row>
    <row r="3" spans="1:21" ht="23.25" customHeight="1">
      <c r="A3" s="61" t="s">
        <v>0</v>
      </c>
      <c r="B3" s="62"/>
      <c r="C3" s="62"/>
      <c r="D3" s="116"/>
      <c r="E3" s="62"/>
      <c r="F3" s="62"/>
      <c r="G3" s="62"/>
      <c r="H3" s="116"/>
      <c r="I3" s="116"/>
      <c r="J3" s="116"/>
      <c r="K3" s="116"/>
      <c r="L3" s="116"/>
      <c r="M3" s="116"/>
      <c r="N3" s="116"/>
      <c r="O3" s="116"/>
      <c r="P3" s="116"/>
      <c r="Q3" s="116"/>
      <c r="R3" s="117"/>
      <c r="T3" s="117"/>
    </row>
    <row r="4" spans="1:21" ht="22.5" customHeight="1">
      <c r="A4" s="61" t="s">
        <v>1</v>
      </c>
      <c r="B4" s="62"/>
      <c r="C4" s="62"/>
      <c r="D4" s="116"/>
      <c r="E4" s="62"/>
      <c r="F4" s="62"/>
      <c r="G4" s="62"/>
      <c r="H4" s="116"/>
      <c r="I4" s="116"/>
      <c r="J4" s="116"/>
      <c r="K4" s="116"/>
      <c r="L4" s="116"/>
      <c r="M4" s="116"/>
      <c r="N4" s="116"/>
      <c r="O4" s="116"/>
      <c r="P4" s="116"/>
      <c r="Q4" s="116"/>
      <c r="R4" s="117"/>
      <c r="T4" s="117"/>
    </row>
    <row r="5" spans="1:21" ht="21" customHeight="1">
      <c r="A5" s="118" t="s">
        <v>79</v>
      </c>
      <c r="B5" s="62"/>
      <c r="C5" s="62"/>
      <c r="D5" s="116"/>
      <c r="E5" s="62"/>
      <c r="F5" s="62"/>
      <c r="G5" s="62"/>
      <c r="H5" s="116"/>
      <c r="I5" s="116"/>
      <c r="J5" s="116"/>
      <c r="K5" s="116"/>
      <c r="L5" s="116"/>
      <c r="M5" s="116"/>
      <c r="N5" s="116"/>
      <c r="P5" s="119"/>
      <c r="R5" s="117"/>
      <c r="T5" s="117"/>
      <c r="U5" s="120" t="s">
        <v>80</v>
      </c>
    </row>
    <row r="6" spans="1:21" ht="20.25" customHeight="1">
      <c r="A6" s="118" t="s">
        <v>2476</v>
      </c>
      <c r="B6" s="62"/>
      <c r="C6" s="62"/>
      <c r="D6" s="116"/>
      <c r="E6" s="62"/>
      <c r="F6" s="62"/>
      <c r="G6" s="62"/>
      <c r="H6" s="116"/>
      <c r="I6" s="116"/>
      <c r="J6" s="116"/>
      <c r="K6" s="116"/>
      <c r="L6" s="116"/>
      <c r="M6" s="116"/>
      <c r="N6" s="116"/>
      <c r="O6" s="116"/>
      <c r="P6" s="116"/>
      <c r="Q6" s="116"/>
      <c r="R6" s="117"/>
      <c r="T6" s="117"/>
    </row>
    <row r="7" spans="1:21" ht="15.9" customHeight="1">
      <c r="A7" s="1908" t="s">
        <v>2311</v>
      </c>
      <c r="B7" s="62"/>
      <c r="C7" s="62"/>
      <c r="D7" s="116"/>
      <c r="E7" s="62"/>
      <c r="F7" s="62"/>
      <c r="G7" s="62"/>
      <c r="H7" s="116"/>
      <c r="I7" s="116"/>
      <c r="J7" s="116"/>
      <c r="K7" s="116"/>
      <c r="L7" s="116"/>
      <c r="M7" s="116"/>
      <c r="N7" s="116"/>
      <c r="O7" s="116"/>
      <c r="P7" s="116"/>
      <c r="Q7" s="116"/>
      <c r="R7" s="117"/>
      <c r="T7" s="117"/>
    </row>
    <row r="8" spans="1:21">
      <c r="A8" s="116"/>
      <c r="B8" s="116"/>
      <c r="C8" s="116"/>
      <c r="D8" s="116"/>
      <c r="E8" s="116"/>
      <c r="F8" s="116"/>
      <c r="G8" s="116"/>
      <c r="H8" s="116"/>
      <c r="I8" s="116"/>
      <c r="J8" s="116"/>
      <c r="K8" s="116"/>
      <c r="L8" s="116"/>
      <c r="M8" s="116"/>
      <c r="N8" s="116"/>
      <c r="O8" s="116"/>
      <c r="P8" s="117"/>
      <c r="R8" s="117"/>
    </row>
    <row r="9" spans="1:21" ht="3" customHeight="1">
      <c r="A9" s="116"/>
      <c r="B9" s="116"/>
      <c r="C9" s="116"/>
      <c r="D9" s="116"/>
      <c r="E9" s="116"/>
      <c r="F9" s="116"/>
      <c r="G9" s="116"/>
      <c r="H9" s="116"/>
      <c r="I9" s="116"/>
      <c r="J9" s="116"/>
      <c r="K9" s="116"/>
      <c r="L9" s="116"/>
      <c r="M9" s="116"/>
      <c r="N9" s="116"/>
      <c r="O9" s="116"/>
      <c r="P9" s="117"/>
      <c r="R9" s="117"/>
    </row>
    <row r="10" spans="1:21" ht="14.15" customHeight="1">
      <c r="A10" s="62"/>
      <c r="B10" s="121"/>
      <c r="C10" s="2020" t="s">
        <v>81</v>
      </c>
      <c r="D10" s="2021"/>
      <c r="E10" s="2020" t="s">
        <v>82</v>
      </c>
      <c r="F10" s="2021"/>
      <c r="G10" s="2020" t="s">
        <v>9</v>
      </c>
      <c r="H10" s="2021"/>
      <c r="I10" s="2020" t="s">
        <v>8</v>
      </c>
      <c r="J10" s="2021"/>
      <c r="K10" s="2020" t="s">
        <v>1644</v>
      </c>
      <c r="L10" s="57"/>
      <c r="M10" s="2020" t="s">
        <v>2129</v>
      </c>
      <c r="N10" s="57"/>
      <c r="O10" s="2020" t="s">
        <v>2203</v>
      </c>
      <c r="P10" s="57"/>
      <c r="Q10" s="2020" t="s">
        <v>2250</v>
      </c>
      <c r="R10" s="57"/>
      <c r="S10" s="2020" t="s">
        <v>2296</v>
      </c>
      <c r="T10" s="57"/>
      <c r="U10" s="2020" t="s">
        <v>2471</v>
      </c>
    </row>
    <row r="11" spans="1:21" ht="14.25" customHeight="1">
      <c r="A11" s="64" t="s">
        <v>1658</v>
      </c>
      <c r="B11" s="62"/>
      <c r="D11" s="117"/>
      <c r="F11" s="117"/>
      <c r="H11" s="117"/>
      <c r="J11" s="117"/>
      <c r="L11" s="117"/>
      <c r="N11" s="117"/>
    </row>
    <row r="12" spans="1:21" s="23" customFormat="1" ht="14.15" customHeight="1">
      <c r="A12" s="122" t="s">
        <v>83</v>
      </c>
      <c r="B12" s="123" t="s">
        <v>5</v>
      </c>
      <c r="C12" s="1705">
        <v>31240169</v>
      </c>
      <c r="D12" s="1706"/>
      <c r="E12" s="1705">
        <v>31198971</v>
      </c>
      <c r="F12" s="1706"/>
      <c r="G12" s="1705">
        <v>31957653</v>
      </c>
      <c r="H12" s="1706"/>
      <c r="I12" s="1705">
        <v>33367555</v>
      </c>
      <c r="J12" s="1707"/>
      <c r="K12" s="1708">
        <v>34906793</v>
      </c>
      <c r="L12" s="1707"/>
      <c r="M12" s="1708">
        <v>36549038</v>
      </c>
      <c r="N12" s="1707"/>
      <c r="O12" s="1708">
        <v>37523891</v>
      </c>
      <c r="P12" s="1707"/>
      <c r="Q12" s="1708">
        <v>40269241</v>
      </c>
      <c r="R12" s="1707"/>
      <c r="S12" s="1708">
        <f>'SCH 2'!V16</f>
        <v>41084099</v>
      </c>
      <c r="U12" s="934">
        <f>'SCH 2'!T16</f>
        <v>43118278</v>
      </c>
    </row>
    <row r="13" spans="1:21" ht="14.15" customHeight="1">
      <c r="A13" s="124" t="s">
        <v>84</v>
      </c>
      <c r="B13" s="125" t="s">
        <v>5</v>
      </c>
      <c r="C13" s="1709">
        <v>9735271</v>
      </c>
      <c r="D13" s="1710"/>
      <c r="E13" s="1709">
        <v>11628433</v>
      </c>
      <c r="F13" s="1710"/>
      <c r="G13" s="1709">
        <v>12192942</v>
      </c>
      <c r="H13" s="1710"/>
      <c r="I13" s="1709">
        <v>14637177</v>
      </c>
      <c r="J13" s="1711"/>
      <c r="K13" s="1712">
        <v>13743147</v>
      </c>
      <c r="L13" s="1711"/>
      <c r="M13" s="1712">
        <v>16111218</v>
      </c>
      <c r="N13" s="1711"/>
      <c r="O13" s="1712">
        <v>14971822</v>
      </c>
      <c r="P13" s="1711"/>
      <c r="Q13" s="1712">
        <v>17781120</v>
      </c>
      <c r="R13" s="1711"/>
      <c r="S13" s="1712">
        <f>'SCH 2'!V17</f>
        <v>14009873</v>
      </c>
      <c r="T13" s="1247"/>
      <c r="U13" s="936">
        <f>'SCH 2'!T17</f>
        <v>17025034</v>
      </c>
    </row>
    <row r="14" spans="1:21" ht="14.15" customHeight="1">
      <c r="A14" s="124" t="s">
        <v>2084</v>
      </c>
      <c r="B14" s="125" t="s">
        <v>5</v>
      </c>
      <c r="C14" s="1709">
        <v>2022248</v>
      </c>
      <c r="D14" s="1710"/>
      <c r="E14" s="1709">
        <v>2174476</v>
      </c>
      <c r="F14" s="1710"/>
      <c r="G14" s="1709">
        <v>2192787</v>
      </c>
      <c r="H14" s="1710"/>
      <c r="I14" s="1709">
        <v>2415648</v>
      </c>
      <c r="J14" s="1711"/>
      <c r="K14" s="1712">
        <v>2260045</v>
      </c>
      <c r="L14" s="1711"/>
      <c r="M14" s="1712">
        <v>2653707</v>
      </c>
      <c r="N14" s="1711"/>
      <c r="O14" s="1712">
        <v>2616198</v>
      </c>
      <c r="P14" s="1711"/>
      <c r="Q14" s="1712">
        <v>2538951</v>
      </c>
      <c r="R14" s="1711"/>
      <c r="S14" s="1712">
        <f>'SCH 2'!V18</f>
        <v>2746012</v>
      </c>
      <c r="T14" s="1247"/>
      <c r="U14" s="936">
        <f>'SCH 2'!T18</f>
        <v>3482091</v>
      </c>
    </row>
    <row r="15" spans="1:21" ht="14.15" customHeight="1">
      <c r="A15" s="124" t="s">
        <v>85</v>
      </c>
      <c r="B15" s="125" t="s">
        <v>5</v>
      </c>
      <c r="C15" s="1709">
        <v>-100179</v>
      </c>
      <c r="D15" s="1710"/>
      <c r="E15" s="1709">
        <v>-365944</v>
      </c>
      <c r="F15" s="1710"/>
      <c r="G15" s="1709">
        <v>-309012</v>
      </c>
      <c r="H15" s="1710"/>
      <c r="I15" s="1709">
        <v>-615003</v>
      </c>
      <c r="J15" s="1711"/>
      <c r="K15" s="1712">
        <v>-590752</v>
      </c>
      <c r="L15" s="1711"/>
      <c r="M15" s="1712">
        <v>-675293</v>
      </c>
      <c r="N15" s="1711"/>
      <c r="O15" s="1712">
        <v>-851242</v>
      </c>
      <c r="P15" s="1711"/>
      <c r="Q15" s="1712">
        <v>-855954</v>
      </c>
      <c r="R15" s="1711"/>
      <c r="S15" s="1712">
        <f>'SCH 2'!V19</f>
        <v>-1135335</v>
      </c>
      <c r="T15" s="1247"/>
      <c r="U15" s="936">
        <f>'SCH 2'!T19</f>
        <v>-1117314</v>
      </c>
    </row>
    <row r="16" spans="1:21" ht="14.25" customHeight="1">
      <c r="A16" s="124" t="s">
        <v>86</v>
      </c>
      <c r="B16" s="125" t="s">
        <v>5</v>
      </c>
      <c r="C16" s="1709">
        <v>1004746</v>
      </c>
      <c r="D16" s="1710"/>
      <c r="E16" s="1709">
        <v>1028586</v>
      </c>
      <c r="F16" s="1710"/>
      <c r="G16" s="1709">
        <v>1099268</v>
      </c>
      <c r="H16" s="1710"/>
      <c r="I16" s="1709">
        <v>1154668</v>
      </c>
      <c r="J16" s="1711"/>
      <c r="K16" s="1712">
        <v>1338284</v>
      </c>
      <c r="L16" s="1711"/>
      <c r="M16" s="1712">
        <v>1286154</v>
      </c>
      <c r="N16" s="1711"/>
      <c r="O16" s="1712">
        <v>1405964</v>
      </c>
      <c r="P16" s="1711"/>
      <c r="Q16" s="1712">
        <v>1446472</v>
      </c>
      <c r="R16" s="1711"/>
      <c r="S16" s="1712">
        <f>'SCH 2'!V20</f>
        <v>1332835</v>
      </c>
      <c r="T16" s="1247"/>
      <c r="U16" s="936">
        <f>'SCH 2'!T20</f>
        <v>1357370</v>
      </c>
    </row>
    <row r="17" spans="1:21" ht="14.25" customHeight="1">
      <c r="A17" s="124" t="s">
        <v>2399</v>
      </c>
      <c r="B17" s="125" t="s">
        <v>5</v>
      </c>
      <c r="C17" s="1709">
        <v>0</v>
      </c>
      <c r="D17" s="1710"/>
      <c r="E17" s="1709">
        <v>0</v>
      </c>
      <c r="F17" s="1710"/>
      <c r="G17" s="1709">
        <v>0</v>
      </c>
      <c r="H17" s="1710"/>
      <c r="I17" s="1709">
        <v>0</v>
      </c>
      <c r="J17" s="1711"/>
      <c r="K17" s="1712">
        <v>0</v>
      </c>
      <c r="L17" s="1711"/>
      <c r="M17" s="1712">
        <v>0</v>
      </c>
      <c r="N17" s="1711"/>
      <c r="O17" s="1712">
        <v>0</v>
      </c>
      <c r="P17" s="1711"/>
      <c r="Q17" s="1712">
        <v>0</v>
      </c>
      <c r="R17" s="1711"/>
      <c r="S17" s="1712">
        <f>'SCH 2'!V21</f>
        <v>53</v>
      </c>
      <c r="T17" s="1247"/>
      <c r="U17" s="936">
        <f>'SCH 2'!T21</f>
        <v>0</v>
      </c>
    </row>
    <row r="18" spans="1:21" ht="15.9" customHeight="1">
      <c r="A18" s="124" t="s">
        <v>87</v>
      </c>
      <c r="B18" s="125" t="s">
        <v>5</v>
      </c>
      <c r="C18" s="1713">
        <f>SUM(C11:C17)</f>
        <v>43902255</v>
      </c>
      <c r="D18" s="1710"/>
      <c r="E18" s="1713">
        <f>SUM(E11:E17)</f>
        <v>45664522</v>
      </c>
      <c r="F18" s="1710"/>
      <c r="G18" s="1713">
        <f>SUM(G11:G17)</f>
        <v>47133638</v>
      </c>
      <c r="H18" s="1710"/>
      <c r="I18" s="1713">
        <f>SUM(I11:I17)</f>
        <v>50960045</v>
      </c>
      <c r="J18" s="1711"/>
      <c r="K18" s="1714">
        <f>ROUND(SUM(K11:K17),0)</f>
        <v>51657517</v>
      </c>
      <c r="L18" s="1711"/>
      <c r="M18" s="1714">
        <f>ROUND(SUM(M11:M17),0)</f>
        <v>55924824</v>
      </c>
      <c r="N18" s="1711"/>
      <c r="O18" s="1714">
        <f>ROUND(SUM(O11:O17),0)</f>
        <v>55666633</v>
      </c>
      <c r="P18" s="1711"/>
      <c r="Q18" s="1714">
        <f>ROUND(SUM(Q11:Q17),0)</f>
        <v>61179830</v>
      </c>
      <c r="R18" s="1711"/>
      <c r="S18" s="1714">
        <f>ROUND(SUM(S11:S17),0)</f>
        <v>58037537</v>
      </c>
      <c r="T18" s="1247"/>
      <c r="U18" s="1248">
        <f>ROUND(SUM(U11:U17),0)</f>
        <v>63865459</v>
      </c>
    </row>
    <row r="19" spans="1:21" ht="14.15" customHeight="1">
      <c r="A19" s="124" t="s">
        <v>88</v>
      </c>
      <c r="B19" s="125" t="s">
        <v>5</v>
      </c>
      <c r="C19" s="1709">
        <v>-7693040</v>
      </c>
      <c r="D19" s="1710"/>
      <c r="E19" s="1709">
        <v>-6896695</v>
      </c>
      <c r="F19" s="1710"/>
      <c r="G19" s="1709">
        <v>-6906923</v>
      </c>
      <c r="H19" s="1710"/>
      <c r="I19" s="1709">
        <v>-7999270</v>
      </c>
      <c r="J19" s="1711"/>
      <c r="K19" s="1712">
        <v>-7947684</v>
      </c>
      <c r="L19" s="1711"/>
      <c r="M19" s="1712">
        <v>-8869541</v>
      </c>
      <c r="N19" s="1711"/>
      <c r="O19" s="1712">
        <v>-8100689</v>
      </c>
      <c r="P19" s="1711"/>
      <c r="Q19" s="1712">
        <v>-9678493</v>
      </c>
      <c r="R19" s="1711"/>
      <c r="S19" s="1712">
        <f>'SCH 2'!V25</f>
        <v>-9950148</v>
      </c>
      <c r="T19" s="1247"/>
      <c r="U19" s="936">
        <f>'SCH 2'!T25</f>
        <v>-10206057</v>
      </c>
    </row>
    <row r="20" spans="1:21" ht="18" customHeight="1">
      <c r="A20" s="56" t="s">
        <v>89</v>
      </c>
      <c r="B20" s="125" t="s">
        <v>5</v>
      </c>
      <c r="C20" s="1715">
        <f>C18+C19</f>
        <v>36209215</v>
      </c>
      <c r="D20" s="1710"/>
      <c r="E20" s="1715">
        <f>E18+E19</f>
        <v>38767827</v>
      </c>
      <c r="F20" s="1710"/>
      <c r="G20" s="1715">
        <f>G18+G19</f>
        <v>40226715</v>
      </c>
      <c r="H20" s="1710"/>
      <c r="I20" s="1715">
        <f>I18+I19</f>
        <v>42960775</v>
      </c>
      <c r="J20" s="1710"/>
      <c r="K20" s="1715">
        <f>K18+K19</f>
        <v>43709833</v>
      </c>
      <c r="L20" s="1711"/>
      <c r="M20" s="1716">
        <f>ROUND(SUM(M18+M19),0)</f>
        <v>47055283</v>
      </c>
      <c r="N20" s="1711"/>
      <c r="O20" s="1716">
        <f>ROUND(SUM(O18+O19),0)</f>
        <v>47565944</v>
      </c>
      <c r="P20" s="1711"/>
      <c r="Q20" s="1716">
        <f>ROUND(SUM(Q18+Q19),0)</f>
        <v>51501337</v>
      </c>
      <c r="R20" s="1711"/>
      <c r="S20" s="1716">
        <f>ROUND(SUM(S18+S19),0)</f>
        <v>48087389</v>
      </c>
      <c r="T20" s="1247"/>
      <c r="U20" s="1249">
        <f>ROUND(SUM(U18+U19),0)</f>
        <v>53659402</v>
      </c>
    </row>
    <row r="21" spans="1:21" ht="11.25" customHeight="1">
      <c r="A21" s="62"/>
      <c r="B21" s="125"/>
      <c r="C21" s="1713"/>
      <c r="D21" s="1710"/>
      <c r="E21" s="1713"/>
      <c r="F21" s="1710"/>
      <c r="G21" s="1713"/>
      <c r="H21" s="1710"/>
      <c r="I21" s="1713"/>
      <c r="J21" s="1710"/>
      <c r="K21" s="1713"/>
      <c r="L21" s="1711"/>
      <c r="M21" s="1714"/>
      <c r="N21" s="1711"/>
      <c r="O21" s="1714"/>
      <c r="P21" s="1711"/>
      <c r="Q21" s="1714"/>
      <c r="R21" s="1711"/>
      <c r="S21" s="1714"/>
      <c r="T21" s="1247"/>
      <c r="U21" s="1248"/>
    </row>
    <row r="22" spans="1:21" ht="14.25" customHeight="1">
      <c r="A22" s="64" t="s">
        <v>12</v>
      </c>
      <c r="B22" s="125"/>
      <c r="C22" s="1119"/>
      <c r="D22" s="1710"/>
      <c r="E22" s="1119"/>
      <c r="F22" s="1710"/>
      <c r="G22" s="1119"/>
      <c r="H22" s="1710"/>
      <c r="I22" s="1119"/>
      <c r="J22" s="1710"/>
      <c r="K22" s="1119"/>
      <c r="L22" s="1711"/>
      <c r="M22" s="1712"/>
      <c r="N22" s="1711"/>
      <c r="O22" s="1712"/>
      <c r="P22" s="1711"/>
      <c r="Q22" s="1712"/>
      <c r="R22" s="1711"/>
      <c r="S22" s="1712"/>
      <c r="T22" s="1247"/>
      <c r="U22" s="936"/>
    </row>
    <row r="23" spans="1:21" ht="14.15" customHeight="1">
      <c r="A23" s="62" t="s">
        <v>90</v>
      </c>
      <c r="B23" s="126" t="s">
        <v>5</v>
      </c>
      <c r="C23" s="1709">
        <v>11537852</v>
      </c>
      <c r="D23" s="1710"/>
      <c r="E23" s="1709">
        <v>11874582</v>
      </c>
      <c r="F23" s="1710"/>
      <c r="G23" s="1709">
        <v>11989290</v>
      </c>
      <c r="H23" s="1710"/>
      <c r="I23" s="1709">
        <v>12587660</v>
      </c>
      <c r="J23" s="1711"/>
      <c r="K23" s="1712">
        <v>12991656</v>
      </c>
      <c r="L23" s="1711"/>
      <c r="M23" s="1712">
        <v>13359320</v>
      </c>
      <c r="N23" s="1711"/>
      <c r="O23" s="1712">
        <v>13869587</v>
      </c>
      <c r="P23" s="1711"/>
      <c r="Q23" s="1712">
        <v>14495076</v>
      </c>
      <c r="R23" s="1711"/>
      <c r="S23" s="1712">
        <f>'SCH 2'!V29</f>
        <v>15127442</v>
      </c>
      <c r="T23" s="1247"/>
      <c r="U23" s="936">
        <f>'SCH 2'!T29</f>
        <v>15932060</v>
      </c>
    </row>
    <row r="24" spans="1:21" ht="14.15" customHeight="1">
      <c r="A24" s="62" t="s">
        <v>91</v>
      </c>
      <c r="B24" s="126" t="s">
        <v>5</v>
      </c>
      <c r="C24" s="1709">
        <v>95027</v>
      </c>
      <c r="D24" s="1710"/>
      <c r="E24" s="1709">
        <v>104017</v>
      </c>
      <c r="F24" s="1710"/>
      <c r="G24" s="1709">
        <v>109050</v>
      </c>
      <c r="H24" s="1710"/>
      <c r="I24" s="1709">
        <v>113979</v>
      </c>
      <c r="J24" s="1711"/>
      <c r="K24" s="1712">
        <v>119093</v>
      </c>
      <c r="L24" s="1711"/>
      <c r="M24" s="1712">
        <v>126076</v>
      </c>
      <c r="N24" s="1711"/>
      <c r="O24" s="1712">
        <v>127004</v>
      </c>
      <c r="P24" s="1711"/>
      <c r="Q24" s="1712">
        <v>122988</v>
      </c>
      <c r="R24" s="1711"/>
      <c r="S24" s="1712">
        <f>'SCH 2'!V30</f>
        <v>130033</v>
      </c>
      <c r="T24" s="1247"/>
      <c r="U24" s="936">
        <f>'SCH 2'!T30</f>
        <v>107033</v>
      </c>
    </row>
    <row r="25" spans="1:21" ht="14.15" customHeight="1">
      <c r="A25" s="62" t="s">
        <v>92</v>
      </c>
      <c r="B25" s="126" t="s">
        <v>5</v>
      </c>
      <c r="C25" s="1717">
        <v>12</v>
      </c>
      <c r="D25" s="1710"/>
      <c r="E25" s="1709">
        <v>0</v>
      </c>
      <c r="F25" s="1710"/>
      <c r="G25" s="1718">
        <v>0</v>
      </c>
      <c r="H25" s="1710"/>
      <c r="I25" s="1718">
        <v>0</v>
      </c>
      <c r="J25" s="1711"/>
      <c r="K25" s="935">
        <v>0</v>
      </c>
      <c r="L25" s="1711"/>
      <c r="M25" s="935">
        <v>0</v>
      </c>
      <c r="N25" s="1711"/>
      <c r="O25" s="935">
        <v>0</v>
      </c>
      <c r="P25" s="1711"/>
      <c r="Q25" s="935">
        <v>0</v>
      </c>
      <c r="R25" s="1711"/>
      <c r="S25" s="1712">
        <v>0</v>
      </c>
      <c r="T25" s="1247"/>
      <c r="U25" s="935">
        <v>0</v>
      </c>
    </row>
    <row r="26" spans="1:21" ht="14.15" customHeight="1">
      <c r="A26" s="62" t="s">
        <v>93</v>
      </c>
      <c r="B26" s="126" t="s">
        <v>5</v>
      </c>
      <c r="C26" s="1709">
        <v>1615691</v>
      </c>
      <c r="D26" s="1710"/>
      <c r="E26" s="1709">
        <v>1633524</v>
      </c>
      <c r="F26" s="1710"/>
      <c r="G26" s="1709">
        <v>1550599</v>
      </c>
      <c r="H26" s="1710"/>
      <c r="I26" s="1709">
        <v>1453351</v>
      </c>
      <c r="J26" s="1711"/>
      <c r="K26" s="1712">
        <v>1313758</v>
      </c>
      <c r="L26" s="1711"/>
      <c r="M26" s="1712">
        <v>1250612</v>
      </c>
      <c r="N26" s="1711"/>
      <c r="O26" s="1712">
        <v>1235230</v>
      </c>
      <c r="P26" s="1711"/>
      <c r="Q26" s="1712">
        <v>1170526</v>
      </c>
      <c r="R26" s="1711"/>
      <c r="S26" s="1712">
        <f>'SCH 2'!V31</f>
        <v>1107756</v>
      </c>
      <c r="T26" s="1247"/>
      <c r="U26" s="936">
        <f>'SCH 2'!T31</f>
        <v>1035223</v>
      </c>
    </row>
    <row r="27" spans="1:21" ht="14.15" customHeight="1">
      <c r="A27" s="62" t="s">
        <v>2303</v>
      </c>
      <c r="B27" s="126" t="s">
        <v>5</v>
      </c>
      <c r="C27" s="1709">
        <v>0</v>
      </c>
      <c r="D27" s="1710"/>
      <c r="E27" s="1709">
        <v>0</v>
      </c>
      <c r="F27" s="1710"/>
      <c r="G27" s="1709">
        <v>0</v>
      </c>
      <c r="H27" s="1710"/>
      <c r="I27" s="1709">
        <v>0</v>
      </c>
      <c r="J27" s="1711"/>
      <c r="K27" s="1712">
        <v>0</v>
      </c>
      <c r="L27" s="1711"/>
      <c r="M27" s="1712">
        <v>11</v>
      </c>
      <c r="N27" s="1711"/>
      <c r="O27" s="1712">
        <v>584</v>
      </c>
      <c r="P27" s="1711"/>
      <c r="Q27" s="1712">
        <v>1880</v>
      </c>
      <c r="R27" s="1711"/>
      <c r="S27" s="1712">
        <f>'SCH 2'!V32</f>
        <v>3867</v>
      </c>
      <c r="T27" s="1247"/>
      <c r="U27" s="936">
        <f>'SCH 2'!T32</f>
        <v>5698</v>
      </c>
    </row>
    <row r="28" spans="1:21" ht="14.15" customHeight="1">
      <c r="A28" s="124" t="s">
        <v>94</v>
      </c>
      <c r="B28" s="126" t="s">
        <v>5</v>
      </c>
      <c r="C28" s="1709">
        <v>516145</v>
      </c>
      <c r="D28" s="1710"/>
      <c r="E28" s="1709">
        <v>501610</v>
      </c>
      <c r="F28" s="1710"/>
      <c r="G28" s="1709">
        <v>492464</v>
      </c>
      <c r="H28" s="1710"/>
      <c r="I28" s="1709">
        <v>473156</v>
      </c>
      <c r="J28" s="1711"/>
      <c r="K28" s="1712">
        <v>486955</v>
      </c>
      <c r="L28" s="1711"/>
      <c r="M28" s="1712">
        <v>503068</v>
      </c>
      <c r="N28" s="1711"/>
      <c r="O28" s="1712">
        <v>519015</v>
      </c>
      <c r="P28" s="1711"/>
      <c r="Q28" s="1712">
        <v>512503</v>
      </c>
      <c r="R28" s="1711"/>
      <c r="S28" s="1712">
        <f>'SCH 2'!V33</f>
        <v>528121</v>
      </c>
      <c r="T28" s="1247"/>
      <c r="U28" s="936">
        <f>'SCH 2'!T33</f>
        <v>511845</v>
      </c>
    </row>
    <row r="29" spans="1:21" ht="14.15" customHeight="1">
      <c r="A29" s="62" t="s">
        <v>95</v>
      </c>
      <c r="B29" s="126" t="s">
        <v>5</v>
      </c>
      <c r="C29" s="1709">
        <v>229698</v>
      </c>
      <c r="D29" s="1710"/>
      <c r="E29" s="1709">
        <v>238263</v>
      </c>
      <c r="F29" s="1710"/>
      <c r="G29" s="1709">
        <v>246217</v>
      </c>
      <c r="H29" s="1710"/>
      <c r="I29" s="1709">
        <v>250306</v>
      </c>
      <c r="J29" s="1711"/>
      <c r="K29" s="1712">
        <v>250859</v>
      </c>
      <c r="L29" s="1711"/>
      <c r="M29" s="1712">
        <v>254548</v>
      </c>
      <c r="N29" s="1711"/>
      <c r="O29" s="1712">
        <v>257678</v>
      </c>
      <c r="P29" s="1711"/>
      <c r="Q29" s="1712">
        <v>259230</v>
      </c>
      <c r="R29" s="1711"/>
      <c r="S29" s="1712">
        <f>'SCH 2'!V34</f>
        <v>262385</v>
      </c>
      <c r="T29" s="1247"/>
      <c r="U29" s="936">
        <f>'SCH 2'!T34</f>
        <v>258980</v>
      </c>
    </row>
    <row r="30" spans="1:21" ht="14.15" customHeight="1">
      <c r="A30" s="62" t="s">
        <v>96</v>
      </c>
      <c r="B30" s="126" t="s">
        <v>5</v>
      </c>
      <c r="C30" s="1709">
        <v>129162</v>
      </c>
      <c r="D30" s="1710"/>
      <c r="E30" s="1709">
        <v>132129</v>
      </c>
      <c r="F30" s="1710"/>
      <c r="G30" s="1709">
        <v>145008</v>
      </c>
      <c r="H30" s="1710"/>
      <c r="I30" s="1709">
        <v>136223</v>
      </c>
      <c r="J30" s="1711"/>
      <c r="K30" s="1712">
        <v>140400</v>
      </c>
      <c r="L30" s="1711"/>
      <c r="M30" s="1712">
        <v>158562</v>
      </c>
      <c r="N30" s="1711"/>
      <c r="O30" s="1712">
        <v>138696</v>
      </c>
      <c r="P30" s="1711"/>
      <c r="Q30" s="1712">
        <v>93205</v>
      </c>
      <c r="R30" s="1711"/>
      <c r="S30" s="1712">
        <f>'SCH 2'!V35</f>
        <v>145007</v>
      </c>
      <c r="T30" s="1247"/>
      <c r="U30" s="936">
        <f>'SCH 2'!T35</f>
        <v>141385</v>
      </c>
    </row>
    <row r="31" spans="1:21" ht="14.15" customHeight="1">
      <c r="A31" s="62" t="s">
        <v>2510</v>
      </c>
      <c r="B31" s="126" t="s">
        <v>5</v>
      </c>
      <c r="C31" s="1709">
        <v>0</v>
      </c>
      <c r="D31" s="1710"/>
      <c r="E31" s="1709">
        <v>0</v>
      </c>
      <c r="F31" s="1710"/>
      <c r="G31" s="1709">
        <v>0</v>
      </c>
      <c r="H31" s="1710"/>
      <c r="I31" s="1709">
        <v>0</v>
      </c>
      <c r="J31" s="1711"/>
      <c r="K31" s="1712">
        <v>0</v>
      </c>
      <c r="L31" s="1711"/>
      <c r="M31" s="1712">
        <v>0</v>
      </c>
      <c r="N31" s="1711"/>
      <c r="O31" s="1712">
        <v>0</v>
      </c>
      <c r="P31" s="1711"/>
      <c r="Q31" s="1712">
        <v>0</v>
      </c>
      <c r="R31" s="1711"/>
      <c r="S31" s="1712">
        <f>'SCH 2'!V36</f>
        <v>0</v>
      </c>
      <c r="T31" s="1247"/>
      <c r="U31" s="936">
        <f>'SCH 2'!T36</f>
        <v>10405</v>
      </c>
    </row>
    <row r="32" spans="1:21" ht="14.15" customHeight="1">
      <c r="A32" s="62" t="s">
        <v>2488</v>
      </c>
      <c r="B32" s="126" t="s">
        <v>5</v>
      </c>
      <c r="C32" s="1709">
        <v>0</v>
      </c>
      <c r="D32" s="1710"/>
      <c r="E32" s="1709">
        <v>0</v>
      </c>
      <c r="F32" s="1710"/>
      <c r="G32" s="1709">
        <v>0</v>
      </c>
      <c r="H32" s="1710"/>
      <c r="I32" s="1709">
        <v>0</v>
      </c>
      <c r="J32" s="1711"/>
      <c r="K32" s="1712">
        <v>0</v>
      </c>
      <c r="L32" s="1711"/>
      <c r="M32" s="1712">
        <v>0</v>
      </c>
      <c r="N32" s="1711"/>
      <c r="O32" s="1712">
        <v>0</v>
      </c>
      <c r="P32" s="1711"/>
      <c r="Q32" s="1712">
        <v>0</v>
      </c>
      <c r="R32" s="1711"/>
      <c r="S32" s="1712">
        <f>'SCH 2'!V37</f>
        <v>0</v>
      </c>
      <c r="T32" s="1247"/>
      <c r="U32" s="936">
        <f>'SCH 2'!T37</f>
        <v>19356</v>
      </c>
    </row>
    <row r="33" spans="1:22" ht="14.15" customHeight="1">
      <c r="A33" s="62" t="s">
        <v>97</v>
      </c>
      <c r="B33" s="126" t="s">
        <v>5</v>
      </c>
      <c r="C33" s="1709">
        <v>81142</v>
      </c>
      <c r="D33" s="1710"/>
      <c r="E33" s="1709">
        <v>86849</v>
      </c>
      <c r="F33" s="1710"/>
      <c r="G33" s="1709">
        <v>82945</v>
      </c>
      <c r="H33" s="1710"/>
      <c r="I33" s="1709">
        <v>85190</v>
      </c>
      <c r="J33" s="1711"/>
      <c r="K33" s="1712">
        <v>82263</v>
      </c>
      <c r="L33" s="1711"/>
      <c r="M33" s="1712">
        <v>73146</v>
      </c>
      <c r="N33" s="1711"/>
      <c r="O33" s="1712">
        <v>64036</v>
      </c>
      <c r="P33" s="1711"/>
      <c r="Q33" s="1712">
        <v>55944</v>
      </c>
      <c r="R33" s="1711"/>
      <c r="S33" s="1712">
        <f>'SCH 2'!V38</f>
        <v>51703</v>
      </c>
      <c r="T33" s="1247"/>
      <c r="U33" s="936">
        <f>'SCH 2'!T38</f>
        <v>0</v>
      </c>
    </row>
    <row r="34" spans="1:22" ht="18" customHeight="1">
      <c r="A34" s="56" t="s">
        <v>98</v>
      </c>
      <c r="B34" s="125" t="s">
        <v>5</v>
      </c>
      <c r="C34" s="1715">
        <f>SUM(C23:C33)</f>
        <v>14204729</v>
      </c>
      <c r="D34" s="1710"/>
      <c r="E34" s="1715">
        <f>SUM(E23:E33)</f>
        <v>14570974</v>
      </c>
      <c r="F34" s="1710"/>
      <c r="G34" s="1715">
        <f>SUM(G23:G33)</f>
        <v>14615573</v>
      </c>
      <c r="H34" s="1710"/>
      <c r="I34" s="1715">
        <f>SUM(I23:I33)</f>
        <v>15099865</v>
      </c>
      <c r="J34" s="1710"/>
      <c r="K34" s="1715">
        <f>SUM(K23:K33)</f>
        <v>15384984</v>
      </c>
      <c r="L34" s="1711"/>
      <c r="M34" s="1716">
        <f>ROUND(SUM(M23:M33),0)</f>
        <v>15725343</v>
      </c>
      <c r="N34" s="1711"/>
      <c r="O34" s="1716">
        <f>ROUND(SUM(O23:O33),0)</f>
        <v>16211830</v>
      </c>
      <c r="P34" s="1711"/>
      <c r="Q34" s="1716">
        <f>ROUND(SUM(Q23:Q33),0)</f>
        <v>16711352</v>
      </c>
      <c r="R34" s="1711"/>
      <c r="S34" s="1716">
        <f>ROUND(SUM(S23:S33),0)</f>
        <v>17356314</v>
      </c>
      <c r="T34" s="1247"/>
      <c r="U34" s="1249">
        <f>ROUND(SUM(U23:U33),0)</f>
        <v>18021985</v>
      </c>
    </row>
    <row r="35" spans="1:22" ht="11.25" customHeight="1">
      <c r="A35" s="62"/>
      <c r="B35" s="125"/>
      <c r="C35" s="1713"/>
      <c r="D35" s="1710"/>
      <c r="E35" s="1713"/>
      <c r="F35" s="1710"/>
      <c r="G35" s="1713"/>
      <c r="H35" s="1710"/>
      <c r="I35" s="1713"/>
      <c r="J35" s="1710"/>
      <c r="K35" s="1713"/>
      <c r="L35" s="1711"/>
      <c r="M35" s="1714"/>
      <c r="N35" s="1711"/>
      <c r="O35" s="1714"/>
      <c r="P35" s="1711"/>
      <c r="Q35" s="1714"/>
      <c r="R35" s="1711"/>
      <c r="S35" s="1714"/>
      <c r="T35" s="1247"/>
      <c r="U35" s="1248"/>
    </row>
    <row r="36" spans="1:22" ht="14.25" customHeight="1">
      <c r="A36" s="64" t="s">
        <v>21</v>
      </c>
      <c r="B36" s="125"/>
      <c r="C36" s="1119"/>
      <c r="D36" s="1710"/>
      <c r="E36" s="1119"/>
      <c r="F36" s="1710"/>
      <c r="G36" s="1119"/>
      <c r="H36" s="1710"/>
      <c r="I36" s="1119"/>
      <c r="J36" s="1710"/>
      <c r="K36" s="1119"/>
      <c r="L36" s="1711"/>
      <c r="M36" s="1712"/>
      <c r="N36" s="1711"/>
      <c r="O36" s="1712"/>
      <c r="P36" s="1711"/>
      <c r="Q36" s="1712"/>
      <c r="R36" s="1711"/>
      <c r="S36" s="1712"/>
      <c r="T36" s="1247"/>
      <c r="U36" s="936"/>
    </row>
    <row r="37" spans="1:22" ht="14.15" customHeight="1">
      <c r="A37" s="62" t="s">
        <v>99</v>
      </c>
      <c r="B37" s="126" t="s">
        <v>5</v>
      </c>
      <c r="C37" s="1709">
        <v>2845857</v>
      </c>
      <c r="D37" s="1710"/>
      <c r="E37" s="1709">
        <v>3176226</v>
      </c>
      <c r="F37" s="1710"/>
      <c r="G37" s="1709">
        <v>3008746</v>
      </c>
      <c r="H37" s="1710"/>
      <c r="I37" s="1709">
        <v>3811628</v>
      </c>
      <c r="J37" s="1711"/>
      <c r="K37" s="1712">
        <v>3547992</v>
      </c>
      <c r="L37" s="1711"/>
      <c r="M37" s="1712">
        <v>4527319</v>
      </c>
      <c r="N37" s="1711"/>
      <c r="O37" s="1712">
        <v>3165584</v>
      </c>
      <c r="P37" s="1711"/>
      <c r="Q37" s="1712">
        <v>3079974</v>
      </c>
      <c r="R37" s="1711"/>
      <c r="S37" s="1712">
        <f>'SCH 2'!V42</f>
        <v>4296595</v>
      </c>
      <c r="T37" s="1247"/>
      <c r="U37" s="936">
        <f>'SCH 2'!T42</f>
        <v>4824289</v>
      </c>
    </row>
    <row r="38" spans="1:22" ht="13.5" customHeight="1">
      <c r="A38" s="62" t="s">
        <v>2331</v>
      </c>
      <c r="B38" s="126" t="s">
        <v>5</v>
      </c>
      <c r="C38" s="1709">
        <v>813646</v>
      </c>
      <c r="D38" s="1710"/>
      <c r="E38" s="1709">
        <v>796540</v>
      </c>
      <c r="F38" s="1710"/>
      <c r="G38" s="1709">
        <v>894491</v>
      </c>
      <c r="H38" s="1710"/>
      <c r="I38" s="1709">
        <v>797293</v>
      </c>
      <c r="J38" s="1711"/>
      <c r="K38" s="1712">
        <v>727294</v>
      </c>
      <c r="L38" s="1711"/>
      <c r="M38" s="1712">
        <v>773852</v>
      </c>
      <c r="N38" s="1711"/>
      <c r="O38" s="1712">
        <v>720335</v>
      </c>
      <c r="P38" s="1711"/>
      <c r="Q38" s="1712">
        <v>747908</v>
      </c>
      <c r="R38" s="1711"/>
      <c r="S38" s="1712">
        <f>'SCH 2'!V43</f>
        <v>672479</v>
      </c>
      <c r="T38" s="1247"/>
      <c r="U38" s="936">
        <f>'SCH 2'!T43</f>
        <v>704722</v>
      </c>
      <c r="V38" s="126"/>
    </row>
    <row r="39" spans="1:22" ht="14.15" customHeight="1">
      <c r="A39" s="62" t="s">
        <v>100</v>
      </c>
      <c r="B39" s="126" t="s">
        <v>5</v>
      </c>
      <c r="C39" s="1709">
        <v>1350932</v>
      </c>
      <c r="D39" s="1710"/>
      <c r="E39" s="1709">
        <v>1413093</v>
      </c>
      <c r="F39" s="1710"/>
      <c r="G39" s="1709">
        <v>1508600</v>
      </c>
      <c r="H39" s="1710"/>
      <c r="I39" s="1709">
        <v>1444398</v>
      </c>
      <c r="J39" s="1711"/>
      <c r="K39" s="1712">
        <v>1532832</v>
      </c>
      <c r="L39" s="1711"/>
      <c r="M39" s="1712">
        <v>1580071</v>
      </c>
      <c r="N39" s="1711"/>
      <c r="O39" s="1712">
        <v>1579645</v>
      </c>
      <c r="P39" s="1711"/>
      <c r="Q39" s="1712">
        <v>1776830</v>
      </c>
      <c r="R39" s="1711"/>
      <c r="S39" s="1712">
        <f>'SCH 2'!V44</f>
        <v>1836785</v>
      </c>
      <c r="T39" s="1247"/>
      <c r="U39" s="936">
        <f>'SCH 2'!T44</f>
        <v>2305962</v>
      </c>
    </row>
    <row r="40" spans="1:22" ht="14.15" customHeight="1">
      <c r="A40" s="62" t="s">
        <v>101</v>
      </c>
      <c r="B40" s="126" t="s">
        <v>5</v>
      </c>
      <c r="C40" s="1709">
        <v>1178239</v>
      </c>
      <c r="D40" s="1710"/>
      <c r="E40" s="1709">
        <v>1391665</v>
      </c>
      <c r="F40" s="1710"/>
      <c r="G40" s="1709">
        <v>1911860</v>
      </c>
      <c r="H40" s="1710"/>
      <c r="I40" s="1709">
        <v>1050058</v>
      </c>
      <c r="J40" s="1711"/>
      <c r="K40" s="1712">
        <v>1536194</v>
      </c>
      <c r="L40" s="1711"/>
      <c r="M40" s="1712">
        <v>-121350</v>
      </c>
      <c r="N40" s="1711"/>
      <c r="O40" s="1712">
        <v>389660</v>
      </c>
      <c r="P40" s="1711"/>
      <c r="Q40" s="1712">
        <v>467123</v>
      </c>
      <c r="R40" s="1711"/>
      <c r="S40" s="1712">
        <f>'SCH 2'!V45</f>
        <v>-58989</v>
      </c>
      <c r="T40" s="1247"/>
      <c r="U40" s="936">
        <f>'SCH 2'!T45</f>
        <v>69</v>
      </c>
    </row>
    <row r="41" spans="1:22" ht="14.15" customHeight="1">
      <c r="A41" s="62" t="s">
        <v>102</v>
      </c>
      <c r="B41" s="126" t="s">
        <v>5</v>
      </c>
      <c r="C41" s="1709">
        <v>1090439</v>
      </c>
      <c r="D41" s="1710"/>
      <c r="E41" s="1709">
        <v>1100354</v>
      </c>
      <c r="F41" s="1710"/>
      <c r="G41" s="1709">
        <v>1139721</v>
      </c>
      <c r="H41" s="1710"/>
      <c r="I41" s="1709">
        <v>1154510</v>
      </c>
      <c r="J41" s="1711"/>
      <c r="K41" s="1712">
        <v>1158332</v>
      </c>
      <c r="L41" s="1711"/>
      <c r="M41" s="1712">
        <v>1123851</v>
      </c>
      <c r="N41" s="1711"/>
      <c r="O41" s="1712">
        <v>1123685</v>
      </c>
      <c r="P41" s="1711"/>
      <c r="Q41" s="1712">
        <v>1091954</v>
      </c>
      <c r="R41" s="1711"/>
      <c r="S41" s="1712">
        <f>'SCH 2'!V46</f>
        <v>1165218</v>
      </c>
      <c r="T41" s="1247"/>
      <c r="U41" s="936">
        <f>'SCH 2'!T46</f>
        <v>1160775</v>
      </c>
    </row>
    <row r="42" spans="1:22" ht="14.15" customHeight="1">
      <c r="A42" s="62" t="s">
        <v>103</v>
      </c>
      <c r="B42" s="126" t="s">
        <v>5</v>
      </c>
      <c r="C42" s="1709">
        <v>2</v>
      </c>
      <c r="D42" s="1710"/>
      <c r="E42" s="1709">
        <v>0</v>
      </c>
      <c r="F42" s="1710"/>
      <c r="G42" s="1718">
        <v>2</v>
      </c>
      <c r="H42" s="1710"/>
      <c r="I42" s="1709">
        <v>1</v>
      </c>
      <c r="J42" s="1711"/>
      <c r="K42" s="1712">
        <v>1</v>
      </c>
      <c r="L42" s="1711"/>
      <c r="M42" s="1712">
        <v>0</v>
      </c>
      <c r="N42" s="1711"/>
      <c r="O42" s="1712">
        <v>0</v>
      </c>
      <c r="P42" s="1711"/>
      <c r="Q42" s="1712">
        <v>0</v>
      </c>
      <c r="R42" s="1711"/>
      <c r="S42" s="1712">
        <v>0</v>
      </c>
      <c r="T42" s="1247"/>
      <c r="U42" s="936">
        <v>0</v>
      </c>
    </row>
    <row r="43" spans="1:22" ht="18" customHeight="1">
      <c r="A43" s="56" t="s">
        <v>104</v>
      </c>
      <c r="B43" s="125" t="s">
        <v>5</v>
      </c>
      <c r="C43" s="1715">
        <f>SUM(C37:C42)</f>
        <v>7279115</v>
      </c>
      <c r="D43" s="1710"/>
      <c r="E43" s="1715">
        <f>SUM(E37:E42)</f>
        <v>7877878</v>
      </c>
      <c r="F43" s="1710"/>
      <c r="G43" s="1715">
        <f>SUM(G37:G42)</f>
        <v>8463420</v>
      </c>
      <c r="H43" s="1710"/>
      <c r="I43" s="1715">
        <f>SUM(I37:I42)</f>
        <v>8257888</v>
      </c>
      <c r="J43" s="1710"/>
      <c r="K43" s="1715">
        <f>SUM(K37:K42)</f>
        <v>8502645</v>
      </c>
      <c r="L43" s="1711"/>
      <c r="M43" s="1716">
        <f>ROUND(SUM(M37:M42),0)</f>
        <v>7883743</v>
      </c>
      <c r="N43" s="1711"/>
      <c r="O43" s="1716">
        <f>ROUND(SUM(O37:O42),0)</f>
        <v>6978909</v>
      </c>
      <c r="P43" s="1711"/>
      <c r="Q43" s="1716">
        <f>ROUND(SUM(Q37:Q42),0)</f>
        <v>7163789</v>
      </c>
      <c r="R43" s="1711"/>
      <c r="S43" s="1716">
        <f>ROUND(SUM(S37:S42),0)</f>
        <v>7912088</v>
      </c>
      <c r="T43" s="1247"/>
      <c r="U43" s="1249">
        <f>ROUND(SUM(U37:U42),0)</f>
        <v>8995817</v>
      </c>
    </row>
    <row r="44" spans="1:22" ht="11.25" customHeight="1">
      <c r="A44" s="56"/>
      <c r="B44" s="125"/>
      <c r="C44" s="1713"/>
      <c r="D44" s="1710"/>
      <c r="E44" s="1713"/>
      <c r="F44" s="1710"/>
      <c r="G44" s="1713"/>
      <c r="H44" s="1710"/>
      <c r="I44" s="1713"/>
      <c r="J44" s="1710"/>
      <c r="K44" s="1713"/>
      <c r="L44" s="1711"/>
      <c r="M44" s="1714"/>
      <c r="N44" s="1711"/>
      <c r="O44" s="1714"/>
      <c r="P44" s="1711"/>
      <c r="Q44" s="1714"/>
      <c r="R44" s="1711"/>
      <c r="S44" s="1714"/>
      <c r="T44" s="1247"/>
      <c r="U44" s="1248"/>
    </row>
    <row r="45" spans="1:22" ht="14.25" customHeight="1">
      <c r="A45" s="64" t="s">
        <v>27</v>
      </c>
      <c r="B45" s="125"/>
      <c r="C45" s="1119"/>
      <c r="D45" s="1710"/>
      <c r="E45" s="1119"/>
      <c r="F45" s="1710"/>
      <c r="G45" s="1119"/>
      <c r="H45" s="1710"/>
      <c r="I45" s="1119"/>
      <c r="J45" s="1710"/>
      <c r="K45" s="1119"/>
      <c r="L45" s="1711"/>
      <c r="M45" s="1712"/>
      <c r="N45" s="1711"/>
      <c r="O45" s="1712"/>
      <c r="P45" s="1711"/>
      <c r="Q45" s="1712"/>
      <c r="R45" s="1711"/>
      <c r="S45" s="1712"/>
      <c r="T45" s="1247"/>
      <c r="U45" s="936"/>
    </row>
    <row r="46" spans="1:22" ht="14.15" customHeight="1">
      <c r="A46" s="62" t="s">
        <v>105</v>
      </c>
      <c r="B46" s="126" t="s">
        <v>5</v>
      </c>
      <c r="C46" s="1709">
        <v>-3</v>
      </c>
      <c r="D46" s="1710"/>
      <c r="E46" s="1709">
        <v>0</v>
      </c>
      <c r="F46" s="1710"/>
      <c r="G46" s="1718">
        <v>209</v>
      </c>
      <c r="H46" s="1710"/>
      <c r="I46" s="1709">
        <v>-159</v>
      </c>
      <c r="J46" s="1711"/>
      <c r="K46" s="1712">
        <v>39</v>
      </c>
      <c r="L46" s="1711"/>
      <c r="M46" s="1712">
        <v>10</v>
      </c>
      <c r="N46" s="1711"/>
      <c r="O46" s="1712">
        <v>63</v>
      </c>
      <c r="P46" s="1711"/>
      <c r="Q46" s="1712">
        <v>-7</v>
      </c>
      <c r="R46" s="1711"/>
      <c r="S46" s="1712">
        <f>'SCH 2'!V50</f>
        <v>0</v>
      </c>
      <c r="T46" s="1247"/>
      <c r="U46" s="936">
        <f>'SCH 2'!T50</f>
        <v>0</v>
      </c>
    </row>
    <row r="47" spans="1:22" ht="14.15" customHeight="1">
      <c r="A47" s="62" t="s">
        <v>106</v>
      </c>
      <c r="B47" s="126" t="s">
        <v>5</v>
      </c>
      <c r="C47" s="1709">
        <v>1219248</v>
      </c>
      <c r="D47" s="1710"/>
      <c r="E47" s="1709">
        <v>1078531</v>
      </c>
      <c r="F47" s="1710"/>
      <c r="G47" s="1709">
        <v>1014863</v>
      </c>
      <c r="H47" s="1710"/>
      <c r="I47" s="1709">
        <v>1238321</v>
      </c>
      <c r="J47" s="1711"/>
      <c r="K47" s="1712">
        <v>1108530</v>
      </c>
      <c r="L47" s="1711"/>
      <c r="M47" s="1712">
        <v>1520792</v>
      </c>
      <c r="N47" s="1711"/>
      <c r="O47" s="1712">
        <v>1090889</v>
      </c>
      <c r="P47" s="1711"/>
      <c r="Q47" s="1712">
        <v>1307842</v>
      </c>
      <c r="R47" s="1711"/>
      <c r="S47" s="1712">
        <f>'SCH 2'!V51</f>
        <v>1068327</v>
      </c>
      <c r="T47" s="1247"/>
      <c r="U47" s="936">
        <f>'SCH 2'!T51</f>
        <v>1070166</v>
      </c>
    </row>
    <row r="48" spans="1:22" ht="14.15" customHeight="1">
      <c r="A48" s="62" t="s">
        <v>107</v>
      </c>
      <c r="B48" s="126" t="s">
        <v>5</v>
      </c>
      <c r="C48" s="1709">
        <v>17039</v>
      </c>
      <c r="D48" s="1710"/>
      <c r="E48" s="1709">
        <v>17197</v>
      </c>
      <c r="F48" s="1710"/>
      <c r="G48" s="1709">
        <v>17416</v>
      </c>
      <c r="H48" s="1710"/>
      <c r="I48" s="1709">
        <v>16821</v>
      </c>
      <c r="J48" s="1711"/>
      <c r="K48" s="1712">
        <v>18038</v>
      </c>
      <c r="L48" s="1711"/>
      <c r="M48" s="1712">
        <v>17182</v>
      </c>
      <c r="N48" s="1711"/>
      <c r="O48" s="1712">
        <v>15755</v>
      </c>
      <c r="P48" s="1711"/>
      <c r="Q48" s="1712">
        <v>15372</v>
      </c>
      <c r="R48" s="1711"/>
      <c r="S48" s="1712">
        <f>'SCH 2'!V52</f>
        <v>15368</v>
      </c>
      <c r="T48" s="1247"/>
      <c r="U48" s="936">
        <f>'SCH 2'!T52</f>
        <v>13917</v>
      </c>
    </row>
    <row r="49" spans="1:21" ht="14.15" customHeight="1">
      <c r="A49" s="62" t="s">
        <v>108</v>
      </c>
      <c r="B49" s="126" t="s">
        <v>5</v>
      </c>
      <c r="C49" s="1709">
        <v>580101</v>
      </c>
      <c r="D49" s="1710"/>
      <c r="E49" s="1709">
        <v>610048</v>
      </c>
      <c r="F49" s="1710"/>
      <c r="G49" s="1709">
        <v>756355</v>
      </c>
      <c r="H49" s="1710"/>
      <c r="I49" s="1709">
        <v>911352</v>
      </c>
      <c r="J49" s="1711"/>
      <c r="K49" s="1712">
        <v>1037880</v>
      </c>
      <c r="L49" s="1711"/>
      <c r="M49" s="1712">
        <v>1163060</v>
      </c>
      <c r="N49" s="1711"/>
      <c r="O49" s="1712">
        <v>1126369</v>
      </c>
      <c r="P49" s="1711"/>
      <c r="Q49" s="1712">
        <v>1125073</v>
      </c>
      <c r="R49" s="1711"/>
      <c r="S49" s="1712">
        <f>'SCH 2'!V53</f>
        <v>1135271</v>
      </c>
      <c r="T49" s="1247"/>
      <c r="U49" s="936">
        <f>'SCH 2'!T53</f>
        <v>1123766</v>
      </c>
    </row>
    <row r="50" spans="1:21" ht="14.15" customHeight="1">
      <c r="A50" s="62" t="s">
        <v>2085</v>
      </c>
      <c r="B50" s="126" t="s">
        <v>5</v>
      </c>
      <c r="C50" s="1709">
        <v>713</v>
      </c>
      <c r="D50" s="1710"/>
      <c r="E50" s="1709">
        <v>768</v>
      </c>
      <c r="F50" s="1710"/>
      <c r="G50" s="1709">
        <v>1029</v>
      </c>
      <c r="H50" s="1710"/>
      <c r="I50" s="1709">
        <v>995</v>
      </c>
      <c r="J50" s="1711"/>
      <c r="K50" s="1712">
        <v>1128</v>
      </c>
      <c r="L50" s="1711"/>
      <c r="M50" s="1712">
        <v>1425</v>
      </c>
      <c r="N50" s="1711"/>
      <c r="O50" s="1712">
        <v>2914</v>
      </c>
      <c r="P50" s="1711"/>
      <c r="Q50" s="1712">
        <v>2541</v>
      </c>
      <c r="R50" s="1711"/>
      <c r="S50" s="1712">
        <f>'SCH 2'!V54</f>
        <v>2565</v>
      </c>
      <c r="T50" s="1247"/>
      <c r="U50" s="936">
        <f>'SCH 2'!T54</f>
        <v>2022</v>
      </c>
    </row>
    <row r="51" spans="1:21" ht="14.15" customHeight="1">
      <c r="A51" s="62" t="s">
        <v>109</v>
      </c>
      <c r="B51" s="126" t="s">
        <v>5</v>
      </c>
      <c r="C51" s="1709">
        <v>1359465</v>
      </c>
      <c r="D51" s="1710"/>
      <c r="E51" s="1709">
        <v>1375651</v>
      </c>
      <c r="F51" s="1710"/>
      <c r="G51" s="1709">
        <v>1204572</v>
      </c>
      <c r="H51" s="1710"/>
      <c r="I51" s="1709">
        <v>1204147</v>
      </c>
      <c r="J51" s="1711"/>
      <c r="K51" s="1712">
        <v>1271303</v>
      </c>
      <c r="L51" s="1711"/>
      <c r="M51" s="1712">
        <v>1306235</v>
      </c>
      <c r="N51" s="1711"/>
      <c r="O51" s="1712">
        <v>1380246</v>
      </c>
      <c r="P51" s="1711"/>
      <c r="Q51" s="1712">
        <v>1439241</v>
      </c>
      <c r="R51" s="1711"/>
      <c r="S51" s="1712">
        <v>0</v>
      </c>
      <c r="T51" s="1247"/>
      <c r="U51" s="936">
        <v>0</v>
      </c>
    </row>
    <row r="52" spans="1:21" ht="14.15" customHeight="1">
      <c r="A52" s="62" t="s">
        <v>2475</v>
      </c>
      <c r="B52" s="126" t="s">
        <v>5</v>
      </c>
      <c r="C52" s="1709">
        <v>0</v>
      </c>
      <c r="D52" s="1710"/>
      <c r="E52" s="1709">
        <v>0</v>
      </c>
      <c r="F52" s="1710"/>
      <c r="G52" s="1709">
        <v>0</v>
      </c>
      <c r="H52" s="1710"/>
      <c r="I52" s="1709">
        <v>0</v>
      </c>
      <c r="J52" s="1711"/>
      <c r="K52" s="1712">
        <v>0</v>
      </c>
      <c r="L52" s="1711"/>
      <c r="M52" s="1712">
        <v>0</v>
      </c>
      <c r="N52" s="1711"/>
      <c r="O52" s="1712">
        <v>0</v>
      </c>
      <c r="P52" s="1711"/>
      <c r="Q52" s="1712">
        <v>0</v>
      </c>
      <c r="R52" s="1711"/>
      <c r="S52" s="1712">
        <v>0</v>
      </c>
      <c r="T52" s="1247"/>
      <c r="U52" s="936">
        <f>'SCH 2'!T55</f>
        <v>1994</v>
      </c>
    </row>
    <row r="53" spans="1:21" ht="18" customHeight="1">
      <c r="A53" s="56" t="s">
        <v>110</v>
      </c>
      <c r="B53" s="125" t="s">
        <v>5</v>
      </c>
      <c r="C53" s="1715">
        <f>SUM(C46:C52)</f>
        <v>3176563</v>
      </c>
      <c r="D53" s="1710"/>
      <c r="E53" s="1715">
        <f>SUM(E46:E52)</f>
        <v>3082195</v>
      </c>
      <c r="F53" s="1710"/>
      <c r="G53" s="1715">
        <f>SUM(G46:G52)</f>
        <v>2994444</v>
      </c>
      <c r="H53" s="1710"/>
      <c r="I53" s="1715">
        <f>SUM(I46:I52)</f>
        <v>3371477</v>
      </c>
      <c r="J53" s="1710"/>
      <c r="K53" s="1715">
        <f>SUM(K46:K52)</f>
        <v>3436918</v>
      </c>
      <c r="L53" s="1711"/>
      <c r="M53" s="1716">
        <f>ROUND(SUM(M46:M52),0)</f>
        <v>4008704</v>
      </c>
      <c r="N53" s="1711"/>
      <c r="O53" s="1716">
        <f>ROUND(SUM(O46:O52),0)</f>
        <v>3616236</v>
      </c>
      <c r="P53" s="1711"/>
      <c r="Q53" s="1716">
        <f>ROUND(SUM(Q46:Q52),0)</f>
        <v>3890062</v>
      </c>
      <c r="R53" s="1711"/>
      <c r="S53" s="1716">
        <f>ROUND(SUM(S46:S52),0)</f>
        <v>2221531</v>
      </c>
      <c r="T53" s="1247"/>
      <c r="U53" s="1249">
        <f>ROUND(SUM(U46:U52),0)</f>
        <v>2211865</v>
      </c>
    </row>
    <row r="54" spans="1:21" ht="11.25" customHeight="1">
      <c r="A54" s="56"/>
      <c r="B54" s="125"/>
      <c r="C54" s="127"/>
      <c r="D54" s="117"/>
      <c r="E54" s="127"/>
      <c r="F54" s="117"/>
      <c r="G54" s="127"/>
      <c r="H54" s="117"/>
      <c r="I54" s="127"/>
      <c r="J54" s="117"/>
      <c r="K54" s="127"/>
      <c r="L54" s="117"/>
      <c r="M54" s="127"/>
      <c r="O54" s="127"/>
      <c r="Q54" s="127"/>
      <c r="S54" s="127"/>
      <c r="U54" s="127"/>
    </row>
    <row r="55" spans="1:21" s="23" customFormat="1" ht="21.9" customHeight="1" thickBot="1">
      <c r="A55" s="128" t="s">
        <v>111</v>
      </c>
      <c r="B55" s="129" t="s">
        <v>5</v>
      </c>
      <c r="C55" s="130">
        <f>C53+C43+C34+C20</f>
        <v>60869622</v>
      </c>
      <c r="D55" s="129"/>
      <c r="E55" s="130">
        <f>E53+E43+E34+E20</f>
        <v>64298874</v>
      </c>
      <c r="F55" s="129"/>
      <c r="G55" s="130">
        <f>G53+G43+G34+G20</f>
        <v>66300152</v>
      </c>
      <c r="H55" s="129"/>
      <c r="I55" s="130">
        <f>I53+I43+I34+I20</f>
        <v>69690005</v>
      </c>
      <c r="J55" s="129"/>
      <c r="K55" s="130">
        <f>K53+K43+K34+K20</f>
        <v>71034380</v>
      </c>
      <c r="L55" s="129"/>
      <c r="M55" s="130">
        <f>M53+M43+M34+M20</f>
        <v>74673073</v>
      </c>
      <c r="O55" s="130">
        <f>ROUND(SUM(O53+O43+O34+O20),0)</f>
        <v>74372919</v>
      </c>
      <c r="Q55" s="130">
        <f>ROUND(SUM(Q53+Q43+Q34+Q20),0)</f>
        <v>79266540</v>
      </c>
      <c r="S55" s="130">
        <f>ROUND(SUM(S53+S43+S34+S20),0)</f>
        <v>75577322</v>
      </c>
      <c r="U55" s="130">
        <f>ROUND(SUM(U53+U43+U34+U20),0)</f>
        <v>82889069</v>
      </c>
    </row>
    <row r="56" spans="1:21" ht="11.25" customHeight="1" thickTop="1">
      <c r="A56" s="62"/>
      <c r="B56" s="125"/>
      <c r="C56" s="131"/>
      <c r="D56" s="29"/>
      <c r="E56" s="131"/>
      <c r="F56" s="29"/>
      <c r="G56" s="131"/>
      <c r="H56" s="29"/>
      <c r="I56" s="131"/>
      <c r="J56" s="117"/>
      <c r="L56" s="117"/>
      <c r="N56" s="117"/>
      <c r="P56" s="117"/>
      <c r="R56" s="117"/>
    </row>
    <row r="57" spans="1:21">
      <c r="A57" s="1250" t="s">
        <v>5</v>
      </c>
      <c r="B57" s="53"/>
      <c r="E57" s="53"/>
      <c r="G57" s="53"/>
      <c r="I57" s="53"/>
      <c r="K57" s="53"/>
      <c r="N57" s="132"/>
      <c r="O57" s="126"/>
      <c r="P57" s="132"/>
      <c r="Q57" s="126"/>
      <c r="R57" s="132"/>
      <c r="S57" s="126"/>
      <c r="U57" s="126"/>
    </row>
    <row r="58" spans="1:21" ht="12" customHeight="1">
      <c r="A58" s="133" t="s">
        <v>5</v>
      </c>
      <c r="B58" s="53"/>
      <c r="E58" s="53"/>
      <c r="G58" s="53"/>
      <c r="I58" s="53"/>
      <c r="K58" s="53"/>
      <c r="N58" s="53"/>
      <c r="O58" s="126"/>
      <c r="P58" s="53"/>
      <c r="Q58" s="126"/>
      <c r="R58" s="53"/>
      <c r="S58" s="126"/>
      <c r="U58" s="126"/>
    </row>
    <row r="59" spans="1:21" ht="12" customHeight="1">
      <c r="A59" s="133"/>
      <c r="B59" s="53"/>
      <c r="E59" s="53"/>
      <c r="G59" s="53"/>
      <c r="I59" s="53"/>
      <c r="K59" s="53"/>
      <c r="N59" s="132"/>
      <c r="O59" s="134"/>
      <c r="P59" s="132"/>
      <c r="Q59" s="126"/>
      <c r="R59" s="132"/>
      <c r="S59" s="126"/>
      <c r="U59" s="126"/>
    </row>
    <row r="60" spans="1:21" ht="3" customHeight="1">
      <c r="A60" s="124"/>
      <c r="B60" s="135"/>
      <c r="C60" s="134" t="s">
        <v>5</v>
      </c>
      <c r="D60" s="135"/>
      <c r="E60" s="134"/>
      <c r="F60" s="135"/>
      <c r="G60" s="134"/>
      <c r="H60" s="135"/>
      <c r="I60" s="134"/>
      <c r="J60" s="132"/>
      <c r="K60" s="134"/>
      <c r="L60" s="132"/>
      <c r="M60" s="134"/>
      <c r="N60" s="132"/>
      <c r="O60" s="134"/>
      <c r="P60" s="132"/>
      <c r="Q60" s="134"/>
      <c r="R60" s="132"/>
      <c r="S60" s="134"/>
      <c r="U60" s="134"/>
    </row>
    <row r="61" spans="1:21" ht="17.25" customHeight="1">
      <c r="A61" s="136"/>
      <c r="B61" s="53"/>
      <c r="E61" s="53"/>
      <c r="G61" s="53"/>
      <c r="I61" s="53"/>
      <c r="K61" s="53"/>
    </row>
    <row r="62" spans="1:21" ht="12" customHeight="1">
      <c r="A62" s="133"/>
      <c r="B62" s="53"/>
      <c r="C62" s="53"/>
      <c r="D62" s="53"/>
      <c r="E62" s="53"/>
      <c r="F62" s="53"/>
      <c r="G62" s="53"/>
      <c r="I62" s="53"/>
      <c r="M62" s="53"/>
      <c r="O62" s="53"/>
      <c r="Q62" s="53"/>
    </row>
    <row r="63" spans="1:21">
      <c r="A63" s="137" t="s">
        <v>5</v>
      </c>
      <c r="B63" s="53"/>
      <c r="C63" s="53"/>
      <c r="D63" s="53"/>
      <c r="E63" s="53"/>
      <c r="G63" s="53"/>
      <c r="K63" s="53"/>
      <c r="M63" s="53"/>
      <c r="O63" s="53"/>
      <c r="Q63" s="53"/>
    </row>
    <row r="64" spans="1:21">
      <c r="A64" s="62" t="s">
        <v>5</v>
      </c>
      <c r="B64" s="53"/>
      <c r="C64" s="53"/>
      <c r="D64" s="53"/>
      <c r="E64" s="53"/>
      <c r="G64" s="53"/>
      <c r="K64" s="53"/>
      <c r="M64" s="53"/>
      <c r="O64" s="53"/>
      <c r="Q64" s="53"/>
    </row>
    <row r="65" spans="1:17">
      <c r="A65" s="62" t="s">
        <v>5</v>
      </c>
      <c r="B65" s="53"/>
      <c r="C65" s="53"/>
      <c r="D65" s="53"/>
      <c r="E65" s="53"/>
      <c r="G65" s="53"/>
      <c r="K65" s="53"/>
      <c r="M65" s="53"/>
      <c r="O65" s="53"/>
      <c r="Q65" s="53"/>
    </row>
    <row r="66" spans="1:17">
      <c r="A66" s="137" t="s">
        <v>5</v>
      </c>
      <c r="B66" s="53"/>
      <c r="C66" s="53"/>
      <c r="D66" s="53"/>
      <c r="E66" s="53"/>
      <c r="G66" s="53"/>
      <c r="K66" s="53"/>
      <c r="M66" s="53"/>
      <c r="O66" s="53"/>
      <c r="Q66" s="53"/>
    </row>
    <row r="67" spans="1:17">
      <c r="I67" s="53"/>
      <c r="M67" s="53"/>
      <c r="O67" s="53"/>
      <c r="Q67" s="53"/>
    </row>
    <row r="68" spans="1:17">
      <c r="I68" s="53"/>
      <c r="M68" s="53"/>
      <c r="O68" s="53"/>
      <c r="Q68" s="53"/>
    </row>
    <row r="69" spans="1:17">
      <c r="I69" s="53"/>
      <c r="M69" s="53"/>
      <c r="O69" s="53"/>
      <c r="Q69" s="53"/>
    </row>
    <row r="70" spans="1:17">
      <c r="I70" s="53"/>
      <c r="M70" s="53"/>
      <c r="O70" s="53"/>
      <c r="Q70" s="53"/>
    </row>
    <row r="71" spans="1:17">
      <c r="I71" s="53"/>
    </row>
    <row r="72" spans="1:17">
      <c r="I72" s="53"/>
    </row>
    <row r="73" spans="1:17">
      <c r="I73" s="53"/>
    </row>
    <row r="74" spans="1:17">
      <c r="I74" s="53"/>
    </row>
    <row r="75" spans="1:17">
      <c r="I75" s="53"/>
    </row>
    <row r="76" spans="1:17">
      <c r="I76" s="53"/>
    </row>
    <row r="77" spans="1:17">
      <c r="I77" s="53"/>
    </row>
    <row r="78" spans="1:17">
      <c r="I78" s="53"/>
    </row>
    <row r="79" spans="1:17">
      <c r="I79" s="53"/>
    </row>
  </sheetData>
  <customSheetViews>
    <customSheetView guid="{47D1D06F-CD63-4FEA-BA98-58AF0C63F775}" scale="90" showPageBreaks="1" showGridLines="0" outlineSymbols="0" printArea="1">
      <selection activeCell="S27" sqref="S27"/>
      <pageMargins left="0.6" right="0.5" top="0.71" bottom="0.25" header="0" footer="0.25"/>
      <pageSetup scale="65" orientation="landscape" r:id="rId1"/>
      <headerFooter scaleWithDoc="0">
        <oddFooter>&amp;R&amp;8 71</oddFooter>
      </headerFooter>
    </customSheetView>
    <customSheetView guid="{018F3E41-3C34-447D-8E2C-07962AB41A6D}" scale="90" showGridLines="0" outlineSymbols="0" topLeftCell="A13">
      <selection activeCell="S27" sqref="S27"/>
      <pageMargins left="0.6" right="0.5" top="0.71" bottom="0.25" header="0" footer="0.25"/>
      <pageSetup scale="65" orientation="landscape" r:id="rId2"/>
      <headerFooter scaleWithDoc="0">
        <oddFooter>&amp;R&amp;8 71</oddFooter>
      </headerFooter>
    </customSheetView>
  </customSheetViews>
  <pageMargins left="0.6" right="0.5" top="0.71" bottom="0.25" header="0" footer="0.25"/>
  <pageSetup scale="65" orientation="landscape" r:id="rId3"/>
  <headerFooter scaleWithDoc="0">
    <oddFooter>&amp;R&amp;8 72</oddFooter>
  </headerFooter>
  <ignoredErrors>
    <ignoredError sqref="L18 N18 P18 R18"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6"/>
  <sheetViews>
    <sheetView showGridLines="0" zoomScaleNormal="100" workbookViewId="0"/>
  </sheetViews>
  <sheetFormatPr defaultColWidth="8.921875" defaultRowHeight="12.5"/>
  <cols>
    <col min="1" max="1" width="9.61328125" style="1107" customWidth="1"/>
    <col min="2" max="2" width="42.921875" style="1107" customWidth="1"/>
    <col min="3" max="3" width="16.61328125" style="1107" customWidth="1"/>
    <col min="4" max="4" width="13.15234375" style="1107" bestFit="1" customWidth="1"/>
    <col min="5" max="5" width="39.61328125" style="1107" customWidth="1"/>
    <col min="6" max="7" width="9.61328125" style="1107" customWidth="1"/>
    <col min="8" max="8" width="5.61328125" style="1107" customWidth="1"/>
    <col min="9" max="9" width="1.61328125" style="1107" customWidth="1"/>
    <col min="10" max="16384" width="8.921875" style="1107"/>
  </cols>
  <sheetData>
    <row r="1" spans="1:6">
      <c r="D1" s="1699"/>
    </row>
    <row r="2" spans="1:6">
      <c r="A2" s="1105" t="s">
        <v>0</v>
      </c>
      <c r="B2" s="1106"/>
      <c r="D2" s="1697"/>
      <c r="E2" s="1109" t="s">
        <v>1261</v>
      </c>
      <c r="F2" s="1108"/>
    </row>
    <row r="3" spans="1:6">
      <c r="A3" s="1105" t="s">
        <v>1262</v>
      </c>
      <c r="B3" s="1106"/>
      <c r="D3" s="1697"/>
      <c r="E3" s="1109" t="s">
        <v>115</v>
      </c>
      <c r="F3" s="1108"/>
    </row>
    <row r="4" spans="1:6">
      <c r="A4" s="1105" t="s">
        <v>2481</v>
      </c>
      <c r="B4" s="1106"/>
      <c r="C4" s="1106"/>
      <c r="D4" s="1698"/>
      <c r="E4" s="1108"/>
      <c r="F4" s="1108"/>
    </row>
    <row r="5" spans="1:6">
      <c r="D5" s="1699"/>
    </row>
    <row r="6" spans="1:6">
      <c r="D6" s="1699"/>
    </row>
    <row r="7" spans="1:6">
      <c r="D7" s="1699"/>
    </row>
    <row r="8" spans="1:6">
      <c r="A8" s="1110" t="s">
        <v>596</v>
      </c>
      <c r="B8" s="1106"/>
      <c r="C8" s="1110" t="s">
        <v>596</v>
      </c>
      <c r="D8" s="1110" t="s">
        <v>1263</v>
      </c>
      <c r="E8" s="1108"/>
      <c r="F8" s="1108"/>
    </row>
    <row r="9" spans="1:6">
      <c r="A9" s="1111" t="s">
        <v>1264</v>
      </c>
      <c r="B9" s="1111" t="s">
        <v>1265</v>
      </c>
      <c r="C9" s="1111" t="s">
        <v>1266</v>
      </c>
      <c r="D9" s="1111" t="s">
        <v>1267</v>
      </c>
      <c r="E9" s="1111" t="s">
        <v>1268</v>
      </c>
      <c r="F9" s="1108"/>
    </row>
    <row r="10" spans="1:6" ht="5.25" customHeight="1">
      <c r="A10" s="1112"/>
      <c r="B10" s="1112"/>
      <c r="C10" s="1112"/>
      <c r="D10" s="1112"/>
      <c r="E10" s="1112"/>
      <c r="F10" s="1108"/>
    </row>
    <row r="11" spans="1:6">
      <c r="A11" s="1700" t="s">
        <v>1269</v>
      </c>
      <c r="B11" s="1701" t="s">
        <v>1270</v>
      </c>
      <c r="C11" s="1701" t="s">
        <v>640</v>
      </c>
      <c r="D11" s="1700">
        <v>1981</v>
      </c>
      <c r="E11" s="1701" t="s">
        <v>1271</v>
      </c>
      <c r="F11" s="1108"/>
    </row>
    <row r="12" spans="1:6">
      <c r="A12" s="1700" t="s">
        <v>1272</v>
      </c>
      <c r="B12" s="1701" t="s">
        <v>1273</v>
      </c>
      <c r="C12" s="1701" t="s">
        <v>640</v>
      </c>
      <c r="D12" s="1700">
        <v>1981</v>
      </c>
      <c r="E12" s="1701" t="s">
        <v>1274</v>
      </c>
      <c r="F12" s="1108"/>
    </row>
    <row r="13" spans="1:6">
      <c r="A13" s="1975" t="s">
        <v>1275</v>
      </c>
      <c r="B13" s="1976" t="s">
        <v>1276</v>
      </c>
      <c r="C13" s="1976" t="s">
        <v>640</v>
      </c>
      <c r="D13" s="1975">
        <v>1984</v>
      </c>
      <c r="E13" s="1976" t="s">
        <v>1277</v>
      </c>
      <c r="F13" s="1977"/>
    </row>
    <row r="14" spans="1:6">
      <c r="A14" s="1975" t="s">
        <v>1278</v>
      </c>
      <c r="B14" s="1976" t="s">
        <v>1279</v>
      </c>
      <c r="C14" s="1976" t="s">
        <v>640</v>
      </c>
      <c r="D14" s="1975">
        <v>1993</v>
      </c>
      <c r="E14" s="1976" t="s">
        <v>1280</v>
      </c>
      <c r="F14" s="1977"/>
    </row>
    <row r="15" spans="1:6">
      <c r="A15" s="1975" t="s">
        <v>1281</v>
      </c>
      <c r="B15" s="1976" t="s">
        <v>1282</v>
      </c>
      <c r="C15" s="1976" t="s">
        <v>640</v>
      </c>
      <c r="D15" s="1975">
        <v>2000</v>
      </c>
      <c r="E15" s="1976" t="s">
        <v>1283</v>
      </c>
      <c r="F15" s="1977"/>
    </row>
    <row r="16" spans="1:6">
      <c r="A16" s="1975" t="s">
        <v>1284</v>
      </c>
      <c r="B16" s="1976" t="s">
        <v>1285</v>
      </c>
      <c r="C16" s="1976" t="s">
        <v>640</v>
      </c>
      <c r="D16" s="1975">
        <v>1996</v>
      </c>
      <c r="E16" s="1976" t="s">
        <v>1286</v>
      </c>
      <c r="F16" s="1977"/>
    </row>
    <row r="17" spans="1:7">
      <c r="A17" s="1975" t="s">
        <v>1287</v>
      </c>
      <c r="B17" s="1976" t="s">
        <v>1288</v>
      </c>
      <c r="C17" s="1976" t="s">
        <v>640</v>
      </c>
      <c r="D17" s="1975">
        <v>2007</v>
      </c>
      <c r="E17" s="1976" t="s">
        <v>1289</v>
      </c>
      <c r="F17" s="1977"/>
    </row>
    <row r="18" spans="1:7">
      <c r="A18" s="1975" t="s">
        <v>1290</v>
      </c>
      <c r="B18" s="1976" t="s">
        <v>1291</v>
      </c>
      <c r="C18" s="1976" t="s">
        <v>640</v>
      </c>
      <c r="D18" s="1975">
        <v>1978</v>
      </c>
      <c r="E18" s="1976" t="s">
        <v>2320</v>
      </c>
      <c r="F18" s="1977"/>
    </row>
    <row r="19" spans="1:7">
      <c r="A19" s="1975" t="s">
        <v>1292</v>
      </c>
      <c r="B19" s="1976" t="s">
        <v>1293</v>
      </c>
      <c r="C19" s="1976" t="s">
        <v>640</v>
      </c>
      <c r="D19" s="1975">
        <v>1970</v>
      </c>
      <c r="E19" s="1976" t="s">
        <v>2386</v>
      </c>
      <c r="F19" s="1977"/>
    </row>
    <row r="20" spans="1:7">
      <c r="A20" s="1975" t="s">
        <v>1294</v>
      </c>
      <c r="B20" s="1976" t="s">
        <v>1295</v>
      </c>
      <c r="C20" s="1976" t="s">
        <v>640</v>
      </c>
      <c r="D20" s="1975">
        <v>2003</v>
      </c>
      <c r="E20" s="1976" t="s">
        <v>1296</v>
      </c>
      <c r="F20" s="1977"/>
    </row>
    <row r="21" spans="1:7">
      <c r="A21" s="1975" t="s">
        <v>1297</v>
      </c>
      <c r="B21" s="1976" t="s">
        <v>1298</v>
      </c>
      <c r="C21" s="1976" t="s">
        <v>1299</v>
      </c>
      <c r="D21" s="1975">
        <v>1984</v>
      </c>
      <c r="E21" s="1976" t="s">
        <v>1300</v>
      </c>
      <c r="F21" s="1977"/>
    </row>
    <row r="22" spans="1:7">
      <c r="A22" s="1975" t="s">
        <v>1301</v>
      </c>
      <c r="B22" s="1976" t="s">
        <v>1302</v>
      </c>
      <c r="C22" s="1976" t="s">
        <v>1299</v>
      </c>
      <c r="D22" s="1975">
        <v>1982</v>
      </c>
      <c r="E22" s="1976" t="s">
        <v>2321</v>
      </c>
      <c r="F22" s="1977"/>
      <c r="G22" s="1107" t="s">
        <v>5</v>
      </c>
    </row>
    <row r="23" spans="1:7">
      <c r="A23" s="1975" t="s">
        <v>1303</v>
      </c>
      <c r="B23" s="1976" t="s">
        <v>1304</v>
      </c>
      <c r="C23" s="1976" t="s">
        <v>1299</v>
      </c>
      <c r="D23" s="1975">
        <v>1983</v>
      </c>
      <c r="E23" s="1976" t="s">
        <v>1305</v>
      </c>
      <c r="F23" s="1977"/>
    </row>
    <row r="24" spans="1:7">
      <c r="A24" s="1975" t="s">
        <v>1306</v>
      </c>
      <c r="B24" s="1976" t="s">
        <v>1307</v>
      </c>
      <c r="C24" s="1976" t="s">
        <v>1299</v>
      </c>
      <c r="D24" s="1975">
        <v>1992</v>
      </c>
      <c r="E24" s="1976" t="s">
        <v>1308</v>
      </c>
      <c r="F24" s="1977"/>
    </row>
    <row r="25" spans="1:7">
      <c r="A25" s="1975" t="s">
        <v>1309</v>
      </c>
      <c r="B25" s="1976" t="s">
        <v>1310</v>
      </c>
      <c r="C25" s="1976" t="s">
        <v>1299</v>
      </c>
      <c r="D25" s="1975">
        <v>2003</v>
      </c>
      <c r="E25" s="1976" t="s">
        <v>1311</v>
      </c>
      <c r="F25" s="1977"/>
    </row>
    <row r="26" spans="1:7">
      <c r="A26" s="1975" t="s">
        <v>1312</v>
      </c>
      <c r="B26" s="1976" t="s">
        <v>1313</v>
      </c>
      <c r="C26" s="1976" t="s">
        <v>1299</v>
      </c>
      <c r="D26" s="1975">
        <v>1990</v>
      </c>
      <c r="E26" s="1976" t="s">
        <v>1314</v>
      </c>
      <c r="F26" s="1977"/>
    </row>
    <row r="27" spans="1:7">
      <c r="A27" s="1975" t="s">
        <v>1315</v>
      </c>
      <c r="B27" s="1976" t="s">
        <v>1316</v>
      </c>
      <c r="C27" s="1976" t="s">
        <v>1299</v>
      </c>
      <c r="D27" s="1975">
        <v>1989</v>
      </c>
      <c r="E27" s="1976" t="s">
        <v>1317</v>
      </c>
      <c r="F27" s="1977"/>
    </row>
    <row r="28" spans="1:7">
      <c r="A28" s="1975" t="s">
        <v>1318</v>
      </c>
      <c r="B28" s="1976" t="s">
        <v>1319</v>
      </c>
      <c r="C28" s="1976" t="s">
        <v>1299</v>
      </c>
      <c r="D28" s="1975">
        <v>1998</v>
      </c>
      <c r="E28" s="1976" t="s">
        <v>1320</v>
      </c>
      <c r="F28" s="1977"/>
    </row>
    <row r="29" spans="1:7">
      <c r="A29" s="1975" t="s">
        <v>1321</v>
      </c>
      <c r="B29" s="1976" t="s">
        <v>1322</v>
      </c>
      <c r="C29" s="1976" t="s">
        <v>1299</v>
      </c>
      <c r="D29" s="1975">
        <v>1999</v>
      </c>
      <c r="E29" s="1976" t="s">
        <v>1323</v>
      </c>
      <c r="F29" s="1977"/>
    </row>
    <row r="30" spans="1:7">
      <c r="A30" s="1975" t="s">
        <v>1324</v>
      </c>
      <c r="B30" s="1976" t="s">
        <v>1325</v>
      </c>
      <c r="C30" s="1976" t="s">
        <v>1299</v>
      </c>
      <c r="D30" s="1975">
        <v>1991</v>
      </c>
      <c r="E30" s="1976" t="s">
        <v>1326</v>
      </c>
      <c r="F30" s="1977"/>
    </row>
    <row r="31" spans="1:7">
      <c r="A31" s="1975" t="s">
        <v>1327</v>
      </c>
      <c r="B31" s="1976" t="s">
        <v>1328</v>
      </c>
      <c r="C31" s="1976" t="s">
        <v>1299</v>
      </c>
      <c r="D31" s="1975">
        <v>2000</v>
      </c>
      <c r="E31" s="1976" t="s">
        <v>1329</v>
      </c>
      <c r="F31" s="1977"/>
    </row>
    <row r="32" spans="1:7">
      <c r="A32" s="1975" t="s">
        <v>1330</v>
      </c>
      <c r="B32" s="1976" t="s">
        <v>1331</v>
      </c>
      <c r="C32" s="1976" t="s">
        <v>1299</v>
      </c>
      <c r="D32" s="1975">
        <v>1991</v>
      </c>
      <c r="E32" s="1976" t="s">
        <v>1332</v>
      </c>
      <c r="F32" s="1977"/>
    </row>
    <row r="33" spans="1:6">
      <c r="A33" s="1975" t="s">
        <v>1333</v>
      </c>
      <c r="B33" s="1976" t="s">
        <v>1334</v>
      </c>
      <c r="C33" s="1976" t="s">
        <v>1299</v>
      </c>
      <c r="D33" s="1975">
        <v>1967</v>
      </c>
      <c r="E33" s="1976" t="s">
        <v>1335</v>
      </c>
      <c r="F33" s="1977"/>
    </row>
    <row r="34" spans="1:6">
      <c r="A34" s="1975" t="s">
        <v>1336</v>
      </c>
      <c r="B34" s="1976" t="s">
        <v>1337</v>
      </c>
      <c r="C34" s="1976" t="s">
        <v>1299</v>
      </c>
      <c r="D34" s="1975">
        <v>1982</v>
      </c>
      <c r="E34" s="1976" t="s">
        <v>1338</v>
      </c>
      <c r="F34" s="1977"/>
    </row>
    <row r="35" spans="1:6">
      <c r="A35" s="1975" t="s">
        <v>1339</v>
      </c>
      <c r="B35" s="1976" t="s">
        <v>1340</v>
      </c>
      <c r="C35" s="1976" t="s">
        <v>1299</v>
      </c>
      <c r="D35" s="1975">
        <v>1989</v>
      </c>
      <c r="E35" s="1976" t="s">
        <v>2247</v>
      </c>
      <c r="F35" s="1977"/>
    </row>
    <row r="36" spans="1:6">
      <c r="A36" s="1975" t="s">
        <v>1341</v>
      </c>
      <c r="B36" s="1976" t="s">
        <v>1342</v>
      </c>
      <c r="C36" s="1976" t="s">
        <v>1299</v>
      </c>
      <c r="D36" s="1975">
        <v>1992</v>
      </c>
      <c r="E36" s="1976" t="s">
        <v>1338</v>
      </c>
      <c r="F36" s="1977"/>
    </row>
    <row r="37" spans="1:6">
      <c r="A37" s="1975" t="s">
        <v>1343</v>
      </c>
      <c r="B37" s="1976" t="s">
        <v>1344</v>
      </c>
      <c r="C37" s="1976" t="s">
        <v>1299</v>
      </c>
      <c r="D37" s="1975">
        <v>1940</v>
      </c>
      <c r="E37" s="1976" t="s">
        <v>1345</v>
      </c>
      <c r="F37" s="1977"/>
    </row>
    <row r="38" spans="1:6">
      <c r="A38" s="1975" t="s">
        <v>1346</v>
      </c>
      <c r="B38" s="1976" t="s">
        <v>1347</v>
      </c>
      <c r="C38" s="1976" t="s">
        <v>1299</v>
      </c>
      <c r="D38" s="1975">
        <v>1978</v>
      </c>
      <c r="E38" s="1976" t="s">
        <v>1348</v>
      </c>
      <c r="F38" s="1977"/>
    </row>
    <row r="39" spans="1:6">
      <c r="A39" s="1975" t="s">
        <v>1349</v>
      </c>
      <c r="B39" s="1976" t="s">
        <v>1350</v>
      </c>
      <c r="C39" s="1976" t="s">
        <v>1299</v>
      </c>
      <c r="D39" s="1975">
        <v>1985</v>
      </c>
      <c r="E39" s="1976" t="s">
        <v>2322</v>
      </c>
      <c r="F39" s="1977"/>
    </row>
    <row r="40" spans="1:6">
      <c r="A40" s="1975" t="s">
        <v>1351</v>
      </c>
      <c r="B40" s="1976" t="s">
        <v>1352</v>
      </c>
      <c r="C40" s="1976" t="s">
        <v>1299</v>
      </c>
      <c r="D40" s="1975">
        <v>1981</v>
      </c>
      <c r="E40" s="1976" t="s">
        <v>1353</v>
      </c>
      <c r="F40" s="1977"/>
    </row>
    <row r="41" spans="1:6">
      <c r="A41" s="1975" t="s">
        <v>1354</v>
      </c>
      <c r="B41" s="1976" t="s">
        <v>1355</v>
      </c>
      <c r="C41" s="1976" t="s">
        <v>1299</v>
      </c>
      <c r="D41" s="1975">
        <v>1985</v>
      </c>
      <c r="E41" s="1976" t="s">
        <v>1356</v>
      </c>
      <c r="F41" s="1977"/>
    </row>
    <row r="42" spans="1:6">
      <c r="A42" s="1975" t="s">
        <v>1357</v>
      </c>
      <c r="B42" s="1976" t="s">
        <v>1358</v>
      </c>
      <c r="C42" s="1976" t="s">
        <v>1299</v>
      </c>
      <c r="D42" s="1975">
        <v>1981</v>
      </c>
      <c r="E42" s="1976" t="s">
        <v>1359</v>
      </c>
      <c r="F42" s="1977"/>
    </row>
    <row r="43" spans="1:6">
      <c r="A43" s="1975" t="s">
        <v>1360</v>
      </c>
      <c r="B43" s="1976" t="s">
        <v>1361</v>
      </c>
      <c r="C43" s="1976" t="s">
        <v>1299</v>
      </c>
      <c r="D43" s="1975">
        <v>1993</v>
      </c>
      <c r="E43" s="1976" t="s">
        <v>1362</v>
      </c>
      <c r="F43" s="1977"/>
    </row>
    <row r="44" spans="1:6">
      <c r="A44" s="1975" t="s">
        <v>1363</v>
      </c>
      <c r="B44" s="1976" t="s">
        <v>1364</v>
      </c>
      <c r="C44" s="1976" t="s">
        <v>1299</v>
      </c>
      <c r="D44" s="1975">
        <v>1987</v>
      </c>
      <c r="E44" s="1976" t="s">
        <v>1365</v>
      </c>
      <c r="F44" s="1977"/>
    </row>
    <row r="45" spans="1:6">
      <c r="A45" s="1975" t="s">
        <v>1366</v>
      </c>
      <c r="B45" s="1976" t="s">
        <v>1367</v>
      </c>
      <c r="C45" s="1976" t="s">
        <v>1299</v>
      </c>
      <c r="D45" s="1975">
        <v>1984</v>
      </c>
      <c r="E45" s="1976" t="s">
        <v>1368</v>
      </c>
      <c r="F45" s="1977"/>
    </row>
    <row r="46" spans="1:6">
      <c r="A46" s="1975" t="s">
        <v>1369</v>
      </c>
      <c r="B46" s="1976" t="s">
        <v>1370</v>
      </c>
      <c r="C46" s="1976" t="s">
        <v>1299</v>
      </c>
      <c r="D46" s="1975">
        <v>1993</v>
      </c>
      <c r="E46" s="1976" t="s">
        <v>1362</v>
      </c>
      <c r="F46" s="1977"/>
    </row>
    <row r="47" spans="1:6">
      <c r="A47" s="1975" t="s">
        <v>1371</v>
      </c>
      <c r="B47" s="1976" t="s">
        <v>1372</v>
      </c>
      <c r="C47" s="1976" t="s">
        <v>1299</v>
      </c>
      <c r="D47" s="1975">
        <v>1982</v>
      </c>
      <c r="E47" s="1976" t="s">
        <v>1338</v>
      </c>
      <c r="F47" s="1977"/>
    </row>
    <row r="48" spans="1:6">
      <c r="A48" s="1975" t="s">
        <v>1373</v>
      </c>
      <c r="B48" s="1976" t="s">
        <v>1374</v>
      </c>
      <c r="C48" s="1976" t="s">
        <v>1299</v>
      </c>
      <c r="D48" s="1975">
        <v>1977</v>
      </c>
      <c r="E48" s="1976" t="s">
        <v>1375</v>
      </c>
      <c r="F48" s="1977"/>
    </row>
    <row r="49" spans="1:6">
      <c r="A49" s="1975" t="s">
        <v>1376</v>
      </c>
      <c r="B49" s="1976" t="s">
        <v>1377</v>
      </c>
      <c r="C49" s="1976" t="s">
        <v>1299</v>
      </c>
      <c r="D49" s="1975">
        <v>1983</v>
      </c>
      <c r="E49" s="1976" t="s">
        <v>1305</v>
      </c>
      <c r="F49" s="1977"/>
    </row>
    <row r="50" spans="1:6">
      <c r="A50" s="1975" t="s">
        <v>1378</v>
      </c>
      <c r="B50" s="1976" t="s">
        <v>1379</v>
      </c>
      <c r="C50" s="1976" t="s">
        <v>1299</v>
      </c>
      <c r="D50" s="1975">
        <v>1987</v>
      </c>
      <c r="E50" s="1976" t="s">
        <v>1659</v>
      </c>
      <c r="F50" s="1977"/>
    </row>
    <row r="51" spans="1:6">
      <c r="A51" s="1975" t="s">
        <v>1380</v>
      </c>
      <c r="B51" s="1976" t="s">
        <v>1381</v>
      </c>
      <c r="C51" s="1976" t="s">
        <v>1299</v>
      </c>
      <c r="D51" s="1975">
        <v>1982</v>
      </c>
      <c r="E51" s="1976" t="s">
        <v>1338</v>
      </c>
      <c r="F51" s="1977"/>
    </row>
    <row r="52" spans="1:6">
      <c r="A52" s="1975" t="s">
        <v>1382</v>
      </c>
      <c r="B52" s="1976" t="s">
        <v>1383</v>
      </c>
      <c r="C52" s="1976" t="s">
        <v>1299</v>
      </c>
      <c r="D52" s="1975">
        <v>1987</v>
      </c>
      <c r="E52" s="1976" t="s">
        <v>1384</v>
      </c>
      <c r="F52" s="1977"/>
    </row>
    <row r="53" spans="1:6">
      <c r="A53" s="1975" t="s">
        <v>1385</v>
      </c>
      <c r="B53" s="1976" t="s">
        <v>1386</v>
      </c>
      <c r="C53" s="1976" t="s">
        <v>1299</v>
      </c>
      <c r="D53" s="1975">
        <v>1983</v>
      </c>
      <c r="E53" s="1976" t="s">
        <v>1338</v>
      </c>
      <c r="F53" s="1977"/>
    </row>
    <row r="54" spans="1:6">
      <c r="A54" s="1975" t="s">
        <v>1387</v>
      </c>
      <c r="B54" s="1976" t="s">
        <v>1388</v>
      </c>
      <c r="C54" s="1976" t="s">
        <v>1299</v>
      </c>
      <c r="D54" s="1975">
        <v>1959</v>
      </c>
      <c r="E54" s="1976" t="s">
        <v>2340</v>
      </c>
      <c r="F54" s="1977"/>
    </row>
    <row r="55" spans="1:6">
      <c r="A55" s="1975" t="s">
        <v>1389</v>
      </c>
      <c r="B55" s="1976" t="s">
        <v>1390</v>
      </c>
      <c r="C55" s="1976" t="s">
        <v>1299</v>
      </c>
      <c r="D55" s="1975">
        <v>1984</v>
      </c>
      <c r="E55" s="1976" t="s">
        <v>1391</v>
      </c>
      <c r="F55" s="1977"/>
    </row>
    <row r="56" spans="1:6">
      <c r="A56" s="1975" t="s">
        <v>1392</v>
      </c>
      <c r="B56" s="1976" t="s">
        <v>1393</v>
      </c>
      <c r="C56" s="1976" t="s">
        <v>1299</v>
      </c>
      <c r="D56" s="1975">
        <v>1987</v>
      </c>
      <c r="E56" s="1976" t="s">
        <v>1394</v>
      </c>
      <c r="F56" s="1977"/>
    </row>
    <row r="57" spans="1:6">
      <c r="A57" s="1975" t="s">
        <v>1395</v>
      </c>
      <c r="B57" s="1976" t="s">
        <v>2024</v>
      </c>
      <c r="C57" s="1976"/>
      <c r="D57" s="1975"/>
      <c r="E57" s="1976"/>
      <c r="F57" s="1977"/>
    </row>
    <row r="58" spans="1:6">
      <c r="A58" s="1975"/>
      <c r="B58" s="1976" t="s">
        <v>2025</v>
      </c>
      <c r="C58" s="1976" t="s">
        <v>1299</v>
      </c>
      <c r="D58" s="1975">
        <v>1992</v>
      </c>
      <c r="E58" s="1976" t="s">
        <v>1396</v>
      </c>
      <c r="F58" s="1977"/>
    </row>
    <row r="59" spans="1:6">
      <c r="A59" s="1975" t="s">
        <v>1397</v>
      </c>
      <c r="B59" s="1976" t="s">
        <v>1398</v>
      </c>
      <c r="C59" s="1976" t="s">
        <v>1299</v>
      </c>
      <c r="D59" s="1975">
        <v>1990</v>
      </c>
      <c r="E59" s="1976" t="s">
        <v>1399</v>
      </c>
      <c r="F59" s="1977"/>
    </row>
    <row r="60" spans="1:6">
      <c r="A60" s="1975" t="s">
        <v>1400</v>
      </c>
      <c r="B60" s="1976" t="s">
        <v>1401</v>
      </c>
      <c r="C60" s="1976" t="s">
        <v>1299</v>
      </c>
      <c r="D60" s="1975">
        <v>1996</v>
      </c>
      <c r="E60" s="1976" t="s">
        <v>1402</v>
      </c>
      <c r="F60" s="1977"/>
    </row>
    <row r="61" spans="1:6">
      <c r="A61" s="1975" t="s">
        <v>1403</v>
      </c>
      <c r="B61" s="1976" t="s">
        <v>1404</v>
      </c>
      <c r="C61" s="1976" t="s">
        <v>1299</v>
      </c>
      <c r="D61" s="1975">
        <v>1968</v>
      </c>
      <c r="E61" s="1976" t="s">
        <v>1405</v>
      </c>
      <c r="F61" s="1977"/>
    </row>
    <row r="62" spans="1:6">
      <c r="A62" s="1975" t="s">
        <v>1406</v>
      </c>
      <c r="B62" s="1976" t="s">
        <v>1407</v>
      </c>
      <c r="C62" s="1976" t="s">
        <v>1299</v>
      </c>
      <c r="D62" s="1975">
        <v>1990</v>
      </c>
      <c r="E62" s="1976" t="s">
        <v>1408</v>
      </c>
      <c r="F62" s="1977"/>
    </row>
    <row r="63" spans="1:6">
      <c r="A63" s="1975" t="s">
        <v>1409</v>
      </c>
      <c r="B63" s="1976" t="s">
        <v>1410</v>
      </c>
      <c r="C63" s="1976" t="s">
        <v>1299</v>
      </c>
      <c r="D63" s="1975">
        <v>1969</v>
      </c>
      <c r="E63" s="1976" t="s">
        <v>2326</v>
      </c>
      <c r="F63" s="1977"/>
    </row>
    <row r="64" spans="1:6">
      <c r="A64" s="1975" t="s">
        <v>1411</v>
      </c>
      <c r="B64" s="1976" t="s">
        <v>1412</v>
      </c>
      <c r="C64" s="1976" t="s">
        <v>1299</v>
      </c>
      <c r="D64" s="1975">
        <v>1997</v>
      </c>
      <c r="E64" s="1976" t="s">
        <v>1413</v>
      </c>
      <c r="F64" s="1977"/>
    </row>
    <row r="65" spans="1:8">
      <c r="A65" s="1975" t="s">
        <v>1414</v>
      </c>
      <c r="B65" s="1976" t="s">
        <v>1415</v>
      </c>
      <c r="C65" s="1976" t="s">
        <v>1299</v>
      </c>
      <c r="D65" s="1975">
        <v>1992</v>
      </c>
      <c r="E65" s="1976" t="s">
        <v>1416</v>
      </c>
      <c r="F65" s="1977"/>
    </row>
    <row r="66" spans="1:8">
      <c r="A66" s="1975" t="s">
        <v>1417</v>
      </c>
      <c r="B66" s="1976" t="s">
        <v>1418</v>
      </c>
      <c r="C66" s="1976" t="s">
        <v>1299</v>
      </c>
      <c r="D66" s="1975">
        <v>1992</v>
      </c>
      <c r="E66" s="1976" t="s">
        <v>1419</v>
      </c>
      <c r="F66" s="1977"/>
    </row>
    <row r="67" spans="1:8">
      <c r="A67" s="1975" t="s">
        <v>1420</v>
      </c>
      <c r="B67" s="1976" t="s">
        <v>1421</v>
      </c>
      <c r="C67" s="1976" t="s">
        <v>1299</v>
      </c>
      <c r="D67" s="1975">
        <v>1995</v>
      </c>
      <c r="E67" s="1976" t="s">
        <v>1338</v>
      </c>
      <c r="F67" s="1977"/>
    </row>
    <row r="68" spans="1:8">
      <c r="A68" s="1975" t="s">
        <v>1422</v>
      </c>
      <c r="B68" s="1976" t="s">
        <v>1423</v>
      </c>
      <c r="C68" s="1976" t="s">
        <v>1299</v>
      </c>
      <c r="D68" s="1975">
        <v>1995</v>
      </c>
      <c r="E68" s="1976" t="s">
        <v>1424</v>
      </c>
      <c r="F68" s="1977"/>
    </row>
    <row r="69" spans="1:8">
      <c r="A69" s="1975" t="s">
        <v>1425</v>
      </c>
      <c r="B69" s="1976" t="s">
        <v>1426</v>
      </c>
      <c r="C69" s="1976" t="s">
        <v>1299</v>
      </c>
      <c r="D69" s="1975">
        <v>2003</v>
      </c>
      <c r="E69" s="1976" t="s">
        <v>2023</v>
      </c>
      <c r="F69" s="1977"/>
    </row>
    <row r="70" spans="1:8">
      <c r="A70" s="1975" t="s">
        <v>1427</v>
      </c>
      <c r="B70" s="1976" t="s">
        <v>1428</v>
      </c>
      <c r="C70" s="1976" t="s">
        <v>1299</v>
      </c>
      <c r="D70" s="1975">
        <v>1952</v>
      </c>
      <c r="E70" s="1976" t="s">
        <v>1429</v>
      </c>
      <c r="F70" s="1977"/>
    </row>
    <row r="71" spans="1:8">
      <c r="A71" s="1975" t="s">
        <v>1430</v>
      </c>
      <c r="B71" s="1976" t="s">
        <v>1431</v>
      </c>
      <c r="C71" s="1976" t="str">
        <f>+C70</f>
        <v>Special Revenue - State</v>
      </c>
      <c r="D71" s="1975">
        <v>2009</v>
      </c>
      <c r="E71" s="1976" t="s">
        <v>1432</v>
      </c>
      <c r="F71" s="1977"/>
      <c r="G71" s="1107" t="s">
        <v>5</v>
      </c>
    </row>
    <row r="72" spans="1:8">
      <c r="A72" s="1975" t="s">
        <v>1645</v>
      </c>
      <c r="B72" s="1976" t="s">
        <v>2374</v>
      </c>
      <c r="C72" s="1976" t="s">
        <v>1299</v>
      </c>
      <c r="D72" s="1975">
        <v>2013</v>
      </c>
      <c r="E72" s="1976" t="s">
        <v>1433</v>
      </c>
      <c r="F72" s="1977"/>
    </row>
    <row r="73" spans="1:8">
      <c r="A73" s="1975" t="s">
        <v>1660</v>
      </c>
      <c r="B73" s="1976" t="s">
        <v>2018</v>
      </c>
      <c r="C73" s="1976" t="s">
        <v>1299</v>
      </c>
      <c r="D73" s="1975">
        <v>2014</v>
      </c>
      <c r="E73" s="1976" t="s">
        <v>1661</v>
      </c>
      <c r="F73" s="1977"/>
    </row>
    <row r="74" spans="1:8" s="1980" customFormat="1">
      <c r="A74" s="1975" t="s">
        <v>2231</v>
      </c>
      <c r="B74" s="1976" t="s">
        <v>2232</v>
      </c>
      <c r="C74" s="1976" t="s">
        <v>1299</v>
      </c>
      <c r="D74" s="1975">
        <v>2016</v>
      </c>
      <c r="E74" s="1976" t="s">
        <v>1338</v>
      </c>
      <c r="F74" s="1977"/>
    </row>
    <row r="75" spans="1:8" s="1980" customFormat="1">
      <c r="A75" s="1975" t="s">
        <v>2323</v>
      </c>
      <c r="B75" s="1976" t="s">
        <v>2325</v>
      </c>
      <c r="C75" s="1976" t="s">
        <v>1299</v>
      </c>
      <c r="D75" s="1975">
        <v>2018</v>
      </c>
      <c r="E75" s="1976" t="s">
        <v>2324</v>
      </c>
      <c r="F75" s="1977"/>
      <c r="G75" s="1980" t="s">
        <v>5</v>
      </c>
      <c r="H75" s="1980" t="s">
        <v>5</v>
      </c>
    </row>
    <row r="76" spans="1:8" s="1980" customFormat="1">
      <c r="A76" s="1975" t="s">
        <v>2317</v>
      </c>
      <c r="B76" s="1976" t="s">
        <v>2318</v>
      </c>
      <c r="C76" s="1976" t="s">
        <v>1299</v>
      </c>
      <c r="D76" s="1975">
        <v>2018</v>
      </c>
      <c r="E76" s="1976" t="s">
        <v>2319</v>
      </c>
      <c r="F76" s="1977"/>
      <c r="G76" s="1980" t="s">
        <v>5</v>
      </c>
      <c r="H76" s="1980" t="s">
        <v>5</v>
      </c>
    </row>
    <row r="77" spans="1:8" s="1980" customFormat="1">
      <c r="A77" s="1975" t="s">
        <v>2233</v>
      </c>
      <c r="B77" s="1976" t="s">
        <v>2234</v>
      </c>
      <c r="C77" s="1976" t="s">
        <v>1299</v>
      </c>
      <c r="D77" s="1975">
        <v>2016</v>
      </c>
      <c r="E77" s="1976" t="s">
        <v>2235</v>
      </c>
      <c r="F77" s="1977"/>
    </row>
    <row r="78" spans="1:8">
      <c r="A78" s="1975" t="s">
        <v>1548</v>
      </c>
      <c r="B78" s="1976" t="s">
        <v>1549</v>
      </c>
      <c r="C78" s="1976" t="s">
        <v>1299</v>
      </c>
      <c r="D78" s="1975">
        <v>1955</v>
      </c>
      <c r="E78" s="1976" t="s">
        <v>2291</v>
      </c>
      <c r="F78" s="1977"/>
    </row>
    <row r="79" spans="1:8">
      <c r="A79" s="1975" t="s">
        <v>1008</v>
      </c>
      <c r="B79" s="1976" t="s">
        <v>1434</v>
      </c>
      <c r="C79" s="1976" t="s">
        <v>1435</v>
      </c>
      <c r="D79" s="1975">
        <v>1988</v>
      </c>
      <c r="E79" s="1976" t="s">
        <v>1338</v>
      </c>
      <c r="F79" s="1977"/>
    </row>
    <row r="80" spans="1:8">
      <c r="A80" s="1975" t="s">
        <v>1009</v>
      </c>
      <c r="B80" s="1976" t="s">
        <v>1436</v>
      </c>
      <c r="C80" s="1976" t="s">
        <v>1435</v>
      </c>
      <c r="D80" s="1975">
        <v>1972</v>
      </c>
      <c r="E80" s="1976" t="s">
        <v>1338</v>
      </c>
      <c r="F80" s="1977"/>
    </row>
    <row r="81" spans="1:6">
      <c r="A81" s="1975" t="s">
        <v>1010</v>
      </c>
      <c r="B81" s="1976" t="s">
        <v>1437</v>
      </c>
      <c r="C81" s="1976" t="s">
        <v>1435</v>
      </c>
      <c r="D81" s="1975">
        <v>1998</v>
      </c>
      <c r="E81" s="1976" t="s">
        <v>1338</v>
      </c>
      <c r="F81" s="1977"/>
    </row>
    <row r="82" spans="1:6">
      <c r="A82" s="1975" t="s">
        <v>1011</v>
      </c>
      <c r="B82" s="1976" t="s">
        <v>1438</v>
      </c>
      <c r="C82" s="1976" t="s">
        <v>1435</v>
      </c>
      <c r="D82" s="1975">
        <v>1981</v>
      </c>
      <c r="E82" s="1976" t="s">
        <v>1338</v>
      </c>
      <c r="F82" s="1977"/>
    </row>
    <row r="83" spans="1:6">
      <c r="A83" s="1975" t="s">
        <v>1012</v>
      </c>
      <c r="B83" s="1976" t="s">
        <v>1439</v>
      </c>
      <c r="C83" s="1976" t="s">
        <v>1435</v>
      </c>
      <c r="D83" s="1975">
        <v>1936</v>
      </c>
      <c r="E83" s="1976" t="s">
        <v>1662</v>
      </c>
      <c r="F83" s="1977"/>
    </row>
    <row r="84" spans="1:6">
      <c r="A84" s="1975" t="s">
        <v>1440</v>
      </c>
      <c r="B84" s="1976" t="s">
        <v>1441</v>
      </c>
      <c r="C84" s="1976" t="s">
        <v>1435</v>
      </c>
      <c r="D84" s="1975">
        <v>1967</v>
      </c>
      <c r="E84" s="1976" t="s">
        <v>1338</v>
      </c>
      <c r="F84" s="1977"/>
    </row>
    <row r="85" spans="1:6">
      <c r="A85" s="1975" t="s">
        <v>1013</v>
      </c>
      <c r="B85" s="1976" t="s">
        <v>1442</v>
      </c>
      <c r="C85" s="1976" t="s">
        <v>1435</v>
      </c>
      <c r="D85" s="1975">
        <v>1983</v>
      </c>
      <c r="E85" s="1976" t="s">
        <v>1338</v>
      </c>
      <c r="F85" s="1977"/>
    </row>
    <row r="86" spans="1:6">
      <c r="A86" s="1975" t="s">
        <v>1443</v>
      </c>
      <c r="B86" s="1976" t="s">
        <v>1444</v>
      </c>
      <c r="C86" s="1976" t="s">
        <v>1445</v>
      </c>
      <c r="D86" s="1975">
        <v>1982</v>
      </c>
      <c r="E86" s="1976" t="s">
        <v>1446</v>
      </c>
      <c r="F86" s="1977"/>
    </row>
    <row r="87" spans="1:6">
      <c r="A87" s="1975" t="s">
        <v>1447</v>
      </c>
      <c r="B87" s="1976" t="s">
        <v>1448</v>
      </c>
      <c r="C87" s="1976" t="s">
        <v>1445</v>
      </c>
      <c r="D87" s="1975">
        <v>1991</v>
      </c>
      <c r="E87" s="1976" t="s">
        <v>1449</v>
      </c>
      <c r="F87" s="1977"/>
    </row>
    <row r="88" spans="1:6">
      <c r="A88" s="1975" t="s">
        <v>1450</v>
      </c>
      <c r="B88" s="1976" t="s">
        <v>1451</v>
      </c>
      <c r="C88" s="1976" t="s">
        <v>1445</v>
      </c>
      <c r="D88" s="1975">
        <v>1991</v>
      </c>
      <c r="E88" s="1976" t="s">
        <v>1338</v>
      </c>
      <c r="F88" s="1977"/>
    </row>
    <row r="89" spans="1:6">
      <c r="A89" s="1975" t="s">
        <v>1452</v>
      </c>
      <c r="B89" s="1976" t="s">
        <v>1453</v>
      </c>
      <c r="C89" s="1976" t="s">
        <v>1445</v>
      </c>
      <c r="D89" s="1975">
        <v>1992</v>
      </c>
      <c r="E89" s="1976" t="s">
        <v>1454</v>
      </c>
      <c r="F89" s="1977"/>
    </row>
    <row r="90" spans="1:6">
      <c r="A90" s="1975" t="s">
        <v>1455</v>
      </c>
      <c r="B90" s="1976" t="s">
        <v>1456</v>
      </c>
      <c r="C90" s="1976" t="s">
        <v>1445</v>
      </c>
      <c r="D90" s="1975">
        <v>1993</v>
      </c>
      <c r="E90" s="1976" t="s">
        <v>1457</v>
      </c>
      <c r="F90" s="1977"/>
    </row>
    <row r="91" spans="1:6">
      <c r="A91" s="1975" t="s">
        <v>1458</v>
      </c>
      <c r="B91" s="1976" t="s">
        <v>1459</v>
      </c>
      <c r="C91" s="1976" t="s">
        <v>1445</v>
      </c>
      <c r="D91" s="1975">
        <v>1993</v>
      </c>
      <c r="E91" s="1976" t="s">
        <v>1460</v>
      </c>
      <c r="F91" s="1977"/>
    </row>
    <row r="92" spans="1:6">
      <c r="A92" s="1975" t="s">
        <v>1461</v>
      </c>
      <c r="B92" s="1976" t="s">
        <v>1462</v>
      </c>
      <c r="C92" s="1976" t="s">
        <v>1445</v>
      </c>
      <c r="D92" s="1975">
        <v>1993</v>
      </c>
      <c r="E92" s="1976" t="s">
        <v>1463</v>
      </c>
      <c r="F92" s="1977"/>
    </row>
    <row r="93" spans="1:6">
      <c r="A93" s="1975" t="s">
        <v>1464</v>
      </c>
      <c r="B93" s="1976" t="s">
        <v>1465</v>
      </c>
      <c r="C93" s="1976" t="s">
        <v>1445</v>
      </c>
      <c r="D93" s="1975">
        <v>1997</v>
      </c>
      <c r="E93" s="1976" t="s">
        <v>1466</v>
      </c>
      <c r="F93" s="1977"/>
    </row>
    <row r="94" spans="1:6">
      <c r="A94" s="1975" t="s">
        <v>1467</v>
      </c>
      <c r="B94" s="1976" t="s">
        <v>1468</v>
      </c>
      <c r="C94" s="1976" t="s">
        <v>1445</v>
      </c>
      <c r="D94" s="1975">
        <v>1980</v>
      </c>
      <c r="E94" s="1976" t="s">
        <v>2387</v>
      </c>
      <c r="F94" s="1977"/>
    </row>
    <row r="95" spans="1:6">
      <c r="A95" s="1975" t="s">
        <v>1469</v>
      </c>
      <c r="B95" s="1976" t="s">
        <v>1470</v>
      </c>
      <c r="C95" s="1976" t="s">
        <v>1445</v>
      </c>
      <c r="D95" s="1975">
        <v>1960</v>
      </c>
      <c r="E95" s="1976" t="s">
        <v>2341</v>
      </c>
      <c r="F95" s="1977"/>
    </row>
    <row r="96" spans="1:6">
      <c r="A96" s="1975" t="s">
        <v>1471</v>
      </c>
      <c r="B96" s="1976" t="s">
        <v>1472</v>
      </c>
      <c r="C96" s="1976" t="s">
        <v>1445</v>
      </c>
      <c r="D96" s="1975">
        <v>1965</v>
      </c>
      <c r="E96" s="1976" t="s">
        <v>2341</v>
      </c>
      <c r="F96" s="1977"/>
    </row>
    <row r="97" spans="1:6">
      <c r="A97" s="1975" t="s">
        <v>1473</v>
      </c>
      <c r="B97" s="1976" t="s">
        <v>1474</v>
      </c>
      <c r="C97" s="1976" t="s">
        <v>1445</v>
      </c>
      <c r="D97" s="1975">
        <v>1967</v>
      </c>
      <c r="E97" s="1976" t="s">
        <v>2341</v>
      </c>
      <c r="F97" s="1977"/>
    </row>
    <row r="98" spans="1:6">
      <c r="A98" s="1975" t="s">
        <v>1475</v>
      </c>
      <c r="B98" s="1976" t="s">
        <v>1476</v>
      </c>
      <c r="C98" s="1976" t="s">
        <v>1445</v>
      </c>
      <c r="D98" s="1975">
        <v>1973</v>
      </c>
      <c r="E98" s="1976" t="s">
        <v>1477</v>
      </c>
      <c r="F98" s="1977"/>
    </row>
    <row r="99" spans="1:6">
      <c r="A99" s="1975" t="s">
        <v>1478</v>
      </c>
      <c r="B99" s="1976" t="s">
        <v>1479</v>
      </c>
      <c r="C99" s="1976" t="s">
        <v>1445</v>
      </c>
      <c r="D99" s="1975">
        <v>2005</v>
      </c>
      <c r="E99" s="1976" t="s">
        <v>1480</v>
      </c>
      <c r="F99" s="1977"/>
    </row>
    <row r="100" spans="1:6">
      <c r="A100" s="1975" t="s">
        <v>1481</v>
      </c>
      <c r="B100" s="1976" t="s">
        <v>1482</v>
      </c>
      <c r="C100" s="1976" t="s">
        <v>1445</v>
      </c>
      <c r="D100" s="1975">
        <v>1983</v>
      </c>
      <c r="E100" s="1976" t="s">
        <v>1483</v>
      </c>
      <c r="F100" s="1977"/>
    </row>
    <row r="101" spans="1:6">
      <c r="A101" s="1975" t="s">
        <v>1484</v>
      </c>
      <c r="B101" s="1976" t="s">
        <v>1485</v>
      </c>
      <c r="C101" s="1976" t="s">
        <v>1445</v>
      </c>
      <c r="D101" s="1975">
        <v>1986</v>
      </c>
      <c r="E101" s="1976" t="s">
        <v>1486</v>
      </c>
      <c r="F101" s="1977"/>
    </row>
    <row r="102" spans="1:6">
      <c r="A102" s="1975" t="s">
        <v>1487</v>
      </c>
      <c r="B102" s="1976" t="s">
        <v>1488</v>
      </c>
      <c r="C102" s="1976" t="s">
        <v>1445</v>
      </c>
      <c r="D102" s="1975">
        <v>1988</v>
      </c>
      <c r="E102" s="1976" t="s">
        <v>1489</v>
      </c>
      <c r="F102" s="1977"/>
    </row>
    <row r="103" spans="1:6">
      <c r="A103" s="1975" t="s">
        <v>1490</v>
      </c>
      <c r="B103" s="1976" t="s">
        <v>1491</v>
      </c>
      <c r="C103" s="1976" t="s">
        <v>1445</v>
      </c>
      <c r="D103" s="1975">
        <v>1996</v>
      </c>
      <c r="E103" s="1976" t="s">
        <v>1492</v>
      </c>
      <c r="F103" s="1977"/>
    </row>
    <row r="104" spans="1:6">
      <c r="A104" s="1975" t="s">
        <v>1663</v>
      </c>
      <c r="B104" s="1976" t="s">
        <v>1493</v>
      </c>
      <c r="C104" s="1976" t="s">
        <v>1445</v>
      </c>
      <c r="D104" s="1975">
        <v>1939</v>
      </c>
      <c r="E104" s="1976" t="s">
        <v>2342</v>
      </c>
      <c r="F104" s="1977"/>
    </row>
    <row r="105" spans="1:6">
      <c r="A105" s="1975" t="s">
        <v>1664</v>
      </c>
      <c r="B105" s="1976" t="s">
        <v>1665</v>
      </c>
      <c r="C105" s="1976" t="s">
        <v>1445</v>
      </c>
      <c r="D105" s="1975">
        <v>2014</v>
      </c>
      <c r="E105" s="1976" t="s">
        <v>1666</v>
      </c>
      <c r="F105" s="1977"/>
    </row>
    <row r="106" spans="1:6">
      <c r="A106" s="1975" t="s">
        <v>1494</v>
      </c>
      <c r="B106" s="1976" t="s">
        <v>1495</v>
      </c>
      <c r="C106" s="1976" t="s">
        <v>1445</v>
      </c>
      <c r="D106" s="1975">
        <v>1965</v>
      </c>
      <c r="E106" s="1976" t="s">
        <v>2341</v>
      </c>
      <c r="F106" s="1977"/>
    </row>
    <row r="107" spans="1:6">
      <c r="A107" s="1975" t="s">
        <v>1496</v>
      </c>
      <c r="B107" s="1976" t="s">
        <v>1497</v>
      </c>
      <c r="C107" s="1976" t="s">
        <v>1445</v>
      </c>
      <c r="D107" s="1975">
        <v>1974</v>
      </c>
      <c r="E107" s="1976" t="s">
        <v>1498</v>
      </c>
      <c r="F107" s="1977"/>
    </row>
    <row r="108" spans="1:6">
      <c r="A108" s="1975" t="s">
        <v>1014</v>
      </c>
      <c r="B108" s="1976" t="s">
        <v>1499</v>
      </c>
      <c r="C108" s="1976" t="s">
        <v>1500</v>
      </c>
      <c r="D108" s="1975">
        <v>1982</v>
      </c>
      <c r="E108" s="1976" t="s">
        <v>1338</v>
      </c>
      <c r="F108" s="1977"/>
    </row>
    <row r="109" spans="1:6">
      <c r="A109" s="1975" t="s">
        <v>1501</v>
      </c>
      <c r="B109" s="1976" t="s">
        <v>1502</v>
      </c>
      <c r="C109" s="1976" t="s">
        <v>1445</v>
      </c>
      <c r="D109" s="1975">
        <v>1958</v>
      </c>
      <c r="E109" s="1976" t="s">
        <v>1503</v>
      </c>
      <c r="F109" s="1977"/>
    </row>
    <row r="110" spans="1:6">
      <c r="A110" s="1975" t="s">
        <v>1504</v>
      </c>
      <c r="B110" s="1976" t="s">
        <v>1505</v>
      </c>
      <c r="C110" s="1976" t="s">
        <v>1445</v>
      </c>
      <c r="D110" s="1975">
        <v>1982</v>
      </c>
      <c r="E110" s="1976" t="s">
        <v>1506</v>
      </c>
      <c r="F110" s="1977"/>
    </row>
    <row r="111" spans="1:6">
      <c r="A111" s="1975" t="s">
        <v>1507</v>
      </c>
      <c r="B111" s="1976" t="s">
        <v>1508</v>
      </c>
      <c r="C111" s="1976" t="s">
        <v>1445</v>
      </c>
      <c r="D111" s="1975">
        <v>1987</v>
      </c>
      <c r="E111" s="1976" t="s">
        <v>1509</v>
      </c>
      <c r="F111" s="1977"/>
    </row>
    <row r="112" spans="1:6">
      <c r="A112" s="1975" t="s">
        <v>1510</v>
      </c>
      <c r="B112" s="1976" t="s">
        <v>1511</v>
      </c>
      <c r="C112" s="1976" t="s">
        <v>1445</v>
      </c>
      <c r="D112" s="1975">
        <v>1990</v>
      </c>
      <c r="E112" s="1976" t="s">
        <v>1512</v>
      </c>
      <c r="F112" s="1977"/>
    </row>
    <row r="113" spans="1:6">
      <c r="A113" s="1975" t="s">
        <v>1513</v>
      </c>
      <c r="B113" s="1976" t="s">
        <v>1514</v>
      </c>
      <c r="C113" s="1976" t="s">
        <v>1445</v>
      </c>
      <c r="D113" s="1975">
        <v>1988</v>
      </c>
      <c r="E113" s="1976" t="s">
        <v>1515</v>
      </c>
      <c r="F113" s="1977"/>
    </row>
    <row r="114" spans="1:6">
      <c r="A114" s="1975" t="s">
        <v>1516</v>
      </c>
      <c r="B114" s="1976" t="s">
        <v>1517</v>
      </c>
      <c r="C114" s="1976" t="s">
        <v>1445</v>
      </c>
      <c r="D114" s="1975">
        <v>1990</v>
      </c>
      <c r="E114" s="1976" t="s">
        <v>1338</v>
      </c>
      <c r="F114" s="1977"/>
    </row>
    <row r="115" spans="1:6">
      <c r="A115" s="1975" t="s">
        <v>1518</v>
      </c>
      <c r="B115" s="1976" t="s">
        <v>1519</v>
      </c>
      <c r="C115" s="1976" t="s">
        <v>1445</v>
      </c>
      <c r="D115" s="1975">
        <v>1994</v>
      </c>
      <c r="E115" s="1976" t="s">
        <v>1520</v>
      </c>
      <c r="F115" s="1977"/>
    </row>
    <row r="116" spans="1:6">
      <c r="A116" s="1975" t="s">
        <v>1521</v>
      </c>
      <c r="B116" s="1976" t="s">
        <v>1522</v>
      </c>
      <c r="C116" s="1976" t="s">
        <v>1445</v>
      </c>
      <c r="D116" s="1975">
        <v>1989</v>
      </c>
      <c r="E116" s="1976" t="s">
        <v>1520</v>
      </c>
      <c r="F116" s="1977"/>
    </row>
    <row r="117" spans="1:6">
      <c r="A117" s="1975" t="s">
        <v>1523</v>
      </c>
      <c r="B117" s="1976" t="s">
        <v>1524</v>
      </c>
      <c r="C117" s="1976" t="s">
        <v>1445</v>
      </c>
      <c r="D117" s="1975">
        <v>1988</v>
      </c>
      <c r="E117" s="1976" t="s">
        <v>1338</v>
      </c>
      <c r="F117" s="1977"/>
    </row>
    <row r="118" spans="1:6">
      <c r="A118" s="1975" t="s">
        <v>1525</v>
      </c>
      <c r="B118" s="1976" t="s">
        <v>1526</v>
      </c>
      <c r="C118" s="1976" t="s">
        <v>1445</v>
      </c>
      <c r="D118" s="1975">
        <v>1987</v>
      </c>
      <c r="E118" s="1976" t="s">
        <v>2327</v>
      </c>
      <c r="F118" s="1977"/>
    </row>
    <row r="119" spans="1:6">
      <c r="A119" s="1975" t="s">
        <v>1527</v>
      </c>
      <c r="B119" s="1976" t="s">
        <v>1528</v>
      </c>
      <c r="C119" s="1976" t="s">
        <v>1445</v>
      </c>
      <c r="D119" s="1975">
        <v>1990</v>
      </c>
      <c r="E119" s="1976" t="s">
        <v>1338</v>
      </c>
      <c r="F119" s="1977"/>
    </row>
    <row r="120" spans="1:6">
      <c r="A120" s="1975" t="s">
        <v>1529</v>
      </c>
      <c r="B120" s="1976" t="s">
        <v>1530</v>
      </c>
      <c r="C120" s="1976" t="s">
        <v>1445</v>
      </c>
      <c r="D120" s="1975">
        <v>1990</v>
      </c>
      <c r="E120" s="1976" t="s">
        <v>1338</v>
      </c>
      <c r="F120" s="1977"/>
    </row>
    <row r="121" spans="1:6">
      <c r="A121" s="1975" t="s">
        <v>1531</v>
      </c>
      <c r="B121" s="1976" t="s">
        <v>1532</v>
      </c>
      <c r="C121" s="1976" t="s">
        <v>1445</v>
      </c>
      <c r="D121" s="1975">
        <v>1977</v>
      </c>
      <c r="E121" s="1976" t="s">
        <v>1338</v>
      </c>
      <c r="F121" s="1977"/>
    </row>
    <row r="122" spans="1:6">
      <c r="A122" s="1975" t="s">
        <v>1533</v>
      </c>
      <c r="B122" s="1976" t="s">
        <v>2339</v>
      </c>
      <c r="C122" s="1976" t="s">
        <v>1445</v>
      </c>
      <c r="D122" s="1975">
        <v>2013</v>
      </c>
      <c r="E122" s="1976" t="s">
        <v>1534</v>
      </c>
      <c r="F122" s="1977"/>
    </row>
    <row r="123" spans="1:6">
      <c r="A123" s="1975" t="s">
        <v>2132</v>
      </c>
      <c r="B123" s="1976" t="s">
        <v>2133</v>
      </c>
      <c r="C123" s="1976" t="s">
        <v>1445</v>
      </c>
      <c r="D123" s="1975">
        <v>2015</v>
      </c>
      <c r="E123" s="1976" t="s">
        <v>2134</v>
      </c>
      <c r="F123" s="1977"/>
    </row>
    <row r="124" spans="1:6">
      <c r="A124" s="1975" t="s">
        <v>1535</v>
      </c>
      <c r="B124" s="1976" t="s">
        <v>1536</v>
      </c>
      <c r="C124" s="1976" t="s">
        <v>805</v>
      </c>
      <c r="D124" s="1975">
        <v>1998</v>
      </c>
      <c r="E124" s="1976" t="s">
        <v>1320</v>
      </c>
      <c r="F124" s="1977"/>
    </row>
    <row r="125" spans="1:6">
      <c r="A125" s="1975" t="s">
        <v>1537</v>
      </c>
      <c r="B125" s="1976" t="s">
        <v>1538</v>
      </c>
      <c r="C125" s="1976" t="s">
        <v>805</v>
      </c>
      <c r="D125" s="1975">
        <v>1987</v>
      </c>
      <c r="E125" s="1976" t="s">
        <v>1539</v>
      </c>
      <c r="F125" s="1977"/>
    </row>
    <row r="126" spans="1:6">
      <c r="A126" s="1975" t="s">
        <v>1540</v>
      </c>
      <c r="B126" s="1976" t="s">
        <v>1541</v>
      </c>
      <c r="C126" s="1976" t="s">
        <v>805</v>
      </c>
      <c r="D126" s="1975">
        <v>1982</v>
      </c>
      <c r="E126" s="1976" t="s">
        <v>2026</v>
      </c>
      <c r="F126" s="1977"/>
    </row>
    <row r="127" spans="1:6">
      <c r="A127" s="1975" t="s">
        <v>1542</v>
      </c>
      <c r="B127" s="1976" t="s">
        <v>1543</v>
      </c>
      <c r="C127" s="1976" t="s">
        <v>805</v>
      </c>
      <c r="D127" s="1975">
        <v>1940</v>
      </c>
      <c r="E127" s="1976" t="s">
        <v>1544</v>
      </c>
      <c r="F127" s="1977"/>
    </row>
    <row r="128" spans="1:6">
      <c r="A128" s="1975" t="s">
        <v>1545</v>
      </c>
      <c r="B128" s="1976" t="s">
        <v>1546</v>
      </c>
      <c r="C128" s="1976" t="s">
        <v>805</v>
      </c>
      <c r="D128" s="1975">
        <v>1971</v>
      </c>
      <c r="E128" s="1976" t="s">
        <v>1547</v>
      </c>
      <c r="F128" s="1977"/>
    </row>
    <row r="129" spans="1:6">
      <c r="A129" s="1975" t="s">
        <v>1550</v>
      </c>
      <c r="B129" s="1976" t="s">
        <v>1551</v>
      </c>
      <c r="C129" s="1976" t="s">
        <v>805</v>
      </c>
      <c r="D129" s="1975">
        <v>1996</v>
      </c>
      <c r="E129" s="1976" t="s">
        <v>1552</v>
      </c>
      <c r="F129" s="1977"/>
    </row>
    <row r="130" spans="1:6">
      <c r="A130" s="1975" t="s">
        <v>1553</v>
      </c>
      <c r="B130" s="1976" t="s">
        <v>1554</v>
      </c>
      <c r="C130" s="1976" t="s">
        <v>805</v>
      </c>
      <c r="D130" s="1975">
        <v>1990</v>
      </c>
      <c r="E130" s="1976" t="s">
        <v>1555</v>
      </c>
      <c r="F130" s="1977"/>
    </row>
    <row r="131" spans="1:6">
      <c r="A131" s="1975" t="s">
        <v>1556</v>
      </c>
      <c r="B131" s="1976" t="s">
        <v>1557</v>
      </c>
      <c r="C131" s="1976" t="s">
        <v>1558</v>
      </c>
      <c r="D131" s="1975">
        <v>1970</v>
      </c>
      <c r="E131" s="1976" t="s">
        <v>1559</v>
      </c>
      <c r="F131" s="1977"/>
    </row>
    <row r="132" spans="1:6">
      <c r="A132" s="1975" t="s">
        <v>1560</v>
      </c>
      <c r="B132" s="1976" t="s">
        <v>1561</v>
      </c>
      <c r="C132" s="1976" t="s">
        <v>1558</v>
      </c>
      <c r="D132" s="1975">
        <v>1927</v>
      </c>
      <c r="E132" s="1976" t="s">
        <v>1667</v>
      </c>
      <c r="F132" s="1977"/>
    </row>
    <row r="133" spans="1:6">
      <c r="A133" s="1975" t="s">
        <v>1562</v>
      </c>
      <c r="B133" s="1976" t="s">
        <v>1563</v>
      </c>
      <c r="C133" s="1976" t="s">
        <v>1558</v>
      </c>
      <c r="D133" s="1975">
        <v>1948</v>
      </c>
      <c r="E133" s="1976" t="s">
        <v>1564</v>
      </c>
      <c r="F133" s="1977"/>
    </row>
    <row r="134" spans="1:6">
      <c r="A134" s="1975" t="s">
        <v>1565</v>
      </c>
      <c r="B134" s="1976" t="s">
        <v>2236</v>
      </c>
      <c r="C134" s="1976" t="s">
        <v>1558</v>
      </c>
      <c r="D134" s="1975">
        <v>1983</v>
      </c>
      <c r="E134" s="1976" t="s">
        <v>1338</v>
      </c>
      <c r="F134" s="1977"/>
    </row>
    <row r="135" spans="1:6">
      <c r="A135" s="1975" t="s">
        <v>1566</v>
      </c>
      <c r="B135" s="1976" t="s">
        <v>1567</v>
      </c>
      <c r="C135" s="1976" t="s">
        <v>1558</v>
      </c>
      <c r="D135" s="1975">
        <v>1984</v>
      </c>
      <c r="E135" s="1976" t="s">
        <v>1338</v>
      </c>
      <c r="F135" s="1977"/>
    </row>
    <row r="136" spans="1:6">
      <c r="A136" s="1975" t="s">
        <v>1568</v>
      </c>
      <c r="B136" s="1976" t="s">
        <v>1569</v>
      </c>
      <c r="C136" s="1976" t="s">
        <v>1558</v>
      </c>
      <c r="D136" s="1975">
        <v>1984</v>
      </c>
      <c r="E136" s="1976" t="s">
        <v>1338</v>
      </c>
      <c r="F136" s="1977"/>
    </row>
    <row r="137" spans="1:6">
      <c r="A137" s="1975" t="s">
        <v>1570</v>
      </c>
      <c r="B137" s="1976" t="s">
        <v>1571</v>
      </c>
      <c r="C137" s="1976" t="s">
        <v>1558</v>
      </c>
      <c r="D137" s="1975">
        <v>1965</v>
      </c>
      <c r="E137" s="1976" t="s">
        <v>2328</v>
      </c>
      <c r="F137" s="1977"/>
    </row>
    <row r="138" spans="1:6">
      <c r="A138" s="1975" t="s">
        <v>1572</v>
      </c>
      <c r="B138" s="1976" t="s">
        <v>1573</v>
      </c>
      <c r="C138" s="1976" t="s">
        <v>1558</v>
      </c>
      <c r="D138" s="1975">
        <v>1938</v>
      </c>
      <c r="E138" s="1976" t="s">
        <v>1574</v>
      </c>
      <c r="F138" s="1977"/>
    </row>
    <row r="139" spans="1:6">
      <c r="A139" s="1975" t="s">
        <v>1575</v>
      </c>
      <c r="B139" s="1976" t="s">
        <v>1576</v>
      </c>
      <c r="C139" s="1976" t="s">
        <v>1577</v>
      </c>
      <c r="D139" s="1975">
        <v>1964</v>
      </c>
      <c r="E139" s="1976" t="s">
        <v>1578</v>
      </c>
      <c r="F139" s="1977"/>
    </row>
    <row r="140" spans="1:6">
      <c r="A140" s="1975" t="s">
        <v>1579</v>
      </c>
      <c r="B140" s="1976" t="s">
        <v>1580</v>
      </c>
      <c r="C140" s="1976" t="s">
        <v>1577</v>
      </c>
      <c r="D140" s="1975">
        <v>1983</v>
      </c>
      <c r="E140" s="1976" t="s">
        <v>1338</v>
      </c>
      <c r="F140" s="1977"/>
    </row>
    <row r="141" spans="1:6">
      <c r="A141" s="1975" t="s">
        <v>1581</v>
      </c>
      <c r="B141" s="1976" t="s">
        <v>1582</v>
      </c>
      <c r="C141" s="1976" t="s">
        <v>1577</v>
      </c>
      <c r="D141" s="1975">
        <v>1953</v>
      </c>
      <c r="E141" s="1976" t="s">
        <v>1338</v>
      </c>
      <c r="F141" s="1977"/>
    </row>
    <row r="142" spans="1:6">
      <c r="A142" s="1975" t="s">
        <v>1583</v>
      </c>
      <c r="B142" s="1976" t="s">
        <v>1584</v>
      </c>
      <c r="C142" s="1976" t="s">
        <v>1577</v>
      </c>
      <c r="D142" s="1975">
        <v>1983</v>
      </c>
      <c r="E142" s="1976" t="s">
        <v>1585</v>
      </c>
      <c r="F142" s="1977"/>
    </row>
    <row r="143" spans="1:6">
      <c r="A143" s="1975" t="s">
        <v>1586</v>
      </c>
      <c r="B143" s="1976" t="s">
        <v>1587</v>
      </c>
      <c r="C143" s="1976" t="s">
        <v>1577</v>
      </c>
      <c r="D143" s="1975">
        <v>1986</v>
      </c>
      <c r="E143" s="1976" t="s">
        <v>1338</v>
      </c>
      <c r="F143" s="1977"/>
    </row>
    <row r="144" spans="1:6">
      <c r="A144" s="1975" t="s">
        <v>1588</v>
      </c>
      <c r="B144" s="1976" t="s">
        <v>1589</v>
      </c>
      <c r="C144" s="1976" t="s">
        <v>1577</v>
      </c>
      <c r="D144" s="1975">
        <v>1982</v>
      </c>
      <c r="E144" s="1976" t="s">
        <v>1338</v>
      </c>
      <c r="F144" s="1977"/>
    </row>
    <row r="145" spans="1:6">
      <c r="A145" s="1975" t="s">
        <v>1590</v>
      </c>
      <c r="B145" s="1976" t="s">
        <v>1591</v>
      </c>
      <c r="C145" s="1976" t="s">
        <v>1577</v>
      </c>
      <c r="D145" s="1975">
        <v>1982</v>
      </c>
      <c r="E145" s="1976" t="s">
        <v>1338</v>
      </c>
      <c r="F145" s="1977"/>
    </row>
    <row r="146" spans="1:6">
      <c r="A146" s="1975" t="s">
        <v>1592</v>
      </c>
      <c r="B146" s="1976" t="s">
        <v>1593</v>
      </c>
      <c r="C146" s="1976" t="s">
        <v>1577</v>
      </c>
      <c r="D146" s="1975">
        <v>1982</v>
      </c>
      <c r="E146" s="1976" t="s">
        <v>1338</v>
      </c>
      <c r="F146" s="1977"/>
    </row>
    <row r="147" spans="1:6">
      <c r="A147" s="1975" t="s">
        <v>1594</v>
      </c>
      <c r="B147" s="1976" t="s">
        <v>1595</v>
      </c>
      <c r="C147" s="1976" t="s">
        <v>1596</v>
      </c>
      <c r="D147" s="1975">
        <v>1988</v>
      </c>
      <c r="E147" s="1976" t="s">
        <v>1597</v>
      </c>
      <c r="F147" s="1977"/>
    </row>
    <row r="148" spans="1:6">
      <c r="A148" s="1975" t="s">
        <v>1598</v>
      </c>
      <c r="B148" s="1976" t="s">
        <v>1599</v>
      </c>
      <c r="C148" s="1976" t="s">
        <v>1596</v>
      </c>
      <c r="D148" s="1975">
        <v>2004</v>
      </c>
      <c r="E148" s="1976" t="s">
        <v>1600</v>
      </c>
      <c r="F148" s="1977"/>
    </row>
    <row r="149" spans="1:6">
      <c r="A149" s="1975" t="s">
        <v>1601</v>
      </c>
      <c r="B149" s="1976" t="s">
        <v>1602</v>
      </c>
      <c r="C149" s="1976" t="s">
        <v>1596</v>
      </c>
      <c r="D149" s="1975">
        <v>1956</v>
      </c>
      <c r="E149" s="1976" t="s">
        <v>2343</v>
      </c>
      <c r="F149" s="1977"/>
    </row>
    <row r="150" spans="1:6">
      <c r="A150" s="1975" t="s">
        <v>1603</v>
      </c>
      <c r="B150" s="1976" t="s">
        <v>1604</v>
      </c>
      <c r="C150" s="1976" t="s">
        <v>1596</v>
      </c>
      <c r="D150" s="1975">
        <v>1953</v>
      </c>
      <c r="E150" s="1976" t="s">
        <v>1668</v>
      </c>
      <c r="F150" s="1977"/>
    </row>
    <row r="151" spans="1:6">
      <c r="A151" s="1975" t="s">
        <v>1605</v>
      </c>
      <c r="B151" s="1976" t="s">
        <v>1606</v>
      </c>
      <c r="C151" s="1976" t="s">
        <v>1596</v>
      </c>
      <c r="D151" s="1975">
        <v>1982</v>
      </c>
      <c r="E151" s="1976" t="s">
        <v>1338</v>
      </c>
      <c r="F151" s="1977"/>
    </row>
    <row r="152" spans="1:6">
      <c r="A152" s="1975" t="s">
        <v>1607</v>
      </c>
      <c r="B152" s="1976" t="s">
        <v>1608</v>
      </c>
      <c r="C152" s="1976" t="s">
        <v>1596</v>
      </c>
      <c r="D152" s="1975">
        <v>1971</v>
      </c>
      <c r="E152" s="1976" t="s">
        <v>1338</v>
      </c>
      <c r="F152" s="1977"/>
    </row>
    <row r="153" spans="1:6">
      <c r="A153" s="1975" t="s">
        <v>1609</v>
      </c>
      <c r="B153" s="1976" t="s">
        <v>1610</v>
      </c>
      <c r="C153" s="1976" t="s">
        <v>1596</v>
      </c>
      <c r="D153" s="1975">
        <v>1971</v>
      </c>
      <c r="E153" s="1976" t="s">
        <v>1338</v>
      </c>
      <c r="F153" s="1977"/>
    </row>
    <row r="154" spans="1:6">
      <c r="A154" s="1975" t="s">
        <v>1611</v>
      </c>
      <c r="B154" s="1976" t="s">
        <v>1612</v>
      </c>
      <c r="C154" s="1976" t="s">
        <v>1596</v>
      </c>
      <c r="D154" s="1975">
        <v>1967</v>
      </c>
      <c r="E154" s="1976" t="s">
        <v>1613</v>
      </c>
      <c r="F154" s="1977"/>
    </row>
    <row r="155" spans="1:6">
      <c r="A155" s="1975" t="s">
        <v>1614</v>
      </c>
      <c r="B155" s="1976" t="s">
        <v>1615</v>
      </c>
      <c r="C155" s="1976" t="s">
        <v>1596</v>
      </c>
      <c r="D155" s="1975">
        <v>1977</v>
      </c>
      <c r="E155" s="1976" t="s">
        <v>2344</v>
      </c>
      <c r="F155" s="1977"/>
    </row>
    <row r="156" spans="1:6">
      <c r="A156" s="1975" t="s">
        <v>1616</v>
      </c>
      <c r="B156" s="1976" t="s">
        <v>1617</v>
      </c>
      <c r="C156" s="1976" t="s">
        <v>1596</v>
      </c>
      <c r="D156" s="1975">
        <v>1982</v>
      </c>
      <c r="E156" s="1976" t="s">
        <v>1338</v>
      </c>
      <c r="F156" s="1977"/>
    </row>
    <row r="157" spans="1:6">
      <c r="A157" s="1975" t="s">
        <v>1618</v>
      </c>
      <c r="B157" s="1976" t="s">
        <v>1619</v>
      </c>
      <c r="C157" s="1976" t="s">
        <v>1596</v>
      </c>
      <c r="D157" s="1975">
        <v>1987</v>
      </c>
      <c r="E157" s="1976" t="s">
        <v>1338</v>
      </c>
      <c r="F157" s="1977"/>
    </row>
    <row r="158" spans="1:6">
      <c r="A158" s="1975" t="s">
        <v>1620</v>
      </c>
      <c r="B158" s="1976" t="s">
        <v>1621</v>
      </c>
      <c r="C158" s="1976" t="s">
        <v>1596</v>
      </c>
      <c r="D158" s="1975">
        <v>1977</v>
      </c>
      <c r="E158" s="1976" t="s">
        <v>1622</v>
      </c>
      <c r="F158" s="1977"/>
    </row>
    <row r="159" spans="1:6">
      <c r="A159" s="1975" t="s">
        <v>1623</v>
      </c>
      <c r="B159" s="1976" t="s">
        <v>1624</v>
      </c>
      <c r="C159" s="1976" t="s">
        <v>1596</v>
      </c>
      <c r="D159" s="1975">
        <v>1977</v>
      </c>
      <c r="E159" s="1976" t="s">
        <v>1625</v>
      </c>
      <c r="F159" s="1977"/>
    </row>
    <row r="160" spans="1:6">
      <c r="A160" s="1975" t="s">
        <v>1626</v>
      </c>
      <c r="B160" s="1976" t="s">
        <v>1627</v>
      </c>
      <c r="C160" s="1976" t="s">
        <v>1596</v>
      </c>
      <c r="D160" s="1975">
        <v>1985</v>
      </c>
      <c r="E160" s="1976" t="s">
        <v>2345</v>
      </c>
      <c r="F160" s="1977"/>
    </row>
    <row r="161" spans="1:6">
      <c r="A161" s="1975" t="s">
        <v>1628</v>
      </c>
      <c r="B161" s="1976" t="s">
        <v>1629</v>
      </c>
      <c r="C161" s="1976" t="s">
        <v>1596</v>
      </c>
      <c r="D161" s="1975">
        <v>1976</v>
      </c>
      <c r="E161" s="1976" t="s">
        <v>1338</v>
      </c>
      <c r="F161" s="1977"/>
    </row>
    <row r="162" spans="1:6">
      <c r="A162" s="1975" t="s">
        <v>1630</v>
      </c>
      <c r="B162" s="1976" t="s">
        <v>1631</v>
      </c>
      <c r="C162" s="1976" t="s">
        <v>1596</v>
      </c>
      <c r="D162" s="1975">
        <v>1995</v>
      </c>
      <c r="E162" s="1976" t="s">
        <v>1338</v>
      </c>
      <c r="F162" s="1977"/>
    </row>
    <row r="163" spans="1:6">
      <c r="A163" s="1975" t="s">
        <v>1632</v>
      </c>
      <c r="B163" s="1976" t="s">
        <v>1633</v>
      </c>
      <c r="C163" s="1976" t="s">
        <v>1596</v>
      </c>
      <c r="D163" s="1975">
        <v>2014</v>
      </c>
      <c r="E163" s="1976" t="s">
        <v>1338</v>
      </c>
      <c r="F163" s="1977"/>
    </row>
    <row r="164" spans="1:6">
      <c r="A164" s="1975" t="s">
        <v>1634</v>
      </c>
      <c r="B164" s="1976" t="s">
        <v>1635</v>
      </c>
      <c r="C164" s="1976" t="s">
        <v>1636</v>
      </c>
      <c r="D164" s="1975">
        <v>1967</v>
      </c>
      <c r="E164" s="1976" t="s">
        <v>1637</v>
      </c>
      <c r="F164" s="1977"/>
    </row>
    <row r="165" spans="1:6">
      <c r="A165" s="1975" t="s">
        <v>1638</v>
      </c>
      <c r="B165" s="1976" t="s">
        <v>1639</v>
      </c>
      <c r="C165" s="1976" t="s">
        <v>1640</v>
      </c>
      <c r="D165" s="1975">
        <v>1992</v>
      </c>
      <c r="E165" s="1976" t="s">
        <v>1641</v>
      </c>
      <c r="F165" s="1977"/>
    </row>
    <row r="166" spans="1:6">
      <c r="A166" s="1975" t="s">
        <v>1642</v>
      </c>
      <c r="B166" s="1976" t="s">
        <v>1643</v>
      </c>
      <c r="C166" s="1976" t="s">
        <v>1640</v>
      </c>
      <c r="D166" s="1975">
        <v>1987</v>
      </c>
      <c r="E166" s="1976" t="s">
        <v>2346</v>
      </c>
      <c r="F166" s="1977"/>
    </row>
    <row r="167" spans="1:6">
      <c r="A167" s="1978"/>
      <c r="B167" s="1979"/>
      <c r="C167" s="1979"/>
      <c r="D167" s="1979"/>
      <c r="E167" s="1977"/>
      <c r="F167" s="1977"/>
    </row>
    <row r="168" spans="1:6">
      <c r="A168" s="1978"/>
      <c r="B168" s="1979"/>
      <c r="C168" s="1979"/>
      <c r="D168" s="1979"/>
      <c r="E168" s="1977"/>
      <c r="F168" s="1977"/>
    </row>
    <row r="169" spans="1:6">
      <c r="A169" s="1978"/>
      <c r="B169" s="1979"/>
      <c r="C169" s="1979"/>
      <c r="D169" s="1979"/>
      <c r="E169" s="1977"/>
      <c r="F169" s="1977"/>
    </row>
    <row r="170" spans="1:6">
      <c r="A170" s="1113"/>
      <c r="B170" s="1106"/>
      <c r="C170" s="1106"/>
      <c r="D170" s="1106"/>
      <c r="E170" s="1108"/>
      <c r="F170" s="1108"/>
    </row>
    <row r="171" spans="1:6">
      <c r="A171" s="1113"/>
      <c r="B171" s="1106"/>
      <c r="C171" s="1106"/>
      <c r="D171" s="1106"/>
      <c r="E171" s="1108"/>
      <c r="F171" s="1108"/>
    </row>
    <row r="172" spans="1:6">
      <c r="A172" s="1106"/>
      <c r="B172" s="1106"/>
      <c r="C172" s="1106"/>
      <c r="D172" s="1106"/>
      <c r="E172" s="1108"/>
      <c r="F172" s="1108"/>
    </row>
    <row r="173" spans="1:6">
      <c r="A173" s="1106"/>
      <c r="B173" s="1106"/>
      <c r="C173" s="1106"/>
      <c r="D173" s="1106"/>
      <c r="E173" s="1108"/>
      <c r="F173" s="1108"/>
    </row>
    <row r="174" spans="1:6">
      <c r="A174" s="1106"/>
      <c r="B174" s="1106"/>
      <c r="C174" s="1106"/>
      <c r="D174" s="1106"/>
      <c r="E174" s="1108"/>
      <c r="F174" s="1108"/>
    </row>
    <row r="175" spans="1:6">
      <c r="A175" s="1106"/>
      <c r="B175" s="1106"/>
      <c r="C175" s="1106"/>
      <c r="D175" s="1106"/>
      <c r="E175" s="1108"/>
      <c r="F175" s="1108"/>
    </row>
    <row r="176" spans="1:6">
      <c r="A176" s="1106"/>
      <c r="B176" s="1106"/>
      <c r="C176" s="1106"/>
      <c r="D176" s="1106"/>
      <c r="E176" s="1108"/>
      <c r="F176" s="1108"/>
    </row>
    <row r="177" spans="1:6">
      <c r="A177" s="1106"/>
      <c r="B177" s="1106"/>
      <c r="C177" s="1106"/>
      <c r="D177" s="1106"/>
      <c r="E177" s="1108"/>
      <c r="F177" s="1108"/>
    </row>
    <row r="178" spans="1:6">
      <c r="A178" s="1106"/>
      <c r="B178" s="1106"/>
      <c r="C178" s="1106"/>
      <c r="D178" s="1106"/>
      <c r="E178" s="1108"/>
      <c r="F178" s="1108"/>
    </row>
    <row r="179" spans="1:6">
      <c r="A179" s="1106"/>
      <c r="B179" s="1106"/>
      <c r="C179" s="1106"/>
      <c r="D179" s="1106"/>
      <c r="E179" s="1108"/>
      <c r="F179" s="1108"/>
    </row>
    <row r="180" spans="1:6">
      <c r="A180" s="1106"/>
      <c r="B180" s="1106"/>
      <c r="C180" s="1106"/>
      <c r="D180" s="1106"/>
      <c r="E180" s="1108"/>
      <c r="F180" s="1108"/>
    </row>
    <row r="181" spans="1:6">
      <c r="A181" s="1106"/>
      <c r="B181" s="1106"/>
      <c r="C181" s="1106"/>
      <c r="D181" s="1106"/>
      <c r="E181" s="1108"/>
      <c r="F181" s="1108"/>
    </row>
    <row r="182" spans="1:6">
      <c r="A182" s="1106"/>
      <c r="B182" s="1106"/>
      <c r="C182" s="1106"/>
      <c r="D182" s="1106"/>
      <c r="E182" s="1108"/>
      <c r="F182" s="1108"/>
    </row>
    <row r="183" spans="1:6">
      <c r="A183" s="1106"/>
      <c r="B183" s="1106"/>
      <c r="C183" s="1106"/>
      <c r="D183" s="1106"/>
      <c r="E183" s="1108"/>
      <c r="F183" s="1108"/>
    </row>
    <row r="184" spans="1:6">
      <c r="A184" s="1106"/>
      <c r="B184" s="1106"/>
      <c r="C184" s="1106"/>
      <c r="D184" s="1106"/>
      <c r="E184" s="1108"/>
      <c r="F184" s="1108"/>
    </row>
    <row r="185" spans="1:6">
      <c r="A185" s="1106"/>
      <c r="B185" s="1106"/>
      <c r="C185" s="1106"/>
      <c r="D185" s="1106"/>
      <c r="E185" s="1108"/>
      <c r="F185" s="1108"/>
    </row>
    <row r="186" spans="1:6">
      <c r="A186" s="1106"/>
      <c r="B186" s="1106"/>
      <c r="C186" s="1106"/>
      <c r="D186" s="1106"/>
      <c r="E186" s="1108"/>
      <c r="F186" s="1108"/>
    </row>
    <row r="187" spans="1:6">
      <c r="A187" s="1106"/>
      <c r="B187" s="1106"/>
      <c r="C187" s="1106"/>
      <c r="D187" s="1106"/>
      <c r="E187" s="1108"/>
      <c r="F187" s="1108"/>
    </row>
    <row r="188" spans="1:6">
      <c r="A188" s="1106"/>
      <c r="B188" s="1106"/>
      <c r="C188" s="1106"/>
      <c r="D188" s="1106"/>
      <c r="E188" s="1108"/>
      <c r="F188" s="1108"/>
    </row>
    <row r="189" spans="1:6">
      <c r="A189" s="1106"/>
      <c r="B189" s="1106"/>
      <c r="C189" s="1106"/>
      <c r="D189" s="1106"/>
      <c r="E189" s="1108"/>
      <c r="F189" s="1108"/>
    </row>
    <row r="190" spans="1:6">
      <c r="A190" s="1106"/>
      <c r="B190" s="1106"/>
      <c r="C190" s="1106"/>
      <c r="D190" s="1106"/>
      <c r="E190" s="1108"/>
      <c r="F190" s="1108"/>
    </row>
    <row r="191" spans="1:6">
      <c r="A191" s="1106"/>
      <c r="B191" s="1106"/>
      <c r="C191" s="1106"/>
      <c r="D191" s="1106"/>
      <c r="E191" s="1108"/>
      <c r="F191" s="1108"/>
    </row>
    <row r="192" spans="1:6">
      <c r="A192" s="1106"/>
      <c r="B192" s="1106"/>
      <c r="C192" s="1106"/>
      <c r="D192" s="1106"/>
      <c r="E192" s="1108"/>
      <c r="F192" s="1108"/>
    </row>
    <row r="193" spans="1:6">
      <c r="A193" s="1106"/>
      <c r="B193" s="1106"/>
      <c r="C193" s="1106"/>
      <c r="D193" s="1106"/>
      <c r="E193" s="1108"/>
      <c r="F193" s="1108"/>
    </row>
    <row r="194" spans="1:6">
      <c r="A194" s="1106"/>
      <c r="B194" s="1106"/>
      <c r="C194" s="1106"/>
      <c r="D194" s="1106"/>
      <c r="E194" s="1108"/>
      <c r="F194" s="1108"/>
    </row>
    <row r="195" spans="1:6">
      <c r="A195" s="1106"/>
      <c r="B195" s="1106"/>
      <c r="C195" s="1106"/>
      <c r="D195" s="1106"/>
      <c r="E195" s="1108"/>
      <c r="F195" s="1108"/>
    </row>
    <row r="196" spans="1:6">
      <c r="A196" s="1106"/>
      <c r="B196" s="1106"/>
      <c r="C196" s="1106"/>
      <c r="D196" s="1106"/>
      <c r="E196" s="1108"/>
      <c r="F196" s="1108"/>
    </row>
    <row r="197" spans="1:6">
      <c r="A197" s="1106"/>
      <c r="B197" s="1106"/>
      <c r="C197" s="1106"/>
      <c r="D197" s="1106"/>
      <c r="E197" s="1108"/>
      <c r="F197" s="1108"/>
    </row>
    <row r="198" spans="1:6">
      <c r="A198" s="1106"/>
      <c r="B198" s="1106"/>
      <c r="C198" s="1106"/>
      <c r="D198" s="1106"/>
      <c r="E198" s="1108"/>
      <c r="F198" s="1108"/>
    </row>
    <row r="199" spans="1:6">
      <c r="A199" s="1106"/>
      <c r="B199" s="1106"/>
      <c r="C199" s="1106"/>
      <c r="D199" s="1106"/>
      <c r="E199" s="1108"/>
      <c r="F199" s="1108"/>
    </row>
    <row r="200" spans="1:6">
      <c r="A200" s="1106"/>
      <c r="B200" s="1106"/>
      <c r="C200" s="1106"/>
      <c r="D200" s="1106"/>
      <c r="E200" s="1108"/>
      <c r="F200" s="1108"/>
    </row>
    <row r="201" spans="1:6">
      <c r="A201" s="1106"/>
      <c r="B201" s="1106"/>
      <c r="C201" s="1106"/>
      <c r="D201" s="1106"/>
      <c r="E201" s="1108"/>
      <c r="F201" s="1108"/>
    </row>
    <row r="202" spans="1:6">
      <c r="A202" s="1106"/>
      <c r="B202" s="1106"/>
      <c r="C202" s="1106"/>
      <c r="D202" s="1106"/>
      <c r="E202" s="1108"/>
      <c r="F202" s="1108"/>
    </row>
    <row r="203" spans="1:6">
      <c r="A203" s="1106"/>
      <c r="B203" s="1106"/>
      <c r="C203" s="1106"/>
      <c r="D203" s="1106"/>
      <c r="E203" s="1108"/>
      <c r="F203" s="1108"/>
    </row>
    <row r="204" spans="1:6">
      <c r="A204" s="1106"/>
      <c r="B204" s="1106"/>
      <c r="C204" s="1106"/>
      <c r="D204" s="1106"/>
      <c r="E204" s="1108"/>
      <c r="F204" s="1108"/>
    </row>
    <row r="205" spans="1:6">
      <c r="A205" s="1106"/>
      <c r="B205" s="1106"/>
      <c r="C205" s="1106"/>
      <c r="D205" s="1106"/>
      <c r="E205" s="1108"/>
      <c r="F205" s="1108"/>
    </row>
    <row r="206" spans="1:6">
      <c r="A206" s="1106"/>
      <c r="B206" s="1106"/>
      <c r="C206" s="1106"/>
      <c r="D206" s="1106"/>
      <c r="E206" s="1108"/>
      <c r="F206" s="1108"/>
    </row>
    <row r="207" spans="1:6">
      <c r="A207" s="1106"/>
      <c r="B207" s="1106"/>
      <c r="C207" s="1106"/>
      <c r="D207" s="1106"/>
      <c r="E207" s="1108"/>
      <c r="F207" s="1108"/>
    </row>
    <row r="208" spans="1:6">
      <c r="A208" s="1106"/>
      <c r="B208" s="1106"/>
      <c r="C208" s="1106"/>
      <c r="D208" s="1106"/>
      <c r="E208" s="1108"/>
      <c r="F208" s="1108"/>
    </row>
    <row r="209" spans="1:6">
      <c r="A209" s="1106"/>
      <c r="B209" s="1106"/>
      <c r="C209" s="1106"/>
      <c r="D209" s="1106"/>
      <c r="E209" s="1108"/>
      <c r="F209" s="1108"/>
    </row>
    <row r="210" spans="1:6">
      <c r="A210" s="1106"/>
      <c r="B210" s="1106"/>
      <c r="C210" s="1106"/>
      <c r="D210" s="1106"/>
      <c r="E210" s="1108"/>
      <c r="F210" s="1108"/>
    </row>
    <row r="211" spans="1:6">
      <c r="A211" s="1106"/>
      <c r="B211" s="1106"/>
      <c r="C211" s="1106"/>
      <c r="D211" s="1106"/>
      <c r="E211" s="1108"/>
      <c r="F211" s="1108"/>
    </row>
    <row r="212" spans="1:6">
      <c r="A212" s="1106"/>
      <c r="B212" s="1106"/>
      <c r="C212" s="1106"/>
      <c r="D212" s="1106"/>
      <c r="E212" s="1108"/>
      <c r="F212" s="1108"/>
    </row>
    <row r="213" spans="1:6">
      <c r="A213" s="1106"/>
      <c r="B213" s="1106"/>
      <c r="C213" s="1106"/>
      <c r="D213" s="1106"/>
      <c r="E213" s="1108"/>
      <c r="F213" s="1108"/>
    </row>
    <row r="214" spans="1:6">
      <c r="A214" s="1106"/>
      <c r="B214" s="1106"/>
      <c r="C214" s="1106"/>
      <c r="D214" s="1106"/>
      <c r="E214" s="1108"/>
      <c r="F214" s="1108"/>
    </row>
    <row r="215" spans="1:6">
      <c r="A215" s="1106"/>
      <c r="B215" s="1106"/>
      <c r="C215" s="1106"/>
      <c r="D215" s="1106"/>
      <c r="E215" s="1108"/>
      <c r="F215" s="1108"/>
    </row>
    <row r="216" spans="1:6">
      <c r="A216" s="1106"/>
      <c r="B216" s="1106"/>
      <c r="C216" s="1106"/>
      <c r="D216" s="1106"/>
      <c r="E216" s="1108"/>
      <c r="F216" s="1108"/>
    </row>
    <row r="217" spans="1:6">
      <c r="A217" s="1106"/>
      <c r="B217" s="1106"/>
      <c r="C217" s="1106"/>
      <c r="D217" s="1106"/>
      <c r="E217" s="1108"/>
      <c r="F217" s="1108"/>
    </row>
    <row r="218" spans="1:6">
      <c r="A218" s="1114"/>
      <c r="B218" s="1114"/>
      <c r="C218" s="1114"/>
      <c r="D218" s="1114"/>
      <c r="F218" s="1108"/>
    </row>
    <row r="219" spans="1:6">
      <c r="A219" s="1114"/>
      <c r="B219" s="1114"/>
      <c r="C219" s="1114"/>
      <c r="D219" s="1114"/>
      <c r="F219" s="1108"/>
    </row>
    <row r="220" spans="1:6">
      <c r="A220" s="1114"/>
      <c r="B220" s="1114"/>
      <c r="C220" s="1114"/>
      <c r="D220" s="1114"/>
      <c r="F220" s="1108"/>
    </row>
    <row r="221" spans="1:6">
      <c r="A221" s="1114"/>
      <c r="B221" s="1114"/>
      <c r="C221" s="1114"/>
      <c r="D221" s="1114"/>
      <c r="F221" s="1108"/>
    </row>
    <row r="222" spans="1:6">
      <c r="A222" s="1114"/>
      <c r="B222" s="1114"/>
      <c r="C222" s="1114"/>
      <c r="D222" s="1114"/>
      <c r="F222" s="1108"/>
    </row>
    <row r="223" spans="1:6">
      <c r="A223" s="1114"/>
      <c r="B223" s="1114"/>
      <c r="C223" s="1114"/>
      <c r="D223" s="1114"/>
      <c r="F223" s="1108"/>
    </row>
    <row r="224" spans="1:6">
      <c r="A224" s="1114"/>
      <c r="B224" s="1114"/>
      <c r="C224" s="1114"/>
      <c r="D224" s="1114"/>
      <c r="F224" s="1108"/>
    </row>
    <row r="225" spans="1:6">
      <c r="A225" s="1114"/>
      <c r="B225" s="1114"/>
      <c r="C225" s="1114"/>
      <c r="D225" s="1114"/>
      <c r="F225" s="1108"/>
    </row>
    <row r="226" spans="1:6">
      <c r="A226" s="1114"/>
      <c r="B226" s="1114"/>
      <c r="C226" s="1114"/>
      <c r="D226" s="1114"/>
      <c r="F226" s="1108"/>
    </row>
    <row r="227" spans="1:6">
      <c r="A227" s="1114"/>
      <c r="B227" s="1114"/>
      <c r="C227" s="1114"/>
      <c r="D227" s="1114"/>
      <c r="F227" s="1108"/>
    </row>
    <row r="228" spans="1:6">
      <c r="A228" s="1114"/>
      <c r="B228" s="1114"/>
      <c r="C228" s="1114"/>
      <c r="D228" s="1114"/>
      <c r="F228" s="1108"/>
    </row>
    <row r="229" spans="1:6">
      <c r="A229" s="1114"/>
      <c r="B229" s="1114"/>
      <c r="C229" s="1114"/>
      <c r="D229" s="1114"/>
      <c r="F229" s="1108"/>
    </row>
    <row r="230" spans="1:6">
      <c r="A230" s="1114"/>
      <c r="B230" s="1114"/>
      <c r="C230" s="1114"/>
      <c r="D230" s="1114"/>
      <c r="F230" s="1108"/>
    </row>
    <row r="231" spans="1:6">
      <c r="A231" s="1114"/>
      <c r="B231" s="1114"/>
      <c r="C231" s="1114"/>
      <c r="D231" s="1114"/>
      <c r="F231" s="1108"/>
    </row>
    <row r="232" spans="1:6">
      <c r="A232" s="1114"/>
      <c r="B232" s="1114"/>
      <c r="C232" s="1114"/>
      <c r="D232" s="1114"/>
      <c r="F232" s="1108"/>
    </row>
    <row r="233" spans="1:6">
      <c r="A233" s="1114"/>
      <c r="B233" s="1114"/>
      <c r="C233" s="1114"/>
      <c r="D233" s="1114"/>
      <c r="F233" s="1108"/>
    </row>
    <row r="234" spans="1:6">
      <c r="A234" s="1114"/>
      <c r="B234" s="1114"/>
      <c r="C234" s="1114"/>
      <c r="D234" s="1114"/>
      <c r="F234" s="1108"/>
    </row>
    <row r="235" spans="1:6">
      <c r="A235" s="1114"/>
      <c r="B235" s="1114"/>
      <c r="C235" s="1114"/>
      <c r="D235" s="1114"/>
      <c r="F235" s="1108"/>
    </row>
    <row r="236" spans="1:6">
      <c r="A236" s="1114"/>
      <c r="B236" s="1114"/>
      <c r="C236" s="1114"/>
      <c r="D236" s="1114"/>
      <c r="F236" s="1108"/>
    </row>
    <row r="237" spans="1:6">
      <c r="A237" s="1114"/>
      <c r="B237" s="1114"/>
      <c r="C237" s="1114"/>
      <c r="D237" s="1114"/>
      <c r="F237" s="1108"/>
    </row>
    <row r="238" spans="1:6">
      <c r="A238" s="1114"/>
      <c r="B238" s="1114"/>
      <c r="C238" s="1114"/>
      <c r="D238" s="1114"/>
      <c r="F238" s="1108"/>
    </row>
    <row r="239" spans="1:6">
      <c r="A239" s="1114"/>
      <c r="B239" s="1114"/>
      <c r="C239" s="1114"/>
      <c r="D239" s="1114"/>
      <c r="F239" s="1108"/>
    </row>
    <row r="240" spans="1:6">
      <c r="A240" s="1114"/>
      <c r="B240" s="1114"/>
      <c r="C240" s="1114"/>
      <c r="D240" s="1114"/>
      <c r="F240" s="1108"/>
    </row>
    <row r="241" spans="1:6">
      <c r="A241" s="1114"/>
      <c r="B241" s="1114"/>
      <c r="C241" s="1114"/>
      <c r="D241" s="1114"/>
      <c r="F241" s="1108"/>
    </row>
    <row r="242" spans="1:6">
      <c r="A242" s="1114"/>
      <c r="B242" s="1114"/>
      <c r="C242" s="1114"/>
      <c r="D242" s="1114"/>
      <c r="F242" s="1108"/>
    </row>
    <row r="243" spans="1:6">
      <c r="A243" s="1114"/>
      <c r="B243" s="1114"/>
      <c r="C243" s="1114"/>
      <c r="D243" s="1114"/>
      <c r="F243" s="1108"/>
    </row>
    <row r="244" spans="1:6">
      <c r="A244" s="1114"/>
      <c r="B244" s="1114"/>
      <c r="C244" s="1114"/>
      <c r="D244" s="1114"/>
      <c r="F244" s="1108"/>
    </row>
    <row r="245" spans="1:6">
      <c r="A245" s="1114"/>
      <c r="B245" s="1114"/>
      <c r="C245" s="1114"/>
      <c r="D245" s="1114"/>
      <c r="F245" s="1108"/>
    </row>
    <row r="246" spans="1:6">
      <c r="A246" s="1114"/>
      <c r="B246" s="1114"/>
      <c r="C246" s="1114"/>
      <c r="D246" s="1114"/>
      <c r="F246" s="1108"/>
    </row>
    <row r="247" spans="1:6">
      <c r="A247" s="1114"/>
      <c r="B247" s="1114"/>
      <c r="C247" s="1114"/>
      <c r="D247" s="1114"/>
      <c r="F247" s="1108"/>
    </row>
    <row r="248" spans="1:6">
      <c r="A248" s="1114"/>
      <c r="B248" s="1114"/>
      <c r="C248" s="1114"/>
      <c r="D248" s="1114"/>
      <c r="F248" s="1108"/>
    </row>
    <row r="249" spans="1:6">
      <c r="A249" s="1114"/>
      <c r="B249" s="1114"/>
      <c r="C249" s="1114"/>
      <c r="D249" s="1114"/>
      <c r="F249" s="1108"/>
    </row>
    <row r="250" spans="1:6">
      <c r="A250" s="1114"/>
      <c r="B250" s="1114"/>
      <c r="C250" s="1114"/>
      <c r="D250" s="1114"/>
      <c r="F250" s="1108"/>
    </row>
    <row r="251" spans="1:6">
      <c r="A251" s="1114"/>
      <c r="B251" s="1114"/>
      <c r="C251" s="1114"/>
      <c r="D251" s="1114"/>
      <c r="F251" s="1108"/>
    </row>
    <row r="252" spans="1:6">
      <c r="A252" s="1114"/>
      <c r="B252" s="1114"/>
      <c r="C252" s="1114"/>
      <c r="D252" s="1114"/>
      <c r="F252" s="1108"/>
    </row>
    <row r="253" spans="1:6">
      <c r="A253" s="1114"/>
      <c r="B253" s="1114"/>
      <c r="C253" s="1114"/>
      <c r="D253" s="1114"/>
      <c r="F253" s="1108"/>
    </row>
    <row r="254" spans="1:6">
      <c r="A254" s="1114"/>
      <c r="B254" s="1114"/>
      <c r="C254" s="1114"/>
      <c r="D254" s="1114"/>
      <c r="F254" s="1108"/>
    </row>
    <row r="255" spans="1:6">
      <c r="A255" s="1114"/>
      <c r="B255" s="1114"/>
      <c r="C255" s="1114"/>
      <c r="D255" s="1114"/>
      <c r="F255" s="1108"/>
    </row>
    <row r="256" spans="1:6">
      <c r="A256" s="1114"/>
      <c r="B256" s="1114"/>
      <c r="C256" s="1114"/>
      <c r="D256" s="1114"/>
      <c r="F256" s="1108"/>
    </row>
    <row r="257" spans="1:6">
      <c r="A257" s="1114"/>
      <c r="B257" s="1114"/>
      <c r="C257" s="1114"/>
      <c r="D257" s="1114"/>
      <c r="F257" s="1108"/>
    </row>
    <row r="258" spans="1:6">
      <c r="A258" s="1114"/>
      <c r="B258" s="1114"/>
      <c r="C258" s="1114"/>
      <c r="D258" s="1114"/>
      <c r="F258" s="1108"/>
    </row>
    <row r="259" spans="1:6">
      <c r="A259" s="1114"/>
      <c r="B259" s="1114"/>
      <c r="C259" s="1114"/>
      <c r="D259" s="1114"/>
      <c r="F259" s="1108"/>
    </row>
    <row r="260" spans="1:6">
      <c r="A260" s="1114"/>
      <c r="B260" s="1114"/>
      <c r="C260" s="1114"/>
      <c r="D260" s="1114"/>
      <c r="F260" s="1108"/>
    </row>
    <row r="261" spans="1:6">
      <c r="A261" s="1114"/>
      <c r="B261" s="1114"/>
      <c r="C261" s="1114"/>
      <c r="D261" s="1114"/>
      <c r="F261" s="1108"/>
    </row>
    <row r="262" spans="1:6">
      <c r="A262" s="1114"/>
      <c r="B262" s="1114"/>
      <c r="C262" s="1114"/>
      <c r="D262" s="1114"/>
      <c r="F262" s="1108"/>
    </row>
    <row r="263" spans="1:6">
      <c r="A263" s="1114"/>
      <c r="B263" s="1114"/>
      <c r="C263" s="1114"/>
      <c r="D263" s="1114"/>
      <c r="F263" s="1108"/>
    </row>
    <row r="264" spans="1:6">
      <c r="A264" s="1114"/>
      <c r="B264" s="1114"/>
      <c r="C264" s="1114"/>
      <c r="D264" s="1114"/>
      <c r="F264" s="1108"/>
    </row>
    <row r="265" spans="1:6">
      <c r="A265" s="1114"/>
      <c r="B265" s="1114"/>
      <c r="C265" s="1114"/>
      <c r="D265" s="1114"/>
      <c r="F265" s="1108"/>
    </row>
    <row r="266" spans="1:6">
      <c r="A266" s="1114"/>
      <c r="B266" s="1114"/>
      <c r="C266" s="1114"/>
      <c r="D266" s="1114"/>
      <c r="F266" s="1108"/>
    </row>
    <row r="267" spans="1:6">
      <c r="A267" s="1114"/>
      <c r="B267" s="1114"/>
      <c r="C267" s="1114"/>
      <c r="D267" s="1114"/>
      <c r="F267" s="1108"/>
    </row>
    <row r="268" spans="1:6">
      <c r="A268" s="1114"/>
      <c r="B268" s="1114"/>
      <c r="C268" s="1114"/>
      <c r="D268" s="1114"/>
      <c r="F268" s="1108"/>
    </row>
    <row r="269" spans="1:6">
      <c r="A269" s="1114"/>
      <c r="B269" s="1114"/>
      <c r="C269" s="1114"/>
      <c r="D269" s="1114"/>
      <c r="F269" s="1108"/>
    </row>
    <row r="270" spans="1:6">
      <c r="A270" s="1114"/>
      <c r="B270" s="1114"/>
      <c r="C270" s="1114"/>
      <c r="D270" s="1114"/>
      <c r="F270" s="1108"/>
    </row>
    <row r="271" spans="1:6">
      <c r="A271" s="1114"/>
      <c r="B271" s="1114"/>
      <c r="C271" s="1114"/>
      <c r="D271" s="1114"/>
      <c r="F271" s="1108"/>
    </row>
    <row r="272" spans="1:6">
      <c r="A272" s="1114"/>
      <c r="B272" s="1114"/>
      <c r="C272" s="1114"/>
      <c r="D272" s="1114"/>
      <c r="F272" s="1108"/>
    </row>
    <row r="273" spans="1:6">
      <c r="A273" s="1114"/>
      <c r="B273" s="1114"/>
      <c r="C273" s="1114"/>
      <c r="D273" s="1114"/>
      <c r="F273" s="1108"/>
    </row>
    <row r="274" spans="1:6">
      <c r="A274" s="1114"/>
      <c r="B274" s="1114"/>
      <c r="C274" s="1114"/>
      <c r="D274" s="1114"/>
      <c r="F274" s="1108"/>
    </row>
    <row r="275" spans="1:6">
      <c r="A275" s="1114"/>
      <c r="B275" s="1114"/>
      <c r="C275" s="1114"/>
      <c r="D275" s="1114"/>
      <c r="F275" s="1108"/>
    </row>
    <row r="276" spans="1:6">
      <c r="A276" s="1114"/>
      <c r="B276" s="1114"/>
      <c r="C276" s="1114"/>
      <c r="D276" s="1114"/>
      <c r="F276" s="1108"/>
    </row>
    <row r="277" spans="1:6">
      <c r="A277" s="1114"/>
      <c r="B277" s="1114"/>
      <c r="C277" s="1114"/>
      <c r="D277" s="1114"/>
      <c r="F277" s="1108"/>
    </row>
    <row r="278" spans="1:6">
      <c r="A278" s="1114"/>
      <c r="B278" s="1114"/>
      <c r="C278" s="1114"/>
      <c r="D278" s="1114"/>
      <c r="F278" s="1108"/>
    </row>
    <row r="279" spans="1:6">
      <c r="A279" s="1114"/>
      <c r="B279" s="1114"/>
      <c r="C279" s="1114"/>
      <c r="D279" s="1114"/>
      <c r="F279" s="1108"/>
    </row>
    <row r="280" spans="1:6">
      <c r="A280" s="1114"/>
      <c r="B280" s="1114"/>
      <c r="C280" s="1114"/>
      <c r="D280" s="1114"/>
      <c r="F280" s="1108"/>
    </row>
    <row r="281" spans="1:6">
      <c r="A281" s="1114"/>
      <c r="B281" s="1114"/>
      <c r="C281" s="1114"/>
      <c r="D281" s="1114"/>
      <c r="F281" s="1108"/>
    </row>
    <row r="282" spans="1:6">
      <c r="A282" s="1114"/>
      <c r="B282" s="1114"/>
      <c r="C282" s="1114"/>
      <c r="D282" s="1114"/>
      <c r="F282" s="1108"/>
    </row>
    <row r="283" spans="1:6">
      <c r="A283" s="1114"/>
      <c r="B283" s="1114"/>
      <c r="C283" s="1114"/>
      <c r="D283" s="1114"/>
      <c r="F283" s="1108"/>
    </row>
    <row r="284" spans="1:6">
      <c r="A284" s="1114"/>
      <c r="B284" s="1114"/>
      <c r="C284" s="1114"/>
      <c r="D284" s="1114"/>
      <c r="F284" s="1108"/>
    </row>
    <row r="285" spans="1:6">
      <c r="A285" s="1114"/>
      <c r="B285" s="1114"/>
      <c r="C285" s="1114"/>
      <c r="D285" s="1114"/>
      <c r="F285" s="1108"/>
    </row>
    <row r="286" spans="1:6">
      <c r="A286" s="1114"/>
      <c r="B286" s="1114"/>
      <c r="C286" s="1114"/>
      <c r="D286" s="1114"/>
      <c r="F286" s="1108"/>
    </row>
    <row r="287" spans="1:6">
      <c r="A287" s="1114"/>
      <c r="B287" s="1114"/>
      <c r="C287" s="1114"/>
      <c r="D287" s="1114"/>
      <c r="F287" s="1108"/>
    </row>
    <row r="288" spans="1:6">
      <c r="A288" s="1114"/>
      <c r="B288" s="1114"/>
      <c r="C288" s="1114"/>
      <c r="D288" s="1114"/>
      <c r="F288" s="1108"/>
    </row>
    <row r="289" spans="1:6">
      <c r="A289" s="1114"/>
      <c r="B289" s="1114"/>
      <c r="C289" s="1114"/>
      <c r="D289" s="1114"/>
      <c r="F289" s="1108"/>
    </row>
    <row r="290" spans="1:6">
      <c r="A290" s="1114"/>
      <c r="B290" s="1114"/>
      <c r="C290" s="1114"/>
      <c r="D290" s="1114"/>
      <c r="F290" s="1108"/>
    </row>
    <row r="291" spans="1:6">
      <c r="A291" s="1114"/>
      <c r="B291" s="1114"/>
      <c r="C291" s="1114"/>
      <c r="D291" s="1114"/>
      <c r="F291" s="1108"/>
    </row>
    <row r="292" spans="1:6">
      <c r="A292" s="1114"/>
      <c r="B292" s="1114"/>
      <c r="C292" s="1114"/>
      <c r="D292" s="1114"/>
      <c r="F292" s="1108"/>
    </row>
    <row r="293" spans="1:6">
      <c r="A293" s="1114"/>
      <c r="B293" s="1114"/>
      <c r="C293" s="1114"/>
      <c r="D293" s="1114"/>
      <c r="F293" s="1108"/>
    </row>
    <row r="294" spans="1:6">
      <c r="A294" s="1114"/>
      <c r="B294" s="1114"/>
      <c r="C294" s="1114"/>
      <c r="D294" s="1114"/>
      <c r="F294" s="1108"/>
    </row>
    <row r="295" spans="1:6">
      <c r="F295" s="1108"/>
    </row>
    <row r="296" spans="1:6">
      <c r="F296" s="1108"/>
    </row>
    <row r="297" spans="1:6">
      <c r="F297" s="1108"/>
    </row>
    <row r="298" spans="1:6">
      <c r="F298" s="1108"/>
    </row>
    <row r="299" spans="1:6">
      <c r="F299" s="1108"/>
    </row>
    <row r="300" spans="1:6">
      <c r="F300" s="1108"/>
    </row>
    <row r="301" spans="1:6">
      <c r="F301" s="1108"/>
    </row>
    <row r="302" spans="1:6">
      <c r="F302" s="1108"/>
    </row>
    <row r="303" spans="1:6">
      <c r="F303" s="1108"/>
    </row>
    <row r="304" spans="1:6">
      <c r="F304" s="1108"/>
    </row>
    <row r="305" spans="6:6">
      <c r="F305" s="1108"/>
    </row>
    <row r="306" spans="6:6">
      <c r="F306" s="1108"/>
    </row>
  </sheetData>
  <customSheetViews>
    <customSheetView guid="{47D1D06F-CD63-4FEA-BA98-58AF0C63F775}" showPageBreaks="1" showGridLines="0" fitToPage="1" printArea="1">
      <selection activeCell="G42" sqref="G42"/>
      <pageMargins left="0.7" right="0.7" top="0.75" bottom="0.75" header="0.3" footer="0.3"/>
      <pageSetup scale="84" firstPageNumber="133" fitToHeight="4" orientation="landscape" useFirstPageNumber="1" r:id="rId1"/>
      <headerFooter>
        <oddFooter>&amp;R&amp;8&amp;P</oddFooter>
      </headerFooter>
    </customSheetView>
    <customSheetView guid="{018F3E41-3C34-447D-8E2C-07962AB41A6D}" showGridLines="0" fitToPage="1">
      <selection activeCell="G42" sqref="G42"/>
      <pageMargins left="0.7" right="0.7" top="0.75" bottom="0.75" header="0.3" footer="0.3"/>
      <pageSetup scale="84" firstPageNumber="133" fitToHeight="4" orientation="landscape" useFirstPageNumber="1" r:id="rId2"/>
      <headerFooter>
        <oddFooter>&amp;R&amp;8&amp;P</oddFooter>
      </headerFooter>
    </customSheetView>
  </customSheetViews>
  <pageMargins left="0.7" right="0.7" top="0.75" bottom="0.75" header="0.3" footer="0.3"/>
  <pageSetup scale="84" firstPageNumber="134" fitToHeight="4" orientation="landscape" useFirstPageNumber="1" r:id="rId3"/>
  <headerFooter>
    <oddFooter>&amp;R&amp;8&amp;P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9"/>
  <sheetViews>
    <sheetView showGridLines="0" showOutlineSymbols="0" zoomScale="70" zoomScaleNormal="70" workbookViewId="0"/>
  </sheetViews>
  <sheetFormatPr defaultColWidth="8.921875" defaultRowHeight="12.5"/>
  <cols>
    <col min="1" max="1" width="50.61328125" style="58" customWidth="1"/>
    <col min="2" max="2" width="2.15234375" style="58" bestFit="1" customWidth="1"/>
    <col min="3" max="3" width="14.61328125" style="58" customWidth="1"/>
    <col min="4" max="4" width="1.61328125" style="58" customWidth="1"/>
    <col min="5" max="5" width="2.15234375" style="58" bestFit="1" customWidth="1"/>
    <col min="6" max="6" width="18.4609375" style="58" customWidth="1"/>
    <col min="7" max="7" width="1.61328125" style="58" customWidth="1"/>
    <col min="8" max="8" width="16.15234375" style="58" customWidth="1"/>
    <col min="9" max="9" width="2" style="58" customWidth="1"/>
    <col min="10" max="10" width="16.15234375" style="58" customWidth="1"/>
    <col min="11" max="11" width="1.61328125" style="58" customWidth="1"/>
    <col min="12" max="12" width="18.07421875" style="58" bestFit="1" customWidth="1"/>
    <col min="13" max="13" width="1.61328125" style="58" customWidth="1"/>
    <col min="14" max="14" width="18.07421875" style="58" customWidth="1"/>
    <col min="15" max="15" width="1.61328125" style="58" customWidth="1"/>
    <col min="16" max="16" width="15.15234375" style="58" customWidth="1"/>
    <col min="17" max="17" width="1.61328125" style="58" customWidth="1"/>
    <col min="18" max="18" width="7.421875E-2" style="58" customWidth="1"/>
    <col min="19" max="19" width="2.15234375" style="58" bestFit="1" customWidth="1"/>
    <col min="20" max="20" width="15.4609375" style="58" bestFit="1" customWidth="1"/>
    <col min="21" max="21" width="2.15234375" style="58" bestFit="1" customWidth="1"/>
    <col min="22" max="22" width="14.61328125" style="58" bestFit="1" customWidth="1"/>
    <col min="23" max="23" width="2.15234375" style="58" bestFit="1" customWidth="1"/>
    <col min="24" max="24" width="14.15234375" style="58" bestFit="1" customWidth="1"/>
    <col min="25" max="25" width="2.15234375" style="58" customWidth="1"/>
    <col min="26" max="26" width="2.15234375" style="58" bestFit="1" customWidth="1"/>
    <col min="27" max="27" width="14.15234375" style="58" bestFit="1" customWidth="1"/>
    <col min="28" max="28" width="2.15234375" style="58" bestFit="1" customWidth="1"/>
    <col min="29" max="29" width="17.53515625" style="58" bestFit="1" customWidth="1"/>
    <col min="30" max="30" width="2.07421875" style="58" customWidth="1"/>
    <col min="31" max="31" width="2.15234375" style="58" bestFit="1" customWidth="1"/>
    <col min="32" max="32" width="16.15234375" style="58" customWidth="1"/>
    <col min="33" max="33" width="2.15234375" style="58" bestFit="1" customWidth="1"/>
    <col min="34" max="34" width="17.921875" style="58" bestFit="1" customWidth="1"/>
    <col min="35" max="35" width="15.61328125" style="58" customWidth="1"/>
    <col min="36" max="36" width="1.61328125" style="58" customWidth="1"/>
    <col min="37" max="37" width="15.61328125" style="58" customWidth="1"/>
    <col min="38" max="38" width="25.61328125" style="58" customWidth="1"/>
    <col min="39" max="16384" width="8.921875" style="58"/>
  </cols>
  <sheetData>
    <row r="1" spans="1:35" ht="15" customHeight="1">
      <c r="A1" s="1050" t="s">
        <v>1193</v>
      </c>
    </row>
    <row r="3" spans="1:35" s="4" customFormat="1" ht="20">
      <c r="A3" s="61" t="s">
        <v>112</v>
      </c>
      <c r="B3" s="56"/>
      <c r="C3" s="56"/>
      <c r="D3" s="56"/>
      <c r="E3" s="56"/>
      <c r="F3" s="56"/>
      <c r="G3" s="56"/>
      <c r="H3" s="56"/>
      <c r="I3" s="56"/>
      <c r="J3" s="56"/>
      <c r="K3" s="56"/>
      <c r="L3" s="56"/>
      <c r="M3" s="56"/>
      <c r="N3" s="56"/>
      <c r="O3" s="56"/>
      <c r="P3" s="56"/>
      <c r="Q3" s="56"/>
      <c r="R3" s="56"/>
      <c r="S3" s="56"/>
      <c r="T3" s="56"/>
      <c r="U3" s="56"/>
      <c r="V3" s="56"/>
      <c r="W3" s="56"/>
      <c r="X3" s="56"/>
      <c r="Y3" s="56"/>
      <c r="Z3" s="56"/>
      <c r="AA3" s="57"/>
      <c r="AB3" s="57"/>
      <c r="AC3" s="57"/>
      <c r="AD3" s="57"/>
      <c r="AE3" s="57"/>
      <c r="AF3" s="57"/>
      <c r="AG3" s="57"/>
      <c r="AH3" s="57"/>
      <c r="AI3" s="138"/>
    </row>
    <row r="4" spans="1:35" s="4" customFormat="1" ht="20">
      <c r="A4" s="61" t="s">
        <v>191</v>
      </c>
      <c r="B4" s="56"/>
      <c r="C4" s="56"/>
      <c r="D4" s="56"/>
      <c r="E4" s="56"/>
      <c r="F4" s="56"/>
      <c r="G4" s="56"/>
      <c r="H4" s="56"/>
      <c r="I4" s="56"/>
      <c r="J4" s="56"/>
      <c r="K4" s="56"/>
      <c r="L4" s="56"/>
      <c r="M4" s="56"/>
      <c r="N4" s="56"/>
      <c r="O4" s="56"/>
      <c r="P4" s="56"/>
      <c r="Q4" s="56"/>
      <c r="R4" s="56"/>
      <c r="S4" s="56"/>
      <c r="T4" s="56"/>
      <c r="U4" s="56"/>
      <c r="V4" s="56"/>
      <c r="W4" s="56"/>
      <c r="X4" s="56"/>
      <c r="Y4" s="56"/>
      <c r="Z4" s="56"/>
      <c r="AA4" s="57"/>
      <c r="AB4" s="57"/>
      <c r="AC4" s="57"/>
      <c r="AD4" s="57"/>
      <c r="AE4" s="57"/>
      <c r="AF4" s="57"/>
      <c r="AG4" s="57"/>
      <c r="AH4" s="57"/>
      <c r="AI4" s="138"/>
    </row>
    <row r="5" spans="1:35" s="4" customFormat="1" ht="21.5">
      <c r="A5" s="118" t="s">
        <v>113</v>
      </c>
      <c r="B5" s="56"/>
      <c r="C5" s="56"/>
      <c r="D5" s="56"/>
      <c r="E5" s="56"/>
      <c r="F5" s="56"/>
      <c r="G5" s="56"/>
      <c r="H5" s="56"/>
      <c r="I5" s="56"/>
      <c r="J5" s="56"/>
      <c r="K5" s="56"/>
      <c r="L5" s="56"/>
      <c r="M5" s="56"/>
      <c r="N5" s="56"/>
      <c r="O5" s="56"/>
      <c r="P5" s="56"/>
      <c r="Q5" s="139" t="s">
        <v>114</v>
      </c>
      <c r="R5" s="56"/>
      <c r="S5" s="56"/>
      <c r="T5" s="56"/>
      <c r="U5" s="56"/>
      <c r="V5" s="56"/>
      <c r="W5" s="56"/>
      <c r="X5" s="56"/>
      <c r="Y5" s="56"/>
      <c r="Z5" s="56"/>
      <c r="AA5" s="57"/>
      <c r="AB5" s="57"/>
      <c r="AC5" s="57"/>
      <c r="AD5" s="57"/>
      <c r="AE5" s="57"/>
      <c r="AF5" s="58"/>
      <c r="AG5" s="57"/>
      <c r="AH5" s="139" t="s">
        <v>114</v>
      </c>
      <c r="AI5" s="138"/>
    </row>
    <row r="6" spans="1:35" s="4" customFormat="1" ht="20">
      <c r="A6" s="118" t="s">
        <v>2470</v>
      </c>
      <c r="B6" s="1437"/>
      <c r="C6" s="1437"/>
      <c r="D6" s="56"/>
      <c r="E6" s="56"/>
      <c r="F6" s="56"/>
      <c r="G6" s="56"/>
      <c r="H6" s="56"/>
      <c r="I6" s="56"/>
      <c r="J6" s="56"/>
      <c r="K6" s="56"/>
      <c r="L6" s="56"/>
      <c r="M6" s="56"/>
      <c r="N6" s="56"/>
      <c r="O6" s="56"/>
      <c r="P6" s="56"/>
      <c r="Q6" s="56"/>
      <c r="R6" s="56"/>
      <c r="S6" s="56"/>
      <c r="T6" s="56"/>
      <c r="U6" s="56"/>
      <c r="V6" s="56"/>
      <c r="W6" s="56"/>
      <c r="X6" s="56"/>
      <c r="Y6" s="56"/>
      <c r="Z6" s="56"/>
      <c r="AA6" s="57"/>
      <c r="AB6" s="57"/>
      <c r="AC6" s="57"/>
      <c r="AD6" s="57"/>
      <c r="AE6" s="57"/>
      <c r="AF6" s="57"/>
      <c r="AG6" s="57"/>
      <c r="AH6" s="120" t="s">
        <v>115</v>
      </c>
      <c r="AI6" s="138"/>
    </row>
    <row r="7" spans="1:35" s="4" customFormat="1" ht="18">
      <c r="A7" s="7" t="s">
        <v>2312</v>
      </c>
      <c r="B7" s="62"/>
      <c r="C7" s="56"/>
      <c r="D7" s="56"/>
      <c r="E7" s="56"/>
      <c r="F7" s="56"/>
      <c r="G7" s="56"/>
      <c r="H7" s="56"/>
      <c r="I7" s="56"/>
      <c r="J7" s="56"/>
      <c r="K7" s="56"/>
      <c r="L7" s="56"/>
      <c r="M7" s="56"/>
      <c r="N7" s="56"/>
      <c r="O7" s="56"/>
      <c r="P7" s="56"/>
      <c r="Q7" s="56"/>
      <c r="R7" s="56"/>
      <c r="S7" s="56"/>
      <c r="T7" s="56"/>
      <c r="U7" s="56"/>
      <c r="V7" s="56"/>
      <c r="W7" s="56"/>
      <c r="X7" s="56"/>
      <c r="Y7" s="56"/>
      <c r="Z7" s="56"/>
      <c r="AA7" s="58"/>
      <c r="AB7" s="58"/>
      <c r="AC7" s="58"/>
      <c r="AD7" s="58"/>
      <c r="AE7" s="58"/>
      <c r="AF7" s="58"/>
      <c r="AG7" s="58"/>
      <c r="AH7" s="58"/>
    </row>
    <row r="8" spans="1:35" s="4" customFormat="1" ht="13">
      <c r="A8" s="58"/>
      <c r="B8" s="62"/>
      <c r="C8" s="56"/>
      <c r="D8" s="56"/>
      <c r="E8" s="56"/>
      <c r="F8" s="56"/>
      <c r="G8" s="56"/>
      <c r="H8" s="56"/>
      <c r="I8" s="56"/>
      <c r="J8" s="56"/>
      <c r="K8" s="56"/>
      <c r="L8" s="56"/>
      <c r="M8" s="56"/>
      <c r="N8" s="56"/>
      <c r="O8" s="56"/>
      <c r="P8" s="56"/>
      <c r="Q8" s="56"/>
      <c r="R8" s="56"/>
      <c r="S8" s="56"/>
      <c r="T8" s="56"/>
      <c r="U8" s="56"/>
      <c r="V8" s="56"/>
      <c r="W8" s="56"/>
      <c r="X8" s="56"/>
      <c r="Y8" s="56"/>
      <c r="Z8" s="56"/>
      <c r="AA8" s="58"/>
      <c r="AB8" s="58"/>
      <c r="AC8" s="58"/>
      <c r="AD8" s="58"/>
      <c r="AE8" s="58"/>
      <c r="AF8" s="58"/>
      <c r="AG8" s="58"/>
      <c r="AH8" s="58"/>
    </row>
    <row r="9" spans="1:35" s="4" customFormat="1" ht="4.5" customHeight="1">
      <c r="A9" s="61"/>
      <c r="B9" s="62"/>
      <c r="C9" s="56"/>
      <c r="D9" s="56"/>
      <c r="E9" s="56"/>
      <c r="F9" s="56"/>
      <c r="G9" s="56"/>
      <c r="H9" s="56"/>
      <c r="I9" s="56"/>
      <c r="J9" s="56"/>
      <c r="K9" s="56"/>
      <c r="L9" s="56"/>
      <c r="M9" s="56"/>
      <c r="N9" s="56"/>
      <c r="O9" s="56"/>
      <c r="P9" s="56"/>
      <c r="Q9" s="56"/>
      <c r="R9" s="56"/>
      <c r="S9" s="56"/>
      <c r="T9" s="56"/>
      <c r="U9" s="56"/>
      <c r="V9" s="56"/>
      <c r="W9" s="56"/>
      <c r="X9" s="56"/>
      <c r="Y9" s="56"/>
      <c r="Z9" s="56"/>
      <c r="AA9" s="58"/>
      <c r="AB9" s="58"/>
      <c r="AC9" s="58"/>
      <c r="AD9" s="58"/>
      <c r="AE9" s="58"/>
      <c r="AF9" s="58"/>
      <c r="AG9" s="58"/>
      <c r="AH9" s="58"/>
    </row>
    <row r="10" spans="1:35" s="4" customFormat="1" ht="16.5" customHeight="1">
      <c r="A10" s="61"/>
      <c r="B10" s="62"/>
      <c r="C10" s="56"/>
      <c r="D10" s="56"/>
      <c r="E10" s="56"/>
      <c r="F10" s="56"/>
      <c r="G10" s="56"/>
      <c r="H10" s="56"/>
      <c r="I10" s="56"/>
      <c r="J10" s="56"/>
      <c r="K10" s="56"/>
      <c r="L10" s="56"/>
      <c r="M10" s="56"/>
      <c r="N10" s="56"/>
      <c r="O10" s="56"/>
      <c r="P10" s="56"/>
      <c r="Q10" s="56"/>
      <c r="R10" s="56"/>
      <c r="S10" s="56"/>
      <c r="T10" s="56"/>
      <c r="U10" s="56"/>
      <c r="V10" s="56"/>
      <c r="W10" s="56"/>
      <c r="X10" s="56"/>
      <c r="Y10" s="56"/>
      <c r="Z10" s="56"/>
      <c r="AA10" s="58"/>
      <c r="AB10" s="58"/>
      <c r="AC10" s="58"/>
      <c r="AD10" s="58"/>
      <c r="AE10" s="58"/>
    </row>
    <row r="11" spans="1:35" s="4" customFormat="1" ht="18">
      <c r="A11" s="63"/>
      <c r="B11" s="63"/>
      <c r="C11" s="1439" t="s">
        <v>116</v>
      </c>
      <c r="D11" s="141"/>
      <c r="E11" s="142"/>
      <c r="F11" s="2275" t="s">
        <v>117</v>
      </c>
      <c r="G11" s="2275"/>
      <c r="H11" s="2275"/>
      <c r="I11" s="2275"/>
      <c r="J11" s="2275"/>
      <c r="K11" s="2275"/>
      <c r="L11" s="2275"/>
      <c r="M11" s="2275"/>
      <c r="N11" s="2275"/>
      <c r="O11" s="2275"/>
      <c r="P11" s="2275"/>
      <c r="Q11" s="2276"/>
      <c r="R11" s="2275"/>
      <c r="S11" s="64"/>
      <c r="T11" s="2275" t="s">
        <v>118</v>
      </c>
      <c r="U11" s="2275"/>
      <c r="V11" s="2275"/>
      <c r="W11" s="2275"/>
      <c r="X11" s="2275"/>
      <c r="Y11" s="1436"/>
      <c r="Z11" s="142"/>
      <c r="AA11" s="2275" t="s">
        <v>119</v>
      </c>
      <c r="AB11" s="2275"/>
      <c r="AC11" s="2275"/>
      <c r="AD11" s="1436"/>
      <c r="AE11" s="58"/>
      <c r="AF11" s="2276"/>
      <c r="AG11" s="2276"/>
      <c r="AH11" s="2276"/>
    </row>
    <row r="12" spans="1:35" s="145" customFormat="1" ht="18" customHeight="1">
      <c r="A12" s="63"/>
      <c r="B12" s="63"/>
      <c r="C12" s="141"/>
      <c r="D12" s="143"/>
      <c r="E12" s="142"/>
      <c r="F12" s="141" t="s">
        <v>120</v>
      </c>
      <c r="G12" s="141"/>
      <c r="H12" s="141"/>
      <c r="I12" s="141"/>
      <c r="J12" s="141"/>
      <c r="K12" s="141"/>
      <c r="L12" s="141" t="s">
        <v>121</v>
      </c>
      <c r="M12" s="141"/>
      <c r="O12" s="141"/>
      <c r="P12" s="141"/>
      <c r="Q12" s="144"/>
      <c r="R12" s="141"/>
      <c r="S12" s="64"/>
      <c r="T12" s="141"/>
      <c r="U12" s="141"/>
      <c r="W12" s="141"/>
      <c r="X12" s="141" t="s">
        <v>122</v>
      </c>
      <c r="Y12" s="141"/>
      <c r="Z12" s="146"/>
      <c r="AA12" s="141" t="s">
        <v>123</v>
      </c>
      <c r="AB12" s="141"/>
      <c r="AC12" s="141"/>
      <c r="AD12" s="141"/>
      <c r="AE12" s="147"/>
    </row>
    <row r="13" spans="1:35" s="145" customFormat="1" ht="18" customHeight="1">
      <c r="A13" s="63"/>
      <c r="B13" s="63"/>
      <c r="C13" s="141" t="s">
        <v>124</v>
      </c>
      <c r="D13" s="143"/>
      <c r="E13" s="142"/>
      <c r="F13" s="141" t="s">
        <v>121</v>
      </c>
      <c r="G13" s="141"/>
      <c r="H13" s="141" t="s">
        <v>2089</v>
      </c>
      <c r="I13" s="141"/>
      <c r="J13" s="141" t="s">
        <v>2237</v>
      </c>
      <c r="K13" s="141"/>
      <c r="L13" s="141" t="s">
        <v>125</v>
      </c>
      <c r="M13" s="141"/>
      <c r="N13" s="141" t="s">
        <v>2138</v>
      </c>
      <c r="O13" s="141"/>
      <c r="P13" s="141" t="s">
        <v>126</v>
      </c>
      <c r="Q13" s="144"/>
      <c r="R13" s="141"/>
      <c r="S13" s="64"/>
      <c r="T13" s="141"/>
      <c r="U13" s="141"/>
      <c r="V13" s="141" t="s">
        <v>116</v>
      </c>
      <c r="W13" s="141"/>
      <c r="X13" s="141" t="s">
        <v>127</v>
      </c>
      <c r="Y13" s="141"/>
      <c r="Z13" s="146"/>
      <c r="AA13" s="141" t="s">
        <v>128</v>
      </c>
      <c r="AB13" s="141"/>
      <c r="AC13" s="141"/>
      <c r="AD13" s="141"/>
      <c r="AE13" s="147"/>
    </row>
    <row r="14" spans="1:35" s="145" customFormat="1" ht="18.75" customHeight="1">
      <c r="A14" s="63"/>
      <c r="B14" s="63"/>
      <c r="C14" s="148" t="s">
        <v>129</v>
      </c>
      <c r="D14" s="143"/>
      <c r="E14" s="142"/>
      <c r="F14" s="141" t="s">
        <v>130</v>
      </c>
      <c r="G14" s="141"/>
      <c r="H14" s="141" t="s">
        <v>131</v>
      </c>
      <c r="I14" s="141"/>
      <c r="J14" s="141" t="s">
        <v>2238</v>
      </c>
      <c r="K14" s="141"/>
      <c r="L14" s="141" t="s">
        <v>132</v>
      </c>
      <c r="M14" s="141"/>
      <c r="N14" s="141" t="s">
        <v>2175</v>
      </c>
      <c r="O14" s="141"/>
      <c r="P14" s="141" t="s">
        <v>133</v>
      </c>
      <c r="Q14" s="149"/>
      <c r="R14" s="141"/>
      <c r="S14" s="64"/>
      <c r="T14" s="141" t="s">
        <v>134</v>
      </c>
      <c r="U14" s="141"/>
      <c r="V14" s="148" t="s">
        <v>135</v>
      </c>
      <c r="W14" s="141"/>
      <c r="X14" s="141" t="s">
        <v>136</v>
      </c>
      <c r="Y14" s="141"/>
      <c r="Z14" s="146"/>
      <c r="AA14" s="150" t="s">
        <v>137</v>
      </c>
      <c r="AB14" s="141"/>
      <c r="AC14" s="141" t="s">
        <v>138</v>
      </c>
      <c r="AD14" s="141"/>
      <c r="AE14" s="147"/>
      <c r="AF14" s="2277" t="s">
        <v>139</v>
      </c>
      <c r="AG14" s="2277"/>
      <c r="AH14" s="2277"/>
    </row>
    <row r="15" spans="1:35" s="145" customFormat="1" ht="18" customHeight="1">
      <c r="A15" s="63"/>
      <c r="B15" s="63"/>
      <c r="C15" s="148" t="s">
        <v>140</v>
      </c>
      <c r="D15" s="151"/>
      <c r="E15" s="152"/>
      <c r="F15" s="150" t="s">
        <v>141</v>
      </c>
      <c r="G15" s="153"/>
      <c r="H15" s="141" t="s">
        <v>142</v>
      </c>
      <c r="I15" s="141"/>
      <c r="J15" s="141" t="s">
        <v>2240</v>
      </c>
      <c r="K15" s="153"/>
      <c r="L15" s="150" t="s">
        <v>143</v>
      </c>
      <c r="M15" s="150"/>
      <c r="N15" s="141" t="s">
        <v>2139</v>
      </c>
      <c r="O15" s="150"/>
      <c r="P15" s="148" t="s">
        <v>144</v>
      </c>
      <c r="Q15" s="154"/>
      <c r="R15" s="150"/>
      <c r="S15" s="153"/>
      <c r="T15" s="148" t="s">
        <v>145</v>
      </c>
      <c r="U15" s="152"/>
      <c r="V15" s="148" t="s">
        <v>146</v>
      </c>
      <c r="W15" s="153"/>
      <c r="X15" s="148" t="s">
        <v>133</v>
      </c>
      <c r="Y15" s="148"/>
      <c r="Z15" s="155"/>
      <c r="AA15" s="150" t="s">
        <v>141</v>
      </c>
      <c r="AB15" s="156"/>
      <c r="AC15" s="148" t="s">
        <v>147</v>
      </c>
      <c r="AD15" s="148"/>
      <c r="AE15" s="147"/>
      <c r="AF15" s="2275" t="s">
        <v>148</v>
      </c>
      <c r="AG15" s="2275"/>
      <c r="AH15" s="2275"/>
    </row>
    <row r="16" spans="1:35" s="145" customFormat="1" ht="21" customHeight="1">
      <c r="A16" s="1438"/>
      <c r="B16" s="1438"/>
      <c r="C16" s="1440" t="s">
        <v>149</v>
      </c>
      <c r="D16" s="144"/>
      <c r="E16" s="157"/>
      <c r="F16" s="1440" t="s">
        <v>150</v>
      </c>
      <c r="G16" s="158"/>
      <c r="H16" s="1440" t="s">
        <v>151</v>
      </c>
      <c r="I16" s="159"/>
      <c r="J16" s="1440" t="s">
        <v>2239</v>
      </c>
      <c r="K16" s="158"/>
      <c r="L16" s="1440" t="s">
        <v>152</v>
      </c>
      <c r="M16" s="159"/>
      <c r="N16" s="1440" t="s">
        <v>2140</v>
      </c>
      <c r="O16" s="159"/>
      <c r="P16" s="1440" t="s">
        <v>153</v>
      </c>
      <c r="Q16" s="154"/>
      <c r="R16" s="159"/>
      <c r="S16" s="158"/>
      <c r="T16" s="1440" t="s">
        <v>154</v>
      </c>
      <c r="U16" s="157"/>
      <c r="V16" s="1440" t="s">
        <v>155</v>
      </c>
      <c r="W16" s="158"/>
      <c r="X16" s="1440" t="s">
        <v>156</v>
      </c>
      <c r="Y16" s="159"/>
      <c r="Z16" s="160"/>
      <c r="AA16" s="1440" t="s">
        <v>157</v>
      </c>
      <c r="AB16" s="161"/>
      <c r="AC16" s="1440" t="s">
        <v>158</v>
      </c>
      <c r="AD16" s="159"/>
      <c r="AE16" s="162"/>
      <c r="AF16" s="1441" t="s">
        <v>2471</v>
      </c>
      <c r="AG16" s="163"/>
      <c r="AH16" s="1441" t="s">
        <v>2296</v>
      </c>
    </row>
    <row r="17" spans="1:34" s="23" customFormat="1" ht="26.25" customHeight="1">
      <c r="A17" s="7" t="s">
        <v>159</v>
      </c>
      <c r="B17" s="21" t="s">
        <v>5</v>
      </c>
      <c r="C17" s="939">
        <v>24646012.699999999</v>
      </c>
      <c r="D17" s="938"/>
      <c r="E17" s="937"/>
      <c r="F17" s="939">
        <v>0</v>
      </c>
      <c r="G17" s="940"/>
      <c r="H17" s="939">
        <v>0</v>
      </c>
      <c r="I17" s="939"/>
      <c r="J17" s="939">
        <v>0</v>
      </c>
      <c r="K17" s="937"/>
      <c r="L17" s="939">
        <v>0</v>
      </c>
      <c r="M17" s="939"/>
      <c r="N17" s="939">
        <v>0</v>
      </c>
      <c r="O17" s="941"/>
      <c r="P17" s="939">
        <v>2183687.7999999998</v>
      </c>
      <c r="Q17" s="165"/>
      <c r="R17" s="166" t="s">
        <v>5</v>
      </c>
      <c r="S17" s="164" t="s">
        <v>5</v>
      </c>
      <c r="T17" s="939">
        <v>0</v>
      </c>
      <c r="U17" s="937"/>
      <c r="V17" s="939">
        <v>26829700.5</v>
      </c>
      <c r="W17" s="937"/>
      <c r="X17" s="939">
        <v>0</v>
      </c>
      <c r="Y17" s="939"/>
      <c r="Z17" s="964"/>
      <c r="AA17" s="939">
        <v>0</v>
      </c>
      <c r="AB17" s="937"/>
      <c r="AC17" s="939">
        <v>0</v>
      </c>
      <c r="AD17" s="965"/>
      <c r="AE17" s="964"/>
      <c r="AF17" s="1442">
        <f>ROUND(SUM(C17:AC17),0)+1</f>
        <v>53659402</v>
      </c>
      <c r="AG17" s="937"/>
      <c r="AH17" s="939">
        <v>48087389.399999999</v>
      </c>
    </row>
    <row r="18" spans="1:34" s="4" customFormat="1" ht="18" customHeight="1">
      <c r="A18" s="7"/>
      <c r="B18" s="167"/>
      <c r="C18" s="942"/>
      <c r="D18" s="943"/>
      <c r="E18" s="944"/>
      <c r="F18" s="942"/>
      <c r="G18" s="945"/>
      <c r="H18" s="942"/>
      <c r="I18" s="946"/>
      <c r="J18" s="942"/>
      <c r="K18" s="944"/>
      <c r="L18" s="942"/>
      <c r="M18" s="946"/>
      <c r="N18" s="942"/>
      <c r="O18" s="946"/>
      <c r="P18" s="942"/>
      <c r="Q18" s="149"/>
      <c r="R18" s="169"/>
      <c r="S18" s="168"/>
      <c r="T18" s="942"/>
      <c r="U18" s="944"/>
      <c r="V18" s="942"/>
      <c r="W18" s="944"/>
      <c r="X18" s="942"/>
      <c r="Y18" s="946"/>
      <c r="Z18" s="966"/>
      <c r="AA18" s="942"/>
      <c r="AB18" s="967"/>
      <c r="AC18" s="942"/>
      <c r="AD18" s="968"/>
      <c r="AE18" s="969"/>
      <c r="AF18" s="968"/>
      <c r="AG18" s="968"/>
      <c r="AH18" s="942"/>
    </row>
    <row r="19" spans="1:34" s="4" customFormat="1" ht="16.5" customHeight="1">
      <c r="A19" s="7" t="s">
        <v>12</v>
      </c>
      <c r="B19" s="167"/>
      <c r="C19" s="947"/>
      <c r="D19" s="948"/>
      <c r="E19" s="947"/>
      <c r="F19" s="947"/>
      <c r="G19" s="949"/>
      <c r="H19" s="947"/>
      <c r="I19" s="947"/>
      <c r="J19" s="947"/>
      <c r="K19" s="947"/>
      <c r="L19" s="947"/>
      <c r="M19" s="947"/>
      <c r="N19" s="947"/>
      <c r="O19" s="947"/>
      <c r="P19" s="947"/>
      <c r="Q19" s="149"/>
      <c r="R19" s="168"/>
      <c r="S19" s="168"/>
      <c r="T19" s="947"/>
      <c r="U19" s="944"/>
      <c r="V19" s="947"/>
      <c r="W19" s="944"/>
      <c r="X19" s="947"/>
      <c r="Y19" s="944"/>
      <c r="Z19" s="966"/>
      <c r="AA19" s="947"/>
      <c r="AB19" s="967"/>
      <c r="AC19" s="947"/>
      <c r="AD19" s="968"/>
      <c r="AE19" s="969"/>
      <c r="AF19" s="2186"/>
      <c r="AG19" s="968"/>
      <c r="AH19" s="947"/>
    </row>
    <row r="20" spans="1:34" s="4" customFormat="1" ht="18" customHeight="1">
      <c r="A20" s="31" t="s">
        <v>161</v>
      </c>
      <c r="B20" s="167" t="s">
        <v>5</v>
      </c>
      <c r="C20" s="950">
        <v>7446455</v>
      </c>
      <c r="D20" s="948"/>
      <c r="E20" s="947"/>
      <c r="F20" s="950">
        <v>0</v>
      </c>
      <c r="G20" s="951"/>
      <c r="H20" s="950">
        <v>0</v>
      </c>
      <c r="I20" s="950"/>
      <c r="J20" s="950">
        <v>0</v>
      </c>
      <c r="K20" s="947"/>
      <c r="L20" s="950">
        <v>1049089</v>
      </c>
      <c r="M20" s="950"/>
      <c r="N20" s="950">
        <v>0</v>
      </c>
      <c r="O20" s="947"/>
      <c r="P20" s="950">
        <v>0</v>
      </c>
      <c r="Q20" s="149"/>
      <c r="R20" s="168"/>
      <c r="S20" s="168" t="s">
        <v>5</v>
      </c>
      <c r="T20" s="950">
        <v>0</v>
      </c>
      <c r="U20" s="947"/>
      <c r="V20" s="950">
        <v>3718258</v>
      </c>
      <c r="W20" s="947"/>
      <c r="X20" s="1860">
        <v>3718258</v>
      </c>
      <c r="Y20" s="950"/>
      <c r="Z20" s="970"/>
      <c r="AA20" s="950">
        <v>0</v>
      </c>
      <c r="AB20" s="947"/>
      <c r="AC20" s="950">
        <v>0</v>
      </c>
      <c r="AD20" s="950"/>
      <c r="AE20" s="970"/>
      <c r="AF20" s="1800">
        <f t="shared" ref="AF20:AF29" si="0">ROUND(SUM(C20:AE20),0)</f>
        <v>15932060</v>
      </c>
      <c r="AG20" s="947"/>
      <c r="AH20" s="1860">
        <v>15127442</v>
      </c>
    </row>
    <row r="21" spans="1:34" s="4" customFormat="1" ht="18" customHeight="1">
      <c r="A21" s="31" t="s">
        <v>162</v>
      </c>
      <c r="B21" s="167" t="s">
        <v>5</v>
      </c>
      <c r="C21" s="950">
        <v>0</v>
      </c>
      <c r="D21" s="952"/>
      <c r="E21" s="947"/>
      <c r="F21" s="950">
        <v>0</v>
      </c>
      <c r="G21" s="951"/>
      <c r="H21" s="950">
        <v>0</v>
      </c>
      <c r="I21" s="950"/>
      <c r="J21" s="950">
        <v>0</v>
      </c>
      <c r="K21" s="947"/>
      <c r="L21" s="950">
        <v>19541</v>
      </c>
      <c r="M21" s="950"/>
      <c r="N21" s="950">
        <v>0</v>
      </c>
      <c r="O21" s="950"/>
      <c r="P21" s="950">
        <v>0</v>
      </c>
      <c r="Q21" s="149"/>
      <c r="R21" s="171"/>
      <c r="S21" s="168" t="s">
        <v>5</v>
      </c>
      <c r="T21" s="950">
        <v>0</v>
      </c>
      <c r="U21" s="947"/>
      <c r="V21" s="950">
        <v>0</v>
      </c>
      <c r="W21" s="947"/>
      <c r="X21" s="950">
        <v>0</v>
      </c>
      <c r="Y21" s="950"/>
      <c r="Z21" s="970"/>
      <c r="AA21" s="950">
        <v>87492</v>
      </c>
      <c r="AB21" s="947"/>
      <c r="AC21" s="950">
        <v>0</v>
      </c>
      <c r="AD21" s="950"/>
      <c r="AE21" s="970"/>
      <c r="AF21" s="1800">
        <f t="shared" si="0"/>
        <v>107033</v>
      </c>
      <c r="AG21" s="947"/>
      <c r="AH21" s="1860">
        <v>130033</v>
      </c>
    </row>
    <row r="22" spans="1:34" s="4" customFormat="1" ht="18" customHeight="1">
      <c r="A22" s="31" t="s">
        <v>163</v>
      </c>
      <c r="B22" s="167" t="s">
        <v>5</v>
      </c>
      <c r="C22" s="950">
        <v>312985</v>
      </c>
      <c r="D22" s="948"/>
      <c r="E22" s="947"/>
      <c r="F22" s="950">
        <v>0</v>
      </c>
      <c r="G22" s="947"/>
      <c r="H22" s="950">
        <v>722238</v>
      </c>
      <c r="I22" s="950"/>
      <c r="J22" s="950">
        <v>0</v>
      </c>
      <c r="K22" s="947"/>
      <c r="L22" s="950">
        <v>0</v>
      </c>
      <c r="M22" s="950"/>
      <c r="N22" s="950">
        <v>0</v>
      </c>
      <c r="O22" s="950"/>
      <c r="P22" s="950">
        <v>0</v>
      </c>
      <c r="Q22" s="149"/>
      <c r="R22" s="171"/>
      <c r="S22" s="168" t="s">
        <v>5</v>
      </c>
      <c r="T22" s="950">
        <v>0</v>
      </c>
      <c r="U22" s="947"/>
      <c r="V22" s="950">
        <v>0</v>
      </c>
      <c r="W22" s="947"/>
      <c r="X22" s="950">
        <v>0</v>
      </c>
      <c r="Y22" s="950"/>
      <c r="Z22" s="970"/>
      <c r="AA22" s="950">
        <v>0</v>
      </c>
      <c r="AB22" s="947"/>
      <c r="AC22" s="950">
        <v>0</v>
      </c>
      <c r="AD22" s="950"/>
      <c r="AE22" s="970"/>
      <c r="AF22" s="1800">
        <f t="shared" si="0"/>
        <v>1035223</v>
      </c>
      <c r="AG22" s="947"/>
      <c r="AH22" s="1860">
        <v>1107756</v>
      </c>
    </row>
    <row r="23" spans="1:34" s="4" customFormat="1" ht="18" customHeight="1">
      <c r="A23" s="31" t="s">
        <v>2304</v>
      </c>
      <c r="B23" s="167" t="s">
        <v>5</v>
      </c>
      <c r="C23" s="950">
        <v>0</v>
      </c>
      <c r="D23" s="948"/>
      <c r="E23" s="947"/>
      <c r="F23" s="950">
        <v>0</v>
      </c>
      <c r="G23" s="947"/>
      <c r="H23" s="950">
        <v>0</v>
      </c>
      <c r="I23" s="950"/>
      <c r="J23" s="950">
        <v>0</v>
      </c>
      <c r="K23" s="947"/>
      <c r="L23" s="950">
        <v>0</v>
      </c>
      <c r="M23" s="950"/>
      <c r="N23" s="950">
        <v>5698</v>
      </c>
      <c r="O23" s="950"/>
      <c r="P23" s="950">
        <v>0</v>
      </c>
      <c r="Q23" s="149"/>
      <c r="R23" s="171"/>
      <c r="S23" s="168"/>
      <c r="T23" s="950">
        <v>0</v>
      </c>
      <c r="U23" s="947"/>
      <c r="V23" s="950">
        <v>0</v>
      </c>
      <c r="W23" s="947"/>
      <c r="X23" s="950">
        <v>0</v>
      </c>
      <c r="Y23" s="950"/>
      <c r="Z23" s="970"/>
      <c r="AA23" s="950">
        <v>0</v>
      </c>
      <c r="AB23" s="947"/>
      <c r="AC23" s="950">
        <v>0</v>
      </c>
      <c r="AD23" s="950"/>
      <c r="AE23" s="970"/>
      <c r="AF23" s="1800">
        <f t="shared" si="0"/>
        <v>5698</v>
      </c>
      <c r="AG23" s="947"/>
      <c r="AH23" s="950">
        <v>3867</v>
      </c>
    </row>
    <row r="24" spans="1:34" s="4" customFormat="1" ht="18" customHeight="1">
      <c r="A24" s="172" t="s">
        <v>164</v>
      </c>
      <c r="B24" s="167" t="s">
        <v>5</v>
      </c>
      <c r="C24" s="950">
        <v>0</v>
      </c>
      <c r="D24" s="952"/>
      <c r="E24" s="947"/>
      <c r="F24" s="950">
        <v>108213</v>
      </c>
      <c r="G24" s="947"/>
      <c r="H24" s="950">
        <v>0</v>
      </c>
      <c r="I24" s="950"/>
      <c r="J24" s="950">
        <v>0</v>
      </c>
      <c r="K24" s="947"/>
      <c r="L24" s="950">
        <v>0</v>
      </c>
      <c r="M24" s="950"/>
      <c r="N24" s="950">
        <v>0</v>
      </c>
      <c r="O24" s="950"/>
      <c r="P24" s="950">
        <v>0</v>
      </c>
      <c r="Q24" s="149"/>
      <c r="R24" s="171"/>
      <c r="S24" s="168" t="s">
        <v>5</v>
      </c>
      <c r="T24" s="950">
        <v>0</v>
      </c>
      <c r="U24" s="947"/>
      <c r="V24" s="950">
        <v>0</v>
      </c>
      <c r="W24" s="947"/>
      <c r="X24" s="950">
        <v>0</v>
      </c>
      <c r="Y24" s="950"/>
      <c r="Z24" s="970"/>
      <c r="AA24" s="950">
        <v>403632</v>
      </c>
      <c r="AB24" s="947"/>
      <c r="AC24" s="950">
        <v>0</v>
      </c>
      <c r="AD24" s="950"/>
      <c r="AE24" s="970"/>
      <c r="AF24" s="1800">
        <f t="shared" si="0"/>
        <v>511845</v>
      </c>
      <c r="AG24" s="947"/>
      <c r="AH24" s="950">
        <v>528121</v>
      </c>
    </row>
    <row r="25" spans="1:34" s="4" customFormat="1" ht="18" customHeight="1">
      <c r="A25" s="172" t="s">
        <v>165</v>
      </c>
      <c r="B25" s="167" t="s">
        <v>5</v>
      </c>
      <c r="C25" s="950">
        <v>258980</v>
      </c>
      <c r="D25" s="948"/>
      <c r="E25" s="947"/>
      <c r="F25" s="950">
        <v>0</v>
      </c>
      <c r="G25" s="947"/>
      <c r="H25" s="950">
        <v>0</v>
      </c>
      <c r="I25" s="950"/>
      <c r="J25" s="950">
        <v>0</v>
      </c>
      <c r="K25" s="947"/>
      <c r="L25" s="950">
        <v>0</v>
      </c>
      <c r="M25" s="950"/>
      <c r="N25" s="950">
        <v>0</v>
      </c>
      <c r="O25" s="950"/>
      <c r="P25" s="950">
        <v>0</v>
      </c>
      <c r="Q25" s="149"/>
      <c r="R25" s="171"/>
      <c r="S25" s="168" t="s">
        <v>5</v>
      </c>
      <c r="T25" s="950">
        <v>0</v>
      </c>
      <c r="U25" s="947"/>
      <c r="V25" s="950">
        <v>0</v>
      </c>
      <c r="W25" s="947"/>
      <c r="X25" s="950">
        <v>0</v>
      </c>
      <c r="Y25" s="950"/>
      <c r="Z25" s="970"/>
      <c r="AA25" s="950">
        <v>0</v>
      </c>
      <c r="AB25" s="947"/>
      <c r="AC25" s="950">
        <v>0</v>
      </c>
      <c r="AD25" s="950"/>
      <c r="AE25" s="970"/>
      <c r="AF25" s="1800">
        <f t="shared" si="0"/>
        <v>258980</v>
      </c>
      <c r="AG25" s="947"/>
      <c r="AH25" s="950">
        <v>262385</v>
      </c>
    </row>
    <row r="26" spans="1:34" s="4" customFormat="1" ht="18" customHeight="1">
      <c r="A26" s="31" t="s">
        <v>166</v>
      </c>
      <c r="B26" s="167" t="s">
        <v>5</v>
      </c>
      <c r="C26" s="950">
        <v>0</v>
      </c>
      <c r="D26" s="952"/>
      <c r="E26" s="947"/>
      <c r="F26" s="950">
        <v>0</v>
      </c>
      <c r="G26" s="947"/>
      <c r="H26" s="950">
        <v>0</v>
      </c>
      <c r="I26" s="950"/>
      <c r="J26" s="950">
        <v>523</v>
      </c>
      <c r="K26" s="947"/>
      <c r="L26" s="950">
        <v>0</v>
      </c>
      <c r="M26" s="950"/>
      <c r="N26" s="950">
        <v>0</v>
      </c>
      <c r="O26" s="950"/>
      <c r="P26" s="950">
        <v>0</v>
      </c>
      <c r="Q26" s="154"/>
      <c r="R26" s="171"/>
      <c r="S26" s="168" t="s">
        <v>5</v>
      </c>
      <c r="T26" s="950">
        <v>0</v>
      </c>
      <c r="U26" s="947"/>
      <c r="V26" s="950">
        <v>0</v>
      </c>
      <c r="W26" s="947"/>
      <c r="X26" s="950">
        <v>0</v>
      </c>
      <c r="Y26" s="950"/>
      <c r="Z26" s="970"/>
      <c r="AA26" s="950">
        <v>140862</v>
      </c>
      <c r="AB26" s="947"/>
      <c r="AC26" s="950">
        <v>0</v>
      </c>
      <c r="AD26" s="950"/>
      <c r="AE26" s="970"/>
      <c r="AF26" s="1800">
        <f t="shared" si="0"/>
        <v>141385</v>
      </c>
      <c r="AG26" s="947"/>
      <c r="AH26" s="950">
        <v>145007</v>
      </c>
    </row>
    <row r="27" spans="1:34" s="4" customFormat="1" ht="18" customHeight="1">
      <c r="A27" s="31" t="s">
        <v>2511</v>
      </c>
      <c r="B27" s="167" t="s">
        <v>5</v>
      </c>
      <c r="C27" s="950">
        <v>0</v>
      </c>
      <c r="D27" s="952"/>
      <c r="E27" s="947"/>
      <c r="F27" s="950">
        <v>0</v>
      </c>
      <c r="G27" s="947"/>
      <c r="H27" s="950">
        <v>10405</v>
      </c>
      <c r="I27" s="950"/>
      <c r="J27" s="950">
        <v>0</v>
      </c>
      <c r="K27" s="947"/>
      <c r="L27" s="950">
        <v>0</v>
      </c>
      <c r="M27" s="950"/>
      <c r="N27" s="950">
        <v>0</v>
      </c>
      <c r="O27" s="950"/>
      <c r="P27" s="950">
        <v>0</v>
      </c>
      <c r="Q27" s="154"/>
      <c r="R27" s="171"/>
      <c r="S27" s="168" t="s">
        <v>5</v>
      </c>
      <c r="T27" s="950">
        <v>0</v>
      </c>
      <c r="U27" s="947"/>
      <c r="V27" s="950">
        <v>0</v>
      </c>
      <c r="W27" s="947"/>
      <c r="X27" s="950">
        <v>0</v>
      </c>
      <c r="Y27" s="950"/>
      <c r="Z27" s="970"/>
      <c r="AA27" s="950">
        <v>0</v>
      </c>
      <c r="AB27" s="947"/>
      <c r="AC27" s="950">
        <v>0</v>
      </c>
      <c r="AD27" s="950"/>
      <c r="AE27" s="970"/>
      <c r="AF27" s="1800">
        <f t="shared" si="0"/>
        <v>10405</v>
      </c>
      <c r="AG27" s="947"/>
      <c r="AH27" s="950">
        <v>0</v>
      </c>
    </row>
    <row r="28" spans="1:34" s="4" customFormat="1" ht="18" customHeight="1">
      <c r="A28" s="31" t="s">
        <v>2512</v>
      </c>
      <c r="B28" s="167" t="s">
        <v>5</v>
      </c>
      <c r="C28" s="950">
        <v>19356</v>
      </c>
      <c r="D28" s="952"/>
      <c r="E28" s="947"/>
      <c r="F28" s="950">
        <v>0</v>
      </c>
      <c r="G28" s="947"/>
      <c r="H28" s="950">
        <v>0</v>
      </c>
      <c r="I28" s="950"/>
      <c r="J28" s="950">
        <v>0</v>
      </c>
      <c r="K28" s="947"/>
      <c r="L28" s="950">
        <v>0</v>
      </c>
      <c r="M28" s="950"/>
      <c r="N28" s="950">
        <v>0</v>
      </c>
      <c r="O28" s="950"/>
      <c r="P28" s="950">
        <v>0</v>
      </c>
      <c r="Q28" s="154"/>
      <c r="R28" s="171"/>
      <c r="S28" s="168" t="s">
        <v>5</v>
      </c>
      <c r="T28" s="950">
        <v>0</v>
      </c>
      <c r="U28" s="947"/>
      <c r="V28" s="950">
        <v>0</v>
      </c>
      <c r="W28" s="947"/>
      <c r="X28" s="950">
        <v>0</v>
      </c>
      <c r="Y28" s="950"/>
      <c r="Z28" s="970"/>
      <c r="AA28" s="950">
        <v>0</v>
      </c>
      <c r="AB28" s="947"/>
      <c r="AC28" s="950">
        <v>0</v>
      </c>
      <c r="AD28" s="950"/>
      <c r="AE28" s="970"/>
      <c r="AF28" s="1800">
        <f t="shared" si="0"/>
        <v>19356</v>
      </c>
      <c r="AG28" s="947"/>
      <c r="AH28" s="950">
        <v>0</v>
      </c>
    </row>
    <row r="29" spans="1:34" s="4" customFormat="1" ht="18" customHeight="1">
      <c r="A29" s="31" t="s">
        <v>58</v>
      </c>
      <c r="B29" s="167" t="s">
        <v>5</v>
      </c>
      <c r="C29" s="950">
        <v>0</v>
      </c>
      <c r="D29" s="948"/>
      <c r="E29" s="947"/>
      <c r="F29" s="950">
        <v>0</v>
      </c>
      <c r="G29" s="947"/>
      <c r="H29" s="950">
        <v>0</v>
      </c>
      <c r="I29" s="950"/>
      <c r="J29" s="950">
        <v>0</v>
      </c>
      <c r="K29" s="947"/>
      <c r="L29" s="950">
        <v>0</v>
      </c>
      <c r="M29" s="950"/>
      <c r="N29" s="950">
        <v>0</v>
      </c>
      <c r="O29" s="950"/>
      <c r="P29" s="950">
        <v>0</v>
      </c>
      <c r="Q29" s="154"/>
      <c r="R29" s="171"/>
      <c r="S29" s="168" t="s">
        <v>5</v>
      </c>
      <c r="T29" s="950">
        <v>0</v>
      </c>
      <c r="U29" s="947"/>
      <c r="V29" s="950">
        <v>0</v>
      </c>
      <c r="W29" s="956"/>
      <c r="X29" s="950">
        <v>0</v>
      </c>
      <c r="Y29" s="950"/>
      <c r="Z29" s="970"/>
      <c r="AA29" s="950">
        <v>0</v>
      </c>
      <c r="AB29" s="956"/>
      <c r="AC29" s="950">
        <v>0</v>
      </c>
      <c r="AD29" s="957"/>
      <c r="AE29" s="970"/>
      <c r="AF29" s="1800">
        <f t="shared" si="0"/>
        <v>0</v>
      </c>
      <c r="AG29" s="956"/>
      <c r="AH29" s="950">
        <v>51703</v>
      </c>
    </row>
    <row r="30" spans="1:34" s="4" customFormat="1" ht="18" customHeight="1">
      <c r="A30" s="7" t="s">
        <v>167</v>
      </c>
      <c r="B30" s="167" t="s">
        <v>5</v>
      </c>
      <c r="C30" s="953">
        <f>ROUND(SUM(C20:C29),0)</f>
        <v>8037776</v>
      </c>
      <c r="D30" s="948"/>
      <c r="E30" s="947"/>
      <c r="F30" s="953">
        <f>ROUND(SUM(F20:F29),0)</f>
        <v>108213</v>
      </c>
      <c r="G30" s="947"/>
      <c r="H30" s="953">
        <f>ROUND(SUM(H20:H29),0)</f>
        <v>732643</v>
      </c>
      <c r="I30" s="954"/>
      <c r="J30" s="953">
        <f>ROUND(SUM(J20:J29),0)</f>
        <v>523</v>
      </c>
      <c r="K30" s="947"/>
      <c r="L30" s="953">
        <f>ROUND(SUM(L20:L29),0)</f>
        <v>1068630</v>
      </c>
      <c r="M30" s="954"/>
      <c r="N30" s="953">
        <f>ROUND(SUM(N20:N29),0)</f>
        <v>5698</v>
      </c>
      <c r="O30" s="954"/>
      <c r="P30" s="953">
        <f>ROUND(SUM(P20:P29),0)</f>
        <v>0</v>
      </c>
      <c r="Q30" s="154"/>
      <c r="R30" s="173"/>
      <c r="S30" s="168" t="s">
        <v>5</v>
      </c>
      <c r="T30" s="953">
        <f>ROUND(SUM(T20:T29),0)</f>
        <v>0</v>
      </c>
      <c r="U30" s="947"/>
      <c r="V30" s="953">
        <f>ROUND(SUM(V20:V29),0)</f>
        <v>3718258</v>
      </c>
      <c r="W30" s="954"/>
      <c r="X30" s="953">
        <f>ROUND(SUM(X20:X29),0)</f>
        <v>3718258</v>
      </c>
      <c r="Y30" s="954"/>
      <c r="Z30" s="970"/>
      <c r="AA30" s="953">
        <f>ROUND(SUM(AA20:AA29),0)</f>
        <v>631986</v>
      </c>
      <c r="AB30" s="956"/>
      <c r="AC30" s="953">
        <f>ROUND(SUM(AC20:AC29),0)</f>
        <v>0</v>
      </c>
      <c r="AD30" s="959"/>
      <c r="AE30" s="970"/>
      <c r="AF30" s="2187">
        <f>ROUND(SUM(AF20:AF29),0)</f>
        <v>18021985</v>
      </c>
      <c r="AG30" s="956"/>
      <c r="AH30" s="953">
        <f>ROUND(SUM(AH20:AH29),0)</f>
        <v>17356314</v>
      </c>
    </row>
    <row r="31" spans="1:34" s="4" customFormat="1" ht="17.25" customHeight="1">
      <c r="A31" s="31"/>
      <c r="B31" s="167"/>
      <c r="C31" s="955"/>
      <c r="D31" s="948"/>
      <c r="E31" s="947"/>
      <c r="F31" s="955"/>
      <c r="G31" s="947"/>
      <c r="H31" s="955"/>
      <c r="I31" s="956"/>
      <c r="J31" s="955"/>
      <c r="K31" s="947"/>
      <c r="L31" s="955"/>
      <c r="M31" s="956"/>
      <c r="N31" s="955"/>
      <c r="O31" s="956"/>
      <c r="P31" s="955"/>
      <c r="Q31" s="154"/>
      <c r="R31" s="169"/>
      <c r="S31" s="168"/>
      <c r="T31" s="955"/>
      <c r="U31" s="947"/>
      <c r="V31" s="955"/>
      <c r="W31" s="947"/>
      <c r="X31" s="955"/>
      <c r="Y31" s="956"/>
      <c r="Z31" s="970"/>
      <c r="AA31" s="955"/>
      <c r="AB31" s="971"/>
      <c r="AC31" s="955"/>
      <c r="AD31" s="972"/>
      <c r="AE31" s="973"/>
      <c r="AF31" s="2188"/>
      <c r="AG31" s="972"/>
      <c r="AH31" s="955"/>
    </row>
    <row r="32" spans="1:34" s="4" customFormat="1" ht="18" customHeight="1">
      <c r="A32" s="7" t="s">
        <v>21</v>
      </c>
      <c r="B32" s="167"/>
      <c r="C32" s="947"/>
      <c r="D32" s="948"/>
      <c r="E32" s="947"/>
      <c r="F32" s="947"/>
      <c r="G32" s="947"/>
      <c r="H32" s="947"/>
      <c r="I32" s="947"/>
      <c r="J32" s="947"/>
      <c r="K32" s="947"/>
      <c r="L32" s="947"/>
      <c r="M32" s="947"/>
      <c r="N32" s="947"/>
      <c r="O32" s="947"/>
      <c r="P32" s="947"/>
      <c r="Q32" s="154"/>
      <c r="R32" s="168"/>
      <c r="S32" s="168"/>
      <c r="T32" s="947"/>
      <c r="U32" s="947"/>
      <c r="V32" s="947"/>
      <c r="W32" s="947"/>
      <c r="X32" s="947"/>
      <c r="Y32" s="947"/>
      <c r="Z32" s="970"/>
      <c r="AA32" s="947"/>
      <c r="AB32" s="971"/>
      <c r="AC32" s="947"/>
      <c r="AD32" s="972"/>
      <c r="AE32" s="973"/>
      <c r="AF32" s="2188"/>
      <c r="AG32" s="972"/>
      <c r="AH32" s="947"/>
    </row>
    <row r="33" spans="1:34" s="4" customFormat="1" ht="18" customHeight="1">
      <c r="A33" s="172" t="s">
        <v>168</v>
      </c>
      <c r="B33" s="167" t="s">
        <v>5</v>
      </c>
      <c r="C33" s="950">
        <v>3791131</v>
      </c>
      <c r="D33" s="948"/>
      <c r="E33" s="947"/>
      <c r="F33" s="950">
        <v>0</v>
      </c>
      <c r="G33" s="947"/>
      <c r="H33" s="950">
        <v>0</v>
      </c>
      <c r="I33" s="950"/>
      <c r="J33" s="950">
        <v>0</v>
      </c>
      <c r="K33" s="947"/>
      <c r="L33" s="950">
        <v>1033158</v>
      </c>
      <c r="M33" s="950"/>
      <c r="N33" s="950">
        <v>0</v>
      </c>
      <c r="O33" s="947"/>
      <c r="P33" s="950">
        <v>0</v>
      </c>
      <c r="Q33" s="154"/>
      <c r="R33" s="168"/>
      <c r="S33" s="168" t="s">
        <v>5</v>
      </c>
      <c r="T33" s="950">
        <v>0</v>
      </c>
      <c r="U33" s="947"/>
      <c r="V33" s="950">
        <v>0</v>
      </c>
      <c r="W33" s="947"/>
      <c r="X33" s="950">
        <v>0</v>
      </c>
      <c r="Y33" s="950"/>
      <c r="Z33" s="970"/>
      <c r="AA33" s="950">
        <v>0</v>
      </c>
      <c r="AB33" s="971"/>
      <c r="AC33" s="950">
        <v>0</v>
      </c>
      <c r="AD33" s="950"/>
      <c r="AE33" s="974"/>
      <c r="AF33" s="1800">
        <f>ROUND(SUM(C33:AC33),0)</f>
        <v>4824289</v>
      </c>
      <c r="AG33" s="975"/>
      <c r="AH33" s="950">
        <v>4296595</v>
      </c>
    </row>
    <row r="34" spans="1:34" s="4" customFormat="1" ht="18" customHeight="1">
      <c r="A34" s="172" t="s">
        <v>2332</v>
      </c>
      <c r="B34" s="167" t="s">
        <v>5</v>
      </c>
      <c r="C34" s="950">
        <v>518174</v>
      </c>
      <c r="D34" s="948"/>
      <c r="E34" s="947"/>
      <c r="F34" s="950">
        <v>0</v>
      </c>
      <c r="G34" s="947"/>
      <c r="H34" s="950">
        <v>0</v>
      </c>
      <c r="I34" s="950"/>
      <c r="J34" s="950">
        <v>0</v>
      </c>
      <c r="K34" s="947"/>
      <c r="L34" s="950">
        <v>171985</v>
      </c>
      <c r="M34" s="950"/>
      <c r="N34" s="950">
        <v>0</v>
      </c>
      <c r="O34" s="947"/>
      <c r="P34" s="950">
        <v>0</v>
      </c>
      <c r="Q34" s="154"/>
      <c r="R34" s="168"/>
      <c r="S34" s="168" t="s">
        <v>5</v>
      </c>
      <c r="T34" s="950">
        <v>0</v>
      </c>
      <c r="U34" s="947"/>
      <c r="V34" s="950">
        <v>0</v>
      </c>
      <c r="W34" s="947"/>
      <c r="X34" s="950">
        <v>0</v>
      </c>
      <c r="Y34" s="950"/>
      <c r="Z34" s="970"/>
      <c r="AA34" s="950">
        <v>14563</v>
      </c>
      <c r="AB34" s="971"/>
      <c r="AC34" s="950">
        <v>0</v>
      </c>
      <c r="AD34" s="950"/>
      <c r="AE34" s="974"/>
      <c r="AF34" s="1800">
        <f>ROUND(SUM(C34:AC34),0)</f>
        <v>704722</v>
      </c>
      <c r="AG34" s="975"/>
      <c r="AH34" s="950">
        <v>672479</v>
      </c>
    </row>
    <row r="35" spans="1:34" s="4" customFormat="1" ht="18" customHeight="1">
      <c r="A35" s="31" t="s">
        <v>169</v>
      </c>
      <c r="B35" s="167" t="s">
        <v>5</v>
      </c>
      <c r="C35" s="950">
        <v>2052623</v>
      </c>
      <c r="D35" s="948"/>
      <c r="E35" s="947"/>
      <c r="F35" s="950">
        <v>0</v>
      </c>
      <c r="G35" s="947"/>
      <c r="H35" s="950">
        <v>0</v>
      </c>
      <c r="I35" s="950"/>
      <c r="J35" s="950">
        <v>0</v>
      </c>
      <c r="K35" s="947"/>
      <c r="L35" s="950">
        <v>253339</v>
      </c>
      <c r="M35" s="950"/>
      <c r="N35" s="950">
        <v>0</v>
      </c>
      <c r="O35" s="947"/>
      <c r="P35" s="950">
        <v>0</v>
      </c>
      <c r="Q35" s="149"/>
      <c r="R35" s="168"/>
      <c r="S35" s="168" t="s">
        <v>5</v>
      </c>
      <c r="T35" s="950">
        <v>0</v>
      </c>
      <c r="U35" s="947"/>
      <c r="V35" s="950">
        <v>0</v>
      </c>
      <c r="W35" s="947"/>
      <c r="X35" s="950">
        <v>0</v>
      </c>
      <c r="Y35" s="950"/>
      <c r="Z35" s="970"/>
      <c r="AA35" s="950">
        <v>0</v>
      </c>
      <c r="AB35" s="971"/>
      <c r="AC35" s="950">
        <v>0</v>
      </c>
      <c r="AD35" s="950"/>
      <c r="AE35" s="974"/>
      <c r="AF35" s="1800">
        <f>ROUND(SUM(C35:AC35),0)</f>
        <v>2305962</v>
      </c>
      <c r="AG35" s="975"/>
      <c r="AH35" s="950">
        <v>1836785</v>
      </c>
    </row>
    <row r="36" spans="1:34" s="4" customFormat="1" ht="18" customHeight="1">
      <c r="A36" s="31" t="s">
        <v>170</v>
      </c>
      <c r="B36" s="167" t="s">
        <v>5</v>
      </c>
      <c r="C36" s="950">
        <v>7916</v>
      </c>
      <c r="D36" s="948"/>
      <c r="E36" s="947"/>
      <c r="F36" s="950">
        <v>0</v>
      </c>
      <c r="G36" s="947"/>
      <c r="H36" s="950">
        <v>0</v>
      </c>
      <c r="I36" s="950"/>
      <c r="J36" s="950">
        <v>0</v>
      </c>
      <c r="K36" s="947"/>
      <c r="L36" s="950">
        <v>-7847</v>
      </c>
      <c r="M36" s="950"/>
      <c r="N36" s="950">
        <v>0</v>
      </c>
      <c r="O36" s="947"/>
      <c r="P36" s="950">
        <v>0</v>
      </c>
      <c r="Q36" s="154"/>
      <c r="R36" s="168"/>
      <c r="S36" s="168" t="s">
        <v>5</v>
      </c>
      <c r="T36" s="950">
        <v>0</v>
      </c>
      <c r="U36" s="947"/>
      <c r="V36" s="950">
        <v>0</v>
      </c>
      <c r="W36" s="947"/>
      <c r="X36" s="950">
        <v>0</v>
      </c>
      <c r="Y36" s="950"/>
      <c r="Z36" s="970"/>
      <c r="AA36" s="950">
        <v>0</v>
      </c>
      <c r="AB36" s="971"/>
      <c r="AC36" s="950">
        <v>0</v>
      </c>
      <c r="AD36" s="950"/>
      <c r="AE36" s="974"/>
      <c r="AF36" s="1800">
        <f>ROUND(SUM(C36:AC36),0)</f>
        <v>69</v>
      </c>
      <c r="AG36" s="975"/>
      <c r="AH36" s="950">
        <v>-58989</v>
      </c>
    </row>
    <row r="37" spans="1:34" s="4" customFormat="1" ht="18" customHeight="1">
      <c r="A37" s="174" t="s">
        <v>171</v>
      </c>
      <c r="B37" s="175" t="s">
        <v>5</v>
      </c>
      <c r="C37" s="950">
        <v>0</v>
      </c>
      <c r="D37" s="948"/>
      <c r="E37" s="947"/>
      <c r="F37" s="950">
        <v>374224</v>
      </c>
      <c r="G37" s="947"/>
      <c r="H37" s="950">
        <v>0</v>
      </c>
      <c r="I37" s="950"/>
      <c r="J37" s="950">
        <v>0</v>
      </c>
      <c r="K37" s="947"/>
      <c r="L37" s="950">
        <v>134750</v>
      </c>
      <c r="M37" s="950"/>
      <c r="N37" s="950">
        <v>0</v>
      </c>
      <c r="O37" s="947"/>
      <c r="P37" s="950">
        <v>0</v>
      </c>
      <c r="Q37" s="154"/>
      <c r="R37" s="168"/>
      <c r="S37" s="168" t="s">
        <v>5</v>
      </c>
      <c r="T37" s="950">
        <v>0</v>
      </c>
      <c r="U37" s="947"/>
      <c r="V37" s="950">
        <v>0</v>
      </c>
      <c r="W37" s="947"/>
      <c r="X37" s="950">
        <v>0</v>
      </c>
      <c r="Y37" s="950"/>
      <c r="Z37" s="970"/>
      <c r="AA37" s="950">
        <v>651801</v>
      </c>
      <c r="AB37" s="971"/>
      <c r="AC37" s="950">
        <v>0</v>
      </c>
      <c r="AD37" s="950"/>
      <c r="AE37" s="974"/>
      <c r="AF37" s="1800">
        <f>ROUND(SUM(C37:AC37),0)</f>
        <v>1160775</v>
      </c>
      <c r="AG37" s="975"/>
      <c r="AH37" s="950">
        <v>1165218</v>
      </c>
    </row>
    <row r="38" spans="1:34" s="4" customFormat="1" ht="18" customHeight="1">
      <c r="A38" s="7" t="s">
        <v>65</v>
      </c>
      <c r="B38" s="167" t="s">
        <v>5</v>
      </c>
      <c r="C38" s="953">
        <f>ROUND(SUM(C33:C37),0)</f>
        <v>6369844</v>
      </c>
      <c r="D38" s="948"/>
      <c r="E38" s="947"/>
      <c r="F38" s="953">
        <f>ROUND(SUM(F33:F37),0)</f>
        <v>374224</v>
      </c>
      <c r="G38" s="947"/>
      <c r="H38" s="953">
        <f>ROUND(SUM(H33:H37),0)</f>
        <v>0</v>
      </c>
      <c r="I38" s="954"/>
      <c r="J38" s="953">
        <f>ROUND(SUM(J33:J37),0)</f>
        <v>0</v>
      </c>
      <c r="K38" s="947"/>
      <c r="L38" s="953">
        <f>ROUND(SUM(L33:L37),0)</f>
        <v>1585385</v>
      </c>
      <c r="M38" s="953"/>
      <c r="N38" s="953">
        <f>ROUND(SUM(N33:N37),0)</f>
        <v>0</v>
      </c>
      <c r="O38" s="954"/>
      <c r="P38" s="953">
        <f>ROUND(SUM(P33:P37),0)</f>
        <v>0</v>
      </c>
      <c r="Q38" s="149"/>
      <c r="R38" s="173"/>
      <c r="S38" s="168" t="s">
        <v>5</v>
      </c>
      <c r="T38" s="953">
        <f>ROUND(SUM(T33:T37),0)</f>
        <v>0</v>
      </c>
      <c r="U38" s="947"/>
      <c r="V38" s="953">
        <f>ROUND(SUM(V33:V37),0)</f>
        <v>0</v>
      </c>
      <c r="W38" s="947"/>
      <c r="X38" s="953">
        <f>ROUND(SUM(X33:X37),0)</f>
        <v>0</v>
      </c>
      <c r="Y38" s="977"/>
      <c r="Z38" s="970"/>
      <c r="AA38" s="953">
        <f>ROUND(SUM(AA33:AA37),0)</f>
        <v>666364</v>
      </c>
      <c r="AB38" s="956"/>
      <c r="AC38" s="953">
        <f>ROUND(SUM(AC33:AC37),0)</f>
        <v>0</v>
      </c>
      <c r="AD38" s="959"/>
      <c r="AE38" s="970"/>
      <c r="AF38" s="2187">
        <f>ROUND(SUM(AF32:AF37),0)</f>
        <v>8995817</v>
      </c>
      <c r="AG38" s="956"/>
      <c r="AH38" s="953">
        <f>ROUND(SUM(AH33:AH37),0)</f>
        <v>7912088</v>
      </c>
    </row>
    <row r="39" spans="1:34" s="4" customFormat="1" ht="17.25" customHeight="1">
      <c r="A39" s="31"/>
      <c r="B39" s="167"/>
      <c r="C39" s="955"/>
      <c r="D39" s="948"/>
      <c r="E39" s="947"/>
      <c r="F39" s="955"/>
      <c r="G39" s="947"/>
      <c r="H39" s="955"/>
      <c r="I39" s="956"/>
      <c r="J39" s="955"/>
      <c r="K39" s="947"/>
      <c r="L39" s="955"/>
      <c r="M39" s="956"/>
      <c r="N39" s="955"/>
      <c r="O39" s="956"/>
      <c r="P39" s="955"/>
      <c r="Q39" s="149"/>
      <c r="R39" s="169"/>
      <c r="S39" s="168"/>
      <c r="T39" s="955"/>
      <c r="U39" s="947"/>
      <c r="V39" s="955"/>
      <c r="W39" s="947"/>
      <c r="X39" s="955"/>
      <c r="Y39" s="956"/>
      <c r="Z39" s="970"/>
      <c r="AA39" s="955"/>
      <c r="AB39" s="971"/>
      <c r="AC39" s="955"/>
      <c r="AD39" s="972"/>
      <c r="AE39" s="973"/>
      <c r="AF39" s="2188"/>
      <c r="AG39" s="972"/>
      <c r="AH39" s="955"/>
    </row>
    <row r="40" spans="1:34" s="4" customFormat="1" ht="18" customHeight="1">
      <c r="A40" s="7" t="s">
        <v>27</v>
      </c>
      <c r="B40" s="167"/>
      <c r="C40" s="947"/>
      <c r="D40" s="948"/>
      <c r="E40" s="947"/>
      <c r="F40" s="947"/>
      <c r="G40" s="947"/>
      <c r="H40" s="947"/>
      <c r="I40" s="947"/>
      <c r="J40" s="947"/>
      <c r="K40" s="947"/>
      <c r="L40" s="947"/>
      <c r="M40" s="947"/>
      <c r="N40" s="947"/>
      <c r="O40" s="947"/>
      <c r="P40" s="947"/>
      <c r="Q40" s="149"/>
      <c r="R40" s="168"/>
      <c r="S40" s="168"/>
      <c r="T40" s="947"/>
      <c r="U40" s="947"/>
      <c r="V40" s="947"/>
      <c r="W40" s="947"/>
      <c r="X40" s="947"/>
      <c r="Y40" s="947"/>
      <c r="Z40" s="970"/>
      <c r="AA40" s="947"/>
      <c r="AB40" s="971"/>
      <c r="AC40" s="947"/>
      <c r="AD40" s="972"/>
      <c r="AE40" s="973"/>
      <c r="AF40" s="2188"/>
      <c r="AG40" s="972"/>
      <c r="AH40" s="947"/>
    </row>
    <row r="41" spans="1:34" s="4" customFormat="1" ht="18" customHeight="1">
      <c r="A41" s="172" t="s">
        <v>172</v>
      </c>
      <c r="B41" s="167" t="s">
        <v>5</v>
      </c>
      <c r="C41" s="950">
        <v>0</v>
      </c>
      <c r="D41" s="948"/>
      <c r="E41" s="947"/>
      <c r="F41" s="950">
        <v>0</v>
      </c>
      <c r="G41" s="947"/>
      <c r="H41" s="950">
        <v>0</v>
      </c>
      <c r="I41" s="950"/>
      <c r="J41" s="950">
        <v>0</v>
      </c>
      <c r="K41" s="947"/>
      <c r="L41" s="950">
        <v>0</v>
      </c>
      <c r="M41" s="950"/>
      <c r="N41" s="950">
        <v>0</v>
      </c>
      <c r="O41" s="950"/>
      <c r="P41" s="950">
        <v>0</v>
      </c>
      <c r="Q41" s="149"/>
      <c r="R41" s="171"/>
      <c r="S41" s="168" t="s">
        <v>5</v>
      </c>
      <c r="T41" s="950">
        <v>0</v>
      </c>
      <c r="U41" s="947"/>
      <c r="V41" s="950">
        <v>0</v>
      </c>
      <c r="W41" s="947"/>
      <c r="X41" s="950">
        <v>0</v>
      </c>
      <c r="Y41" s="950"/>
      <c r="Z41" s="970"/>
      <c r="AA41" s="950">
        <v>0</v>
      </c>
      <c r="AB41" s="975"/>
      <c r="AC41" s="950">
        <v>0</v>
      </c>
      <c r="AD41" s="950"/>
      <c r="AE41" s="974"/>
      <c r="AF41" s="1800">
        <f>ROUND(SUM(C41:AE41),0)</f>
        <v>0</v>
      </c>
      <c r="AG41" s="975"/>
      <c r="AH41" s="950">
        <v>0</v>
      </c>
    </row>
    <row r="42" spans="1:34" s="4" customFormat="1" ht="18" customHeight="1">
      <c r="A42" s="31" t="s">
        <v>173</v>
      </c>
      <c r="B42" s="167" t="s">
        <v>5</v>
      </c>
      <c r="C42" s="950">
        <v>1070166</v>
      </c>
      <c r="D42" s="948"/>
      <c r="E42" s="947"/>
      <c r="F42" s="950">
        <v>0</v>
      </c>
      <c r="G42" s="947"/>
      <c r="H42" s="950">
        <v>0</v>
      </c>
      <c r="I42" s="950"/>
      <c r="J42" s="950">
        <v>0</v>
      </c>
      <c r="K42" s="947"/>
      <c r="L42" s="950">
        <v>0</v>
      </c>
      <c r="M42" s="950"/>
      <c r="N42" s="950">
        <v>0</v>
      </c>
      <c r="O42" s="950"/>
      <c r="P42" s="950">
        <v>0</v>
      </c>
      <c r="Q42" s="149"/>
      <c r="R42" s="171"/>
      <c r="S42" s="168" t="s">
        <v>5</v>
      </c>
      <c r="T42" s="950">
        <v>0</v>
      </c>
      <c r="U42" s="947"/>
      <c r="V42" s="950">
        <v>0</v>
      </c>
      <c r="W42" s="947"/>
      <c r="X42" s="950">
        <v>0</v>
      </c>
      <c r="Y42" s="950"/>
      <c r="Z42" s="970"/>
      <c r="AA42" s="950">
        <v>0</v>
      </c>
      <c r="AB42" s="975"/>
      <c r="AC42" s="950">
        <v>0</v>
      </c>
      <c r="AD42" s="950"/>
      <c r="AE42" s="974"/>
      <c r="AF42" s="1800">
        <f t="shared" ref="AF42:AF45" si="1">ROUND(SUM(C42:AE42),0)</f>
        <v>1070166</v>
      </c>
      <c r="AG42" s="975"/>
      <c r="AH42" s="950">
        <v>1068327</v>
      </c>
    </row>
    <row r="43" spans="1:34" s="4" customFormat="1" ht="18" customHeight="1">
      <c r="A43" s="31" t="s">
        <v>174</v>
      </c>
      <c r="B43" s="167" t="s">
        <v>5</v>
      </c>
      <c r="C43" s="950">
        <v>13917</v>
      </c>
      <c r="D43" s="948"/>
      <c r="E43" s="947"/>
      <c r="F43" s="950">
        <v>0</v>
      </c>
      <c r="G43" s="947"/>
      <c r="H43" s="950">
        <v>0</v>
      </c>
      <c r="I43" s="950"/>
      <c r="J43" s="950">
        <v>0</v>
      </c>
      <c r="K43" s="947"/>
      <c r="L43" s="950">
        <v>0</v>
      </c>
      <c r="M43" s="950"/>
      <c r="N43" s="950">
        <v>0</v>
      </c>
      <c r="O43" s="950"/>
      <c r="P43" s="950">
        <v>0</v>
      </c>
      <c r="Q43" s="149"/>
      <c r="R43" s="171"/>
      <c r="S43" s="168" t="s">
        <v>5</v>
      </c>
      <c r="T43" s="950">
        <v>0</v>
      </c>
      <c r="U43" s="947"/>
      <c r="V43" s="950">
        <v>0</v>
      </c>
      <c r="W43" s="947"/>
      <c r="X43" s="950">
        <v>0</v>
      </c>
      <c r="Y43" s="950"/>
      <c r="Z43" s="970"/>
      <c r="AA43" s="950">
        <v>0</v>
      </c>
      <c r="AB43" s="975"/>
      <c r="AC43" s="950">
        <v>0</v>
      </c>
      <c r="AD43" s="950"/>
      <c r="AE43" s="974"/>
      <c r="AF43" s="1800">
        <f t="shared" si="1"/>
        <v>13917</v>
      </c>
      <c r="AG43" s="975"/>
      <c r="AH43" s="950">
        <v>15368</v>
      </c>
    </row>
    <row r="44" spans="1:34" s="4" customFormat="1" ht="18" customHeight="1">
      <c r="A44" s="31" t="s">
        <v>175</v>
      </c>
      <c r="B44" s="167" t="s">
        <v>5</v>
      </c>
      <c r="C44" s="950">
        <v>0</v>
      </c>
      <c r="D44" s="952"/>
      <c r="E44" s="947"/>
      <c r="F44" s="950">
        <v>0</v>
      </c>
      <c r="G44" s="947"/>
      <c r="H44" s="950">
        <v>0</v>
      </c>
      <c r="I44" s="950"/>
      <c r="J44" s="950">
        <v>0</v>
      </c>
      <c r="K44" s="947"/>
      <c r="L44" s="950">
        <v>0</v>
      </c>
      <c r="M44" s="950"/>
      <c r="N44" s="950">
        <v>0</v>
      </c>
      <c r="O44" s="950"/>
      <c r="P44" s="950">
        <v>0</v>
      </c>
      <c r="Q44" s="154"/>
      <c r="R44" s="171"/>
      <c r="S44" s="168" t="s">
        <v>5</v>
      </c>
      <c r="T44" s="950">
        <v>1004666</v>
      </c>
      <c r="U44" s="947"/>
      <c r="V44" s="950">
        <v>0</v>
      </c>
      <c r="W44" s="947"/>
      <c r="X44" s="950">
        <v>0</v>
      </c>
      <c r="Y44" s="950"/>
      <c r="Z44" s="970"/>
      <c r="AA44" s="950">
        <v>0</v>
      </c>
      <c r="AB44" s="947"/>
      <c r="AC44" s="950">
        <v>119100</v>
      </c>
      <c r="AD44" s="950"/>
      <c r="AE44" s="970"/>
      <c r="AF44" s="947">
        <f t="shared" si="1"/>
        <v>1123766</v>
      </c>
      <c r="AG44" s="947"/>
      <c r="AH44" s="950">
        <v>1135271</v>
      </c>
    </row>
    <row r="45" spans="1:34" s="4" customFormat="1" ht="18" customHeight="1">
      <c r="A45" s="31" t="s">
        <v>2086</v>
      </c>
      <c r="B45" s="167" t="s">
        <v>5</v>
      </c>
      <c r="C45" s="950">
        <v>2022</v>
      </c>
      <c r="D45" s="948"/>
      <c r="E45" s="947"/>
      <c r="F45" s="950">
        <v>0</v>
      </c>
      <c r="G45" s="947"/>
      <c r="H45" s="950">
        <v>0</v>
      </c>
      <c r="I45" s="950"/>
      <c r="J45" s="950">
        <v>0</v>
      </c>
      <c r="K45" s="947"/>
      <c r="L45" s="950">
        <v>0</v>
      </c>
      <c r="M45" s="950"/>
      <c r="N45" s="950">
        <v>0</v>
      </c>
      <c r="O45" s="957"/>
      <c r="P45" s="950">
        <v>0</v>
      </c>
      <c r="Q45" s="149"/>
      <c r="R45" s="176"/>
      <c r="S45" s="168" t="s">
        <v>5</v>
      </c>
      <c r="T45" s="950">
        <v>0</v>
      </c>
      <c r="U45" s="947"/>
      <c r="V45" s="950">
        <v>0</v>
      </c>
      <c r="W45" s="947"/>
      <c r="X45" s="950">
        <v>0</v>
      </c>
      <c r="Y45" s="950"/>
      <c r="Z45" s="970"/>
      <c r="AA45" s="950">
        <v>0</v>
      </c>
      <c r="AB45" s="976"/>
      <c r="AC45" s="950">
        <v>0</v>
      </c>
      <c r="AD45" s="950"/>
      <c r="AE45" s="974"/>
      <c r="AF45" s="947">
        <f t="shared" si="1"/>
        <v>2022</v>
      </c>
      <c r="AG45" s="978"/>
      <c r="AH45" s="950">
        <v>2565</v>
      </c>
    </row>
    <row r="46" spans="1:34" s="4" customFormat="1" ht="18" customHeight="1">
      <c r="A46" s="31" t="s">
        <v>2474</v>
      </c>
      <c r="B46" s="167" t="s">
        <v>5</v>
      </c>
      <c r="C46" s="950">
        <v>997</v>
      </c>
      <c r="D46" s="948"/>
      <c r="E46" s="947"/>
      <c r="F46" s="950">
        <v>0</v>
      </c>
      <c r="G46" s="947"/>
      <c r="H46" s="950">
        <v>0</v>
      </c>
      <c r="I46" s="950"/>
      <c r="J46" s="950">
        <v>0</v>
      </c>
      <c r="K46" s="947"/>
      <c r="L46" s="950">
        <v>0</v>
      </c>
      <c r="M46" s="950"/>
      <c r="N46" s="950">
        <v>0</v>
      </c>
      <c r="O46" s="957"/>
      <c r="P46" s="950">
        <v>0</v>
      </c>
      <c r="Q46" s="149"/>
      <c r="R46" s="176"/>
      <c r="S46" s="168"/>
      <c r="T46" s="950">
        <v>0</v>
      </c>
      <c r="U46" s="947"/>
      <c r="V46" s="950">
        <v>997</v>
      </c>
      <c r="W46" s="947"/>
      <c r="X46" s="950">
        <v>0</v>
      </c>
      <c r="Y46" s="950"/>
      <c r="Z46" s="970"/>
      <c r="AA46" s="950">
        <v>0</v>
      </c>
      <c r="AB46" s="975"/>
      <c r="AC46" s="950">
        <v>0</v>
      </c>
      <c r="AD46" s="957"/>
      <c r="AE46" s="974"/>
      <c r="AF46" s="947">
        <f>ROUND(SUM(C46:AE46),0)</f>
        <v>1994</v>
      </c>
      <c r="AG46" s="975"/>
      <c r="AH46" s="950">
        <v>0</v>
      </c>
    </row>
    <row r="47" spans="1:34" s="4" customFormat="1" ht="18" customHeight="1">
      <c r="A47" s="7" t="s">
        <v>71</v>
      </c>
      <c r="B47" s="167" t="s">
        <v>5</v>
      </c>
      <c r="C47" s="1545">
        <f>ROUND(SUM(C41:C46),0)</f>
        <v>1087102</v>
      </c>
      <c r="D47" s="948"/>
      <c r="E47" s="947"/>
      <c r="F47" s="1545">
        <f>ROUND(SUM(F41:F46),0)</f>
        <v>0</v>
      </c>
      <c r="G47" s="947"/>
      <c r="H47" s="1545">
        <f>ROUND(SUM(H41:H46),0)</f>
        <v>0</v>
      </c>
      <c r="I47" s="954"/>
      <c r="J47" s="1545">
        <f>ROUND(SUM(J41:J46),0)</f>
        <v>0</v>
      </c>
      <c r="K47" s="947"/>
      <c r="L47" s="1545">
        <f>ROUND(SUM(L41:L46),0)</f>
        <v>0</v>
      </c>
      <c r="M47" s="954"/>
      <c r="N47" s="1545">
        <f>ROUND(SUM(N41:N46),0)</f>
        <v>0</v>
      </c>
      <c r="O47" s="959"/>
      <c r="P47" s="1545">
        <f>ROUND(SUM(P41:P46),0)</f>
        <v>0</v>
      </c>
      <c r="Q47" s="149"/>
      <c r="R47" s="177"/>
      <c r="S47" s="168" t="s">
        <v>5</v>
      </c>
      <c r="T47" s="1545">
        <f>ROUND(SUM(T41:T46),0)</f>
        <v>1004666</v>
      </c>
      <c r="U47" s="947"/>
      <c r="V47" s="1545">
        <f>ROUND(SUM(V41:V46),0)</f>
        <v>997</v>
      </c>
      <c r="W47" s="947"/>
      <c r="X47" s="1545">
        <f>ROUND(SUM(X41:X46),0)</f>
        <v>0</v>
      </c>
      <c r="Y47" s="959"/>
      <c r="Z47" s="970"/>
      <c r="AA47" s="1545">
        <f>ROUND(SUM(AA41:AA46),0)</f>
        <v>0</v>
      </c>
      <c r="AB47" s="956"/>
      <c r="AC47" s="1545">
        <f>ROUND(SUM(AC41:AC46),0)</f>
        <v>119100</v>
      </c>
      <c r="AD47" s="959"/>
      <c r="AE47" s="970"/>
      <c r="AF47" s="958">
        <f>ROUND(SUM(AF41:AF46),0)</f>
        <v>2211865</v>
      </c>
      <c r="AG47" s="956"/>
      <c r="AH47" s="1545">
        <f>ROUND(SUM(AH41:AH46),0)</f>
        <v>2221531</v>
      </c>
    </row>
    <row r="48" spans="1:34" s="4" customFormat="1" ht="20.25" customHeight="1">
      <c r="A48" s="7"/>
      <c r="B48" s="178"/>
      <c r="C48" s="960"/>
      <c r="D48" s="943"/>
      <c r="E48" s="946"/>
      <c r="F48" s="960"/>
      <c r="G48" s="944"/>
      <c r="H48" s="946"/>
      <c r="I48" s="946"/>
      <c r="J48" s="946"/>
      <c r="K48" s="946"/>
      <c r="L48" s="960"/>
      <c r="M48" s="960"/>
      <c r="N48" s="960"/>
      <c r="O48" s="960"/>
      <c r="P48" s="960"/>
      <c r="Q48" s="149"/>
      <c r="R48" s="176"/>
      <c r="S48" s="169"/>
      <c r="T48" s="946"/>
      <c r="U48" s="946"/>
      <c r="V48" s="946"/>
      <c r="W48" s="946"/>
      <c r="X48" s="946"/>
      <c r="Y48" s="946"/>
      <c r="Z48" s="966"/>
      <c r="AA48" s="979"/>
      <c r="AB48" s="979"/>
      <c r="AC48" s="980"/>
      <c r="AD48" s="980"/>
      <c r="AE48" s="969"/>
      <c r="AF48" s="968"/>
      <c r="AG48" s="968"/>
      <c r="AH48" s="946"/>
    </row>
    <row r="49" spans="1:34" s="23" customFormat="1" ht="18" customHeight="1" thickBot="1">
      <c r="A49" s="179" t="s">
        <v>176</v>
      </c>
      <c r="B49" s="180" t="s">
        <v>5</v>
      </c>
      <c r="C49" s="961">
        <f>ROUND(SUM(C17)+SUM(C30)+SUM(C38)+SUM(C47),0)</f>
        <v>40140735</v>
      </c>
      <c r="D49" s="962"/>
      <c r="E49" s="963"/>
      <c r="F49" s="961">
        <f>ROUND(SUM(F17)+SUM(F30)+SUM(F38)+SUM(F47),0)</f>
        <v>482437</v>
      </c>
      <c r="G49" s="937"/>
      <c r="H49" s="961">
        <f>ROUND(SUM(H17)+SUM(H30)+SUM(H38)+SUM(H47),0)</f>
        <v>732643</v>
      </c>
      <c r="I49" s="941"/>
      <c r="J49" s="961">
        <f>ROUND(SUM(J17)+SUM(J30)+SUM(J38)+SUM(J47),0)</f>
        <v>523</v>
      </c>
      <c r="K49" s="963"/>
      <c r="L49" s="961">
        <f>ROUND(SUM(L17)+SUM(L30)+SUM(L38)+SUM(L47),0)</f>
        <v>2654015</v>
      </c>
      <c r="M49" s="941"/>
      <c r="N49" s="961">
        <f>ROUND(SUM(N17)+SUM(N30)+SUM(N38)+SUM(N47),0)</f>
        <v>5698</v>
      </c>
      <c r="O49" s="963"/>
      <c r="P49" s="961">
        <f>ROUND(SUM(P17)+SUM(P30)+SUM(P38)+SUM(P47),0)</f>
        <v>2183688</v>
      </c>
      <c r="Q49" s="181"/>
      <c r="R49" s="21" t="s">
        <v>160</v>
      </c>
      <c r="S49" s="21" t="s">
        <v>5</v>
      </c>
      <c r="T49" s="961">
        <f>ROUND(SUM(T17)+SUM(T30)+SUM(T38)+SUM(T47),0)</f>
        <v>1004666</v>
      </c>
      <c r="U49" s="963"/>
      <c r="V49" s="961">
        <f>ROUND(SUM(V17)+SUM(V30)+SUM(V38)+SUM(V47),0)</f>
        <v>30548956</v>
      </c>
      <c r="W49" s="963"/>
      <c r="X49" s="961">
        <f>ROUND(SUM(X17)+SUM(X30)+SUM(X38)+SUM(X47),0)</f>
        <v>3718258</v>
      </c>
      <c r="Y49" s="941"/>
      <c r="Z49" s="981"/>
      <c r="AA49" s="961">
        <f>ROUND(SUM(AA17)+SUM(AA30)+SUM(AA38)+SUM(AA47),0)</f>
        <v>1298350</v>
      </c>
      <c r="AB49" s="941"/>
      <c r="AC49" s="961">
        <f>ROUND(SUM(AC17)+SUM(AC30)+SUM(AC38)+SUM(AC47),0)</f>
        <v>119100</v>
      </c>
      <c r="AD49" s="941"/>
      <c r="AE49" s="964"/>
      <c r="AF49" s="961">
        <f>ROUND(SUM(C49:AC49),0)</f>
        <v>82889069</v>
      </c>
      <c r="AG49" s="941"/>
      <c r="AH49" s="961">
        <f>ROUND(SUM(AH17)+SUM(AH30)+SUM(AH38)+SUM(AH47),0)</f>
        <v>75577322</v>
      </c>
    </row>
    <row r="50" spans="1:34" s="4" customFormat="1" ht="7.5" customHeight="1" thickTop="1">
      <c r="A50" s="63"/>
      <c r="B50" s="68"/>
      <c r="C50" s="87"/>
      <c r="D50" s="182"/>
      <c r="E50" s="83"/>
      <c r="F50" s="182"/>
      <c r="G50" s="182"/>
      <c r="H50" s="87"/>
      <c r="I50" s="182"/>
      <c r="J50" s="182"/>
      <c r="K50" s="83"/>
      <c r="L50" s="87"/>
      <c r="M50" s="182"/>
      <c r="N50" s="182"/>
      <c r="O50" s="182"/>
      <c r="P50" s="182"/>
      <c r="Q50" s="182"/>
      <c r="R50" s="182"/>
      <c r="S50" s="83"/>
      <c r="T50" s="87"/>
      <c r="U50" s="83"/>
      <c r="W50" s="83"/>
      <c r="X50" s="87"/>
      <c r="Y50" s="182"/>
      <c r="Z50" s="83"/>
      <c r="AA50" s="62"/>
      <c r="AB50" s="62"/>
      <c r="AC50" s="62"/>
      <c r="AD50" s="62"/>
      <c r="AE50" s="58"/>
      <c r="AF50" s="58"/>
      <c r="AG50" s="77"/>
      <c r="AH50" s="58"/>
    </row>
    <row r="51" spans="1:34" s="4" customFormat="1" ht="6.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3"/>
      <c r="AA51" s="58"/>
      <c r="AB51" s="58"/>
      <c r="AC51" s="58"/>
      <c r="AD51" s="58"/>
      <c r="AE51" s="58"/>
      <c r="AF51" s="58"/>
      <c r="AG51" s="58"/>
      <c r="AH51" s="58"/>
    </row>
    <row r="52" spans="1:34" s="4" customFormat="1" ht="15.75" customHeight="1">
      <c r="A52" s="183"/>
      <c r="B52" s="58"/>
      <c r="C52" s="58"/>
      <c r="D52" s="58"/>
      <c r="E52" s="58"/>
      <c r="F52" s="58"/>
      <c r="G52" s="58"/>
      <c r="H52" s="58"/>
      <c r="I52" s="58"/>
      <c r="J52" s="58"/>
      <c r="K52" s="58"/>
      <c r="L52" s="58"/>
      <c r="M52" s="58"/>
      <c r="N52" s="58"/>
      <c r="O52" s="58"/>
      <c r="P52" s="58"/>
      <c r="Q52" s="58"/>
      <c r="R52" s="58"/>
      <c r="S52" s="58"/>
      <c r="T52" s="58"/>
      <c r="U52" s="58"/>
      <c r="V52" s="58"/>
      <c r="W52" s="58"/>
      <c r="X52" s="58"/>
      <c r="Y52" s="58"/>
      <c r="Z52" s="53"/>
      <c r="AA52" s="58"/>
      <c r="AB52" s="58"/>
      <c r="AC52" s="58"/>
      <c r="AD52" s="58"/>
      <c r="AE52" s="58"/>
      <c r="AF52" s="58"/>
      <c r="AG52" s="58"/>
      <c r="AH52" s="58"/>
    </row>
    <row r="53" spans="1:34" s="4" customFormat="1" ht="15.75" customHeight="1">
      <c r="A53" s="63"/>
      <c r="B53" s="58"/>
      <c r="C53" s="58"/>
      <c r="D53" s="58"/>
      <c r="E53" s="58"/>
      <c r="F53" s="58"/>
      <c r="G53" s="58"/>
      <c r="H53" s="58"/>
      <c r="I53" s="58"/>
      <c r="J53" s="58"/>
      <c r="K53" s="58"/>
      <c r="L53" s="58"/>
      <c r="M53" s="58"/>
      <c r="N53" s="58"/>
      <c r="O53" s="58"/>
      <c r="P53" s="58"/>
      <c r="Q53" s="58"/>
      <c r="R53" s="58"/>
      <c r="S53" s="58"/>
      <c r="T53" s="58"/>
      <c r="U53" s="58"/>
      <c r="V53" s="58"/>
      <c r="W53" s="58"/>
      <c r="X53" s="58"/>
      <c r="Y53" s="58"/>
      <c r="Z53" s="53"/>
      <c r="AA53" s="58"/>
      <c r="AB53" s="58"/>
      <c r="AC53" s="58"/>
      <c r="AD53" s="58"/>
      <c r="AE53" s="58"/>
      <c r="AF53" s="58"/>
      <c r="AG53" s="58"/>
      <c r="AH53" s="58"/>
    </row>
    <row r="54" spans="1:34" s="4" customFormat="1" ht="18.75" customHeight="1">
      <c r="A54" s="63"/>
      <c r="B54" s="58"/>
      <c r="C54" s="58"/>
      <c r="D54" s="58"/>
      <c r="E54" s="58"/>
      <c r="F54" s="58"/>
      <c r="G54" s="58"/>
      <c r="H54" s="58"/>
      <c r="I54" s="58"/>
      <c r="J54" s="58"/>
      <c r="K54" s="58"/>
      <c r="L54" s="58"/>
      <c r="M54" s="58"/>
      <c r="N54" s="58"/>
      <c r="O54" s="58"/>
      <c r="P54" s="58"/>
      <c r="Q54" s="58"/>
      <c r="R54" s="58"/>
      <c r="S54" s="58"/>
      <c r="T54" s="58"/>
      <c r="U54" s="58"/>
      <c r="V54" s="58"/>
      <c r="W54" s="58"/>
      <c r="X54" s="58"/>
      <c r="Y54" s="58"/>
      <c r="Z54" s="53"/>
      <c r="AA54" s="58"/>
      <c r="AB54" s="58"/>
      <c r="AC54" s="58"/>
      <c r="AD54" s="58"/>
      <c r="AE54" s="58"/>
      <c r="AF54" s="58"/>
      <c r="AG54" s="58"/>
      <c r="AH54" s="58"/>
    </row>
    <row r="55" spans="1:34" s="4" customFormat="1" ht="18.75" customHeight="1">
      <c r="A55" s="63"/>
      <c r="B55" s="58"/>
      <c r="C55" s="58"/>
      <c r="D55" s="58"/>
      <c r="E55" s="58"/>
      <c r="F55" s="58"/>
      <c r="G55" s="58"/>
      <c r="H55" s="58"/>
      <c r="I55" s="58"/>
      <c r="J55" s="58"/>
      <c r="K55" s="58"/>
      <c r="L55" s="58"/>
      <c r="M55" s="58"/>
      <c r="N55" s="58"/>
      <c r="O55" s="58"/>
      <c r="P55" s="58"/>
      <c r="Q55" s="58"/>
      <c r="R55" s="58"/>
      <c r="S55" s="58"/>
      <c r="T55" s="58"/>
      <c r="U55" s="58"/>
      <c r="V55" s="58"/>
      <c r="W55" s="58"/>
      <c r="X55" s="58"/>
      <c r="Y55" s="58"/>
      <c r="Z55" s="53"/>
      <c r="AA55" s="58"/>
      <c r="AB55" s="58"/>
      <c r="AC55" s="58"/>
      <c r="AD55" s="58"/>
      <c r="AE55" s="58"/>
      <c r="AF55" s="58"/>
      <c r="AG55" s="58"/>
      <c r="AH55" s="58"/>
    </row>
    <row r="56" spans="1:34" s="4" customFormat="1" ht="18.75" customHeight="1">
      <c r="A56" s="63"/>
      <c r="B56" s="58"/>
      <c r="C56" s="58"/>
      <c r="D56" s="58"/>
      <c r="E56" s="58"/>
      <c r="F56" s="58"/>
      <c r="G56" s="58"/>
      <c r="H56" s="58"/>
      <c r="I56" s="58"/>
      <c r="J56" s="58"/>
      <c r="K56" s="58"/>
      <c r="L56" s="58"/>
      <c r="M56" s="58"/>
      <c r="N56" s="58"/>
      <c r="O56" s="58"/>
      <c r="P56" s="58"/>
      <c r="Q56" s="58"/>
      <c r="R56" s="58"/>
      <c r="S56" s="58"/>
      <c r="T56" s="58"/>
      <c r="U56" s="58"/>
      <c r="V56" s="58"/>
      <c r="W56" s="58"/>
      <c r="X56" s="58"/>
      <c r="Y56" s="58"/>
      <c r="Z56" s="53"/>
      <c r="AA56" s="58"/>
      <c r="AB56" s="58"/>
      <c r="AC56" s="58"/>
      <c r="AD56" s="58"/>
      <c r="AE56" s="58"/>
      <c r="AF56" s="58"/>
      <c r="AG56" s="58"/>
      <c r="AH56" s="58"/>
    </row>
    <row r="57" spans="1:34" s="4" customFormat="1" ht="18" customHeight="1">
      <c r="A57" s="63"/>
      <c r="B57" s="58"/>
      <c r="C57" s="58"/>
      <c r="D57" s="58"/>
      <c r="E57" s="58"/>
      <c r="F57" s="58"/>
      <c r="G57" s="58"/>
      <c r="H57" s="58"/>
      <c r="I57" s="58"/>
      <c r="J57" s="58"/>
      <c r="K57" s="58"/>
      <c r="L57" s="58"/>
      <c r="M57" s="58"/>
      <c r="N57" s="58"/>
      <c r="O57" s="58"/>
      <c r="P57" s="58"/>
      <c r="Q57" s="58"/>
      <c r="R57" s="58"/>
      <c r="S57" s="58"/>
      <c r="T57" s="58"/>
      <c r="U57" s="58"/>
      <c r="V57" s="58"/>
      <c r="W57" s="58"/>
      <c r="X57" s="58"/>
      <c r="Y57" s="58"/>
      <c r="Z57" s="53"/>
      <c r="AA57" s="58"/>
      <c r="AB57" s="58"/>
      <c r="AC57" s="58"/>
      <c r="AD57" s="58"/>
      <c r="AE57" s="58"/>
      <c r="AF57" s="58"/>
      <c r="AG57" s="58"/>
      <c r="AH57" s="58"/>
    </row>
    <row r="58" spans="1:34" s="4" customFormat="1" ht="18.75" customHeight="1">
      <c r="A58" s="63"/>
      <c r="B58" s="58"/>
      <c r="C58" s="58"/>
      <c r="D58" s="58"/>
      <c r="E58" s="58"/>
      <c r="F58" s="58"/>
      <c r="G58" s="58"/>
      <c r="H58" s="58"/>
      <c r="I58" s="58"/>
      <c r="J58" s="58"/>
      <c r="K58" s="58"/>
      <c r="L58" s="58"/>
      <c r="M58" s="58"/>
      <c r="N58" s="58"/>
      <c r="O58" s="58"/>
      <c r="P58" s="58"/>
      <c r="Q58" s="58"/>
      <c r="R58" s="58"/>
      <c r="S58" s="58"/>
      <c r="T58" s="58"/>
      <c r="U58" s="58"/>
      <c r="V58" s="58"/>
      <c r="W58" s="58"/>
      <c r="X58" s="58"/>
      <c r="Y58" s="58"/>
      <c r="Z58" s="53"/>
      <c r="AA58" s="58"/>
      <c r="AB58" s="58"/>
      <c r="AC58" s="58"/>
      <c r="AD58" s="58"/>
      <c r="AE58" s="58"/>
      <c r="AF58" s="58"/>
      <c r="AG58" s="58"/>
      <c r="AH58" s="58"/>
    </row>
    <row r="59" spans="1:34" s="4" customFormat="1" ht="18.75" customHeight="1">
      <c r="A59" s="63"/>
      <c r="B59" s="58"/>
      <c r="C59" s="58"/>
      <c r="D59" s="58"/>
      <c r="E59" s="58"/>
      <c r="F59" s="58"/>
      <c r="G59" s="58"/>
      <c r="H59" s="58"/>
      <c r="I59" s="58"/>
      <c r="J59" s="58"/>
      <c r="K59" s="58"/>
      <c r="L59" s="58"/>
      <c r="M59" s="58"/>
      <c r="N59" s="58"/>
      <c r="O59" s="58"/>
      <c r="P59" s="58"/>
      <c r="Q59" s="58"/>
      <c r="R59" s="58"/>
      <c r="S59" s="58"/>
      <c r="T59" s="58"/>
      <c r="U59" s="58"/>
      <c r="V59" s="58"/>
      <c r="W59" s="58"/>
      <c r="X59" s="58"/>
      <c r="Y59" s="58"/>
      <c r="Z59" s="53"/>
      <c r="AA59" s="58"/>
      <c r="AB59" s="58"/>
      <c r="AC59" s="58"/>
      <c r="AD59" s="58"/>
      <c r="AE59" s="58"/>
      <c r="AF59" s="58"/>
      <c r="AG59" s="58"/>
      <c r="AH59" s="58"/>
    </row>
    <row r="60" spans="1:34" s="4" customFormat="1" ht="18" customHeight="1">
      <c r="A60" s="63"/>
      <c r="B60" s="58"/>
      <c r="C60" s="58"/>
      <c r="D60" s="58"/>
      <c r="E60" s="58"/>
      <c r="F60" s="58"/>
      <c r="G60" s="58"/>
      <c r="H60" s="58"/>
      <c r="I60" s="58"/>
      <c r="J60" s="58"/>
      <c r="K60" s="58"/>
      <c r="L60" s="58"/>
      <c r="M60" s="58"/>
      <c r="N60" s="58"/>
      <c r="O60" s="58"/>
      <c r="P60" s="58"/>
      <c r="Q60" s="58"/>
      <c r="R60" s="58"/>
      <c r="S60" s="58"/>
      <c r="T60" s="58"/>
      <c r="U60" s="58"/>
      <c r="V60" s="58"/>
      <c r="W60" s="58"/>
      <c r="X60" s="58"/>
      <c r="Y60" s="58"/>
      <c r="Z60" s="53"/>
      <c r="AA60" s="58"/>
      <c r="AB60" s="58"/>
      <c r="AC60" s="58"/>
      <c r="AD60" s="58"/>
      <c r="AE60" s="58"/>
      <c r="AF60" s="58"/>
      <c r="AG60" s="58"/>
      <c r="AH60" s="58"/>
    </row>
    <row r="61" spans="1:34" s="4" customForma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3"/>
      <c r="AA61" s="58"/>
      <c r="AB61" s="58"/>
      <c r="AC61" s="58"/>
      <c r="AD61" s="58"/>
      <c r="AE61" s="58"/>
      <c r="AF61" s="58"/>
      <c r="AG61" s="58"/>
      <c r="AH61" s="58"/>
    </row>
    <row r="62" spans="1:34" s="4" customForma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3"/>
      <c r="AA62" s="58"/>
      <c r="AB62" s="58"/>
      <c r="AC62" s="58"/>
      <c r="AD62" s="58"/>
      <c r="AE62" s="58"/>
      <c r="AF62" s="58"/>
      <c r="AG62" s="58"/>
      <c r="AH62" s="58"/>
    </row>
    <row r="63" spans="1:34" s="4" customForma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3"/>
      <c r="AA63" s="58"/>
      <c r="AB63" s="58"/>
      <c r="AC63" s="58"/>
      <c r="AD63" s="58"/>
      <c r="AE63" s="58"/>
      <c r="AF63" s="58"/>
      <c r="AG63" s="58"/>
      <c r="AH63" s="58"/>
    </row>
    <row r="64" spans="1:34" s="4" customForma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3"/>
      <c r="AA64" s="58"/>
      <c r="AB64" s="58"/>
      <c r="AC64" s="58"/>
      <c r="AD64" s="58"/>
      <c r="AE64" s="58"/>
      <c r="AF64" s="58"/>
      <c r="AG64" s="58"/>
      <c r="AH64" s="58"/>
    </row>
    <row r="65" spans="1:34" s="4" customForma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3"/>
      <c r="AA65" s="58"/>
      <c r="AB65" s="58"/>
      <c r="AC65" s="58"/>
      <c r="AD65" s="58"/>
      <c r="AE65" s="58"/>
      <c r="AF65" s="58"/>
      <c r="AG65" s="58"/>
      <c r="AH65" s="58"/>
    </row>
    <row r="66" spans="1:34" s="4" customForma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3"/>
      <c r="AA66" s="58"/>
      <c r="AB66" s="58"/>
      <c r="AC66" s="58"/>
      <c r="AD66" s="58"/>
      <c r="AE66" s="58"/>
      <c r="AF66" s="58"/>
      <c r="AG66" s="58"/>
      <c r="AH66" s="58"/>
    </row>
    <row r="67" spans="1:34" s="4" customFormat="1">
      <c r="A67" s="58"/>
      <c r="B67" s="58"/>
      <c r="C67" s="58"/>
      <c r="D67" s="58"/>
      <c r="E67" s="58"/>
      <c r="F67" s="58"/>
      <c r="G67" s="58"/>
      <c r="H67" s="58"/>
      <c r="I67" s="58"/>
      <c r="J67" s="58"/>
      <c r="K67" s="58"/>
      <c r="L67" s="58"/>
      <c r="M67" s="58"/>
      <c r="N67" s="58"/>
      <c r="O67" s="58"/>
      <c r="P67" s="58"/>
      <c r="Q67" s="58"/>
      <c r="R67" s="58"/>
      <c r="S67" s="58"/>
      <c r="U67" s="58"/>
      <c r="V67" s="58"/>
      <c r="W67" s="58"/>
      <c r="X67" s="58"/>
      <c r="Y67" s="58"/>
      <c r="Z67" s="53"/>
      <c r="AA67" s="58"/>
      <c r="AB67" s="58"/>
      <c r="AC67" s="58"/>
      <c r="AD67" s="58"/>
      <c r="AE67" s="58"/>
      <c r="AF67" s="58"/>
      <c r="AG67" s="58"/>
      <c r="AH67" s="58"/>
    </row>
    <row r="68" spans="1:34" s="4" customFormat="1">
      <c r="A68" s="58"/>
      <c r="B68" s="58"/>
      <c r="C68" s="58"/>
      <c r="D68" s="58"/>
      <c r="E68" s="58"/>
      <c r="F68" s="58"/>
      <c r="G68" s="58"/>
      <c r="H68" s="58"/>
      <c r="I68" s="58"/>
      <c r="J68" s="58"/>
      <c r="K68" s="58"/>
      <c r="L68" s="58"/>
      <c r="M68" s="58"/>
      <c r="N68" s="58"/>
      <c r="O68" s="58"/>
      <c r="P68" s="58"/>
      <c r="Q68" s="58"/>
      <c r="R68" s="58"/>
      <c r="S68" s="58"/>
      <c r="U68" s="58"/>
      <c r="V68" s="58"/>
      <c r="W68" s="58"/>
      <c r="X68" s="58"/>
      <c r="Y68" s="58"/>
      <c r="Z68" s="53"/>
      <c r="AA68" s="58"/>
      <c r="AB68" s="58"/>
      <c r="AC68" s="58"/>
      <c r="AD68" s="58"/>
      <c r="AE68" s="58"/>
      <c r="AF68" s="58"/>
      <c r="AG68" s="58"/>
      <c r="AH68" s="58"/>
    </row>
    <row r="69" spans="1:34" s="4" customFormat="1">
      <c r="A69" s="58"/>
      <c r="B69" s="58"/>
      <c r="C69" s="58"/>
      <c r="D69" s="58"/>
      <c r="E69" s="58"/>
      <c r="F69" s="58"/>
      <c r="G69" s="58"/>
      <c r="H69" s="58"/>
      <c r="I69" s="58"/>
      <c r="J69" s="58"/>
      <c r="K69" s="58"/>
      <c r="L69" s="58"/>
      <c r="M69" s="58"/>
      <c r="N69" s="58"/>
      <c r="O69" s="58"/>
      <c r="P69" s="58"/>
      <c r="Q69" s="58"/>
      <c r="R69" s="58"/>
      <c r="S69" s="58"/>
      <c r="U69" s="58"/>
      <c r="V69" s="58"/>
      <c r="W69" s="58"/>
      <c r="X69" s="58"/>
      <c r="Y69" s="58"/>
      <c r="Z69" s="53"/>
      <c r="AA69" s="58"/>
      <c r="AB69" s="58"/>
      <c r="AC69" s="58"/>
      <c r="AD69" s="58"/>
      <c r="AE69" s="58"/>
      <c r="AF69" s="58"/>
      <c r="AG69" s="58"/>
      <c r="AH69" s="58"/>
    </row>
    <row r="70" spans="1:34" s="4" customFormat="1">
      <c r="A70" s="58"/>
      <c r="B70" s="58"/>
      <c r="C70" s="58"/>
      <c r="D70" s="58"/>
      <c r="E70" s="58"/>
      <c r="F70" s="58"/>
      <c r="G70" s="58"/>
      <c r="H70" s="58"/>
      <c r="I70" s="58"/>
      <c r="J70" s="58"/>
      <c r="K70" s="58"/>
      <c r="L70" s="58"/>
      <c r="M70" s="58"/>
      <c r="N70" s="58"/>
      <c r="O70" s="58"/>
      <c r="P70" s="58"/>
      <c r="Q70" s="58"/>
      <c r="R70" s="58"/>
      <c r="S70" s="58"/>
      <c r="U70" s="58"/>
      <c r="V70" s="58"/>
      <c r="W70" s="58"/>
      <c r="X70" s="58"/>
      <c r="Y70" s="58"/>
      <c r="Z70" s="53"/>
      <c r="AA70" s="58"/>
      <c r="AB70" s="58"/>
      <c r="AC70" s="58"/>
      <c r="AD70" s="58"/>
      <c r="AE70" s="58"/>
      <c r="AF70" s="58"/>
      <c r="AG70" s="58"/>
      <c r="AH70" s="58"/>
    </row>
    <row r="71" spans="1:34" s="4" customFormat="1">
      <c r="A71" s="58"/>
      <c r="B71" s="58"/>
      <c r="C71" s="58"/>
      <c r="D71" s="58"/>
      <c r="E71" s="58"/>
      <c r="F71" s="58"/>
      <c r="G71" s="58"/>
      <c r="H71" s="58"/>
      <c r="I71" s="58"/>
      <c r="J71" s="58"/>
      <c r="K71" s="58"/>
      <c r="L71" s="58"/>
      <c r="M71" s="58"/>
      <c r="N71" s="58"/>
      <c r="O71" s="58"/>
      <c r="P71" s="58"/>
      <c r="Q71" s="58"/>
      <c r="R71" s="58"/>
      <c r="S71" s="58"/>
      <c r="U71" s="58"/>
      <c r="V71" s="58"/>
      <c r="W71" s="58"/>
      <c r="X71" s="58"/>
      <c r="Y71" s="58"/>
      <c r="Z71" s="53"/>
      <c r="AA71" s="58"/>
      <c r="AB71" s="58"/>
      <c r="AC71" s="58"/>
      <c r="AD71" s="58"/>
      <c r="AE71" s="58"/>
      <c r="AF71" s="58"/>
      <c r="AG71" s="58"/>
      <c r="AH71" s="58"/>
    </row>
    <row r="72" spans="1:34" s="4" customFormat="1">
      <c r="A72" s="58"/>
      <c r="B72" s="58"/>
      <c r="C72" s="58"/>
      <c r="D72" s="58"/>
      <c r="E72" s="58"/>
      <c r="F72" s="58"/>
      <c r="G72" s="58"/>
      <c r="H72" s="58"/>
      <c r="I72" s="58"/>
      <c r="J72" s="58"/>
      <c r="K72" s="58"/>
      <c r="L72" s="58"/>
      <c r="M72" s="58"/>
      <c r="N72" s="58"/>
      <c r="O72" s="58"/>
      <c r="P72" s="58"/>
      <c r="Q72" s="58"/>
      <c r="R72" s="58"/>
      <c r="S72" s="58"/>
      <c r="U72" s="58"/>
      <c r="V72" s="58"/>
      <c r="W72" s="58"/>
      <c r="X72" s="58"/>
      <c r="Y72" s="58"/>
      <c r="Z72" s="53"/>
      <c r="AA72" s="58"/>
      <c r="AB72" s="58"/>
      <c r="AC72" s="58"/>
      <c r="AD72" s="58"/>
      <c r="AE72" s="58"/>
      <c r="AF72" s="58"/>
      <c r="AG72" s="58"/>
      <c r="AH72" s="58"/>
    </row>
    <row r="73" spans="1:34" s="4" customFormat="1">
      <c r="A73" s="58"/>
      <c r="B73" s="58"/>
      <c r="C73" s="58"/>
      <c r="D73" s="58"/>
      <c r="E73" s="58"/>
      <c r="F73" s="58"/>
      <c r="G73" s="58"/>
      <c r="H73" s="58"/>
      <c r="I73" s="58"/>
      <c r="J73" s="58"/>
      <c r="K73" s="58"/>
      <c r="L73" s="58"/>
      <c r="M73" s="58"/>
      <c r="N73" s="58"/>
      <c r="O73" s="58"/>
      <c r="P73" s="58"/>
      <c r="Q73" s="58"/>
      <c r="R73" s="58"/>
      <c r="S73" s="58"/>
      <c r="U73" s="58"/>
      <c r="V73" s="58"/>
      <c r="W73" s="58"/>
      <c r="X73" s="58"/>
      <c r="Y73" s="58"/>
      <c r="Z73" s="53"/>
      <c r="AA73" s="58"/>
      <c r="AB73" s="58"/>
      <c r="AC73" s="58"/>
      <c r="AD73" s="58"/>
      <c r="AE73" s="58"/>
      <c r="AF73" s="58"/>
      <c r="AG73" s="58"/>
      <c r="AH73" s="58"/>
    </row>
    <row r="74" spans="1:34" s="4" customFormat="1">
      <c r="A74" s="58"/>
      <c r="B74" s="58"/>
      <c r="C74" s="58"/>
      <c r="D74" s="58"/>
      <c r="E74" s="58"/>
      <c r="F74" s="58"/>
      <c r="G74" s="58"/>
      <c r="H74" s="58"/>
      <c r="I74" s="58"/>
      <c r="J74" s="58"/>
      <c r="K74" s="58"/>
      <c r="L74" s="58"/>
      <c r="M74" s="58"/>
      <c r="N74" s="58"/>
      <c r="O74" s="58"/>
      <c r="P74" s="58"/>
      <c r="Q74" s="58"/>
      <c r="R74" s="58"/>
      <c r="S74" s="58"/>
      <c r="U74" s="58"/>
      <c r="V74" s="58"/>
      <c r="W74" s="58"/>
      <c r="X74" s="58"/>
      <c r="Y74" s="58"/>
      <c r="Z74" s="53"/>
      <c r="AA74" s="58"/>
      <c r="AB74" s="58"/>
      <c r="AC74" s="58"/>
      <c r="AD74" s="58"/>
      <c r="AE74" s="58"/>
      <c r="AF74" s="58"/>
      <c r="AG74" s="58"/>
      <c r="AH74" s="58"/>
    </row>
    <row r="75" spans="1:34" s="4" customFormat="1">
      <c r="A75" s="58"/>
      <c r="B75" s="58"/>
      <c r="C75" s="58"/>
      <c r="D75" s="58"/>
      <c r="E75" s="58"/>
      <c r="F75" s="58"/>
      <c r="G75" s="58"/>
      <c r="H75" s="58"/>
      <c r="I75" s="58"/>
      <c r="J75" s="58"/>
      <c r="K75" s="58"/>
      <c r="L75" s="58"/>
      <c r="M75" s="58"/>
      <c r="N75" s="58"/>
      <c r="O75" s="58"/>
      <c r="P75" s="58"/>
      <c r="Q75" s="58"/>
      <c r="R75" s="58"/>
      <c r="S75" s="58"/>
      <c r="U75" s="58"/>
      <c r="V75" s="58"/>
      <c r="W75" s="58"/>
      <c r="X75" s="58"/>
      <c r="Y75" s="58"/>
      <c r="Z75" s="53"/>
      <c r="AA75" s="58"/>
      <c r="AB75" s="58"/>
      <c r="AC75" s="58"/>
      <c r="AD75" s="58"/>
      <c r="AE75" s="58"/>
      <c r="AF75" s="58"/>
      <c r="AG75" s="58"/>
      <c r="AH75" s="58"/>
    </row>
    <row r="76" spans="1:34" s="4" customFormat="1">
      <c r="A76" s="58"/>
      <c r="B76" s="58"/>
      <c r="C76" s="58"/>
      <c r="D76" s="58"/>
      <c r="E76" s="58"/>
      <c r="F76" s="58"/>
      <c r="G76" s="58"/>
      <c r="H76" s="58"/>
      <c r="I76" s="58"/>
      <c r="J76" s="58"/>
      <c r="K76" s="58"/>
      <c r="L76" s="58"/>
      <c r="M76" s="58"/>
      <c r="N76" s="58"/>
      <c r="O76" s="58"/>
      <c r="P76" s="58"/>
      <c r="Q76" s="58"/>
      <c r="R76" s="58"/>
      <c r="S76" s="58"/>
      <c r="U76" s="58"/>
      <c r="V76" s="58"/>
      <c r="W76" s="58"/>
      <c r="X76" s="58"/>
      <c r="Y76" s="58"/>
      <c r="Z76" s="53"/>
      <c r="AA76" s="58"/>
      <c r="AB76" s="58"/>
      <c r="AC76" s="58"/>
      <c r="AD76" s="58"/>
      <c r="AE76" s="58"/>
      <c r="AF76" s="58"/>
      <c r="AG76" s="58"/>
      <c r="AH76" s="58"/>
    </row>
    <row r="77" spans="1:34" s="4" customFormat="1">
      <c r="A77" s="58"/>
      <c r="B77" s="58"/>
      <c r="C77" s="58"/>
      <c r="D77" s="58"/>
      <c r="E77" s="58"/>
      <c r="F77" s="58"/>
      <c r="G77" s="58"/>
      <c r="H77" s="58"/>
      <c r="I77" s="58"/>
      <c r="J77" s="58"/>
      <c r="K77" s="58"/>
      <c r="L77" s="58"/>
      <c r="M77" s="58"/>
      <c r="N77" s="58"/>
      <c r="O77" s="58"/>
      <c r="P77" s="58"/>
      <c r="Q77" s="58"/>
      <c r="R77" s="58"/>
      <c r="S77" s="58"/>
      <c r="U77" s="58"/>
      <c r="V77" s="58"/>
      <c r="W77" s="58"/>
      <c r="X77" s="58"/>
      <c r="Y77" s="58"/>
      <c r="Z77" s="53"/>
      <c r="AA77" s="58"/>
      <c r="AB77" s="58"/>
      <c r="AC77" s="58"/>
      <c r="AD77" s="58"/>
      <c r="AE77" s="58"/>
      <c r="AF77" s="58"/>
      <c r="AG77" s="58"/>
      <c r="AH77" s="58"/>
    </row>
    <row r="78" spans="1:34" s="4" customFormat="1">
      <c r="A78" s="58"/>
      <c r="B78" s="58"/>
      <c r="C78" s="58"/>
      <c r="D78" s="58"/>
      <c r="E78" s="58"/>
      <c r="F78" s="58"/>
      <c r="G78" s="58"/>
      <c r="H78" s="58"/>
      <c r="I78" s="58"/>
      <c r="J78" s="58"/>
      <c r="K78" s="58"/>
      <c r="L78" s="58"/>
      <c r="M78" s="58"/>
      <c r="N78" s="58"/>
      <c r="O78" s="58"/>
      <c r="P78" s="58"/>
      <c r="Q78" s="58"/>
      <c r="R78" s="58"/>
      <c r="S78" s="58"/>
      <c r="U78" s="58"/>
      <c r="V78" s="58"/>
      <c r="W78" s="58"/>
      <c r="X78" s="58"/>
      <c r="Y78" s="58"/>
      <c r="Z78" s="53"/>
      <c r="AA78" s="58"/>
      <c r="AB78" s="58"/>
      <c r="AC78" s="58"/>
      <c r="AD78" s="58"/>
      <c r="AE78" s="58"/>
      <c r="AF78" s="58"/>
      <c r="AG78" s="58"/>
      <c r="AH78" s="58"/>
    </row>
    <row r="79" spans="1:34" s="4" customFormat="1">
      <c r="A79" s="58"/>
      <c r="B79" s="58"/>
      <c r="C79" s="58"/>
      <c r="D79" s="58"/>
      <c r="E79" s="58"/>
      <c r="F79" s="58"/>
      <c r="G79" s="58"/>
      <c r="H79" s="58"/>
      <c r="I79" s="58"/>
      <c r="J79" s="58"/>
      <c r="K79" s="58"/>
      <c r="L79" s="58"/>
      <c r="M79" s="58"/>
      <c r="N79" s="58"/>
      <c r="O79" s="58"/>
      <c r="P79" s="58"/>
      <c r="Q79" s="58"/>
      <c r="R79" s="58"/>
      <c r="S79" s="58"/>
      <c r="U79" s="58"/>
      <c r="V79" s="58"/>
      <c r="W79" s="58"/>
      <c r="X79" s="58"/>
      <c r="Y79" s="58"/>
      <c r="Z79" s="53"/>
      <c r="AA79" s="58"/>
      <c r="AB79" s="58"/>
      <c r="AC79" s="58"/>
      <c r="AD79" s="58"/>
      <c r="AE79" s="58"/>
      <c r="AF79" s="58"/>
      <c r="AG79" s="58"/>
      <c r="AH79" s="58"/>
    </row>
    <row r="80" spans="1:34" s="4" customFormat="1">
      <c r="A80" s="58"/>
      <c r="B80" s="58"/>
      <c r="C80" s="58"/>
      <c r="D80" s="58"/>
      <c r="E80" s="58"/>
      <c r="F80" s="58"/>
      <c r="G80" s="58"/>
      <c r="H80" s="58"/>
      <c r="I80" s="58"/>
      <c r="J80" s="58"/>
      <c r="K80" s="58"/>
      <c r="L80" s="58"/>
      <c r="M80" s="58"/>
      <c r="N80" s="58"/>
      <c r="O80" s="58"/>
      <c r="P80" s="58"/>
      <c r="Q80" s="58"/>
      <c r="R80" s="58"/>
      <c r="S80" s="58"/>
      <c r="U80" s="58"/>
      <c r="V80" s="58"/>
      <c r="W80" s="58"/>
      <c r="X80" s="58"/>
      <c r="Y80" s="58"/>
      <c r="Z80" s="53"/>
      <c r="AA80" s="58"/>
      <c r="AB80" s="58"/>
      <c r="AC80" s="58"/>
      <c r="AD80" s="58"/>
      <c r="AE80" s="58"/>
      <c r="AF80" s="58"/>
      <c r="AG80" s="58"/>
      <c r="AH80" s="58"/>
    </row>
    <row r="81" spans="1:34" s="4" customFormat="1">
      <c r="A81" s="58"/>
      <c r="B81" s="58"/>
      <c r="C81" s="58"/>
      <c r="D81" s="58"/>
      <c r="E81" s="58"/>
      <c r="F81" s="58"/>
      <c r="G81" s="58"/>
      <c r="H81" s="58"/>
      <c r="I81" s="58"/>
      <c r="J81" s="58"/>
      <c r="K81" s="58"/>
      <c r="L81" s="58"/>
      <c r="M81" s="58"/>
      <c r="N81" s="58"/>
      <c r="O81" s="58"/>
      <c r="P81" s="58"/>
      <c r="Q81" s="58"/>
      <c r="R81" s="58"/>
      <c r="S81" s="58"/>
      <c r="U81" s="58"/>
      <c r="V81" s="58"/>
      <c r="W81" s="58"/>
      <c r="X81" s="58"/>
      <c r="Y81" s="58"/>
      <c r="Z81" s="53"/>
      <c r="AA81" s="58"/>
      <c r="AB81" s="58"/>
      <c r="AC81" s="58"/>
      <c r="AD81" s="58"/>
      <c r="AE81" s="58"/>
      <c r="AF81" s="58"/>
      <c r="AG81" s="58"/>
      <c r="AH81" s="58"/>
    </row>
    <row r="82" spans="1:34" s="4" customFormat="1">
      <c r="A82" s="58"/>
      <c r="B82" s="58"/>
      <c r="C82" s="58"/>
      <c r="D82" s="58"/>
      <c r="E82" s="58"/>
      <c r="F82" s="58"/>
      <c r="G82" s="58"/>
      <c r="H82" s="58"/>
      <c r="I82" s="58"/>
      <c r="J82" s="58"/>
      <c r="K82" s="58"/>
      <c r="L82" s="58"/>
      <c r="M82" s="58"/>
      <c r="N82" s="58"/>
      <c r="O82" s="58"/>
      <c r="P82" s="58"/>
      <c r="Q82" s="58"/>
      <c r="R82" s="58"/>
      <c r="S82" s="58"/>
      <c r="U82" s="58"/>
      <c r="V82" s="58"/>
      <c r="W82" s="58"/>
      <c r="X82" s="58"/>
      <c r="Y82" s="58"/>
      <c r="Z82" s="53"/>
      <c r="AA82" s="58"/>
      <c r="AB82" s="58"/>
      <c r="AC82" s="58"/>
      <c r="AD82" s="58"/>
      <c r="AE82" s="58"/>
      <c r="AF82" s="58"/>
      <c r="AG82" s="58"/>
      <c r="AH82" s="58"/>
    </row>
    <row r="83" spans="1:34" s="4" customFormat="1">
      <c r="A83" s="58"/>
      <c r="B83" s="58"/>
      <c r="C83" s="58"/>
      <c r="D83" s="58"/>
      <c r="E83" s="58"/>
      <c r="F83" s="58"/>
      <c r="G83" s="58"/>
      <c r="H83" s="58"/>
      <c r="I83" s="58"/>
      <c r="J83" s="58"/>
      <c r="K83" s="58"/>
      <c r="L83" s="58"/>
      <c r="M83" s="58"/>
      <c r="N83" s="58"/>
      <c r="O83" s="58"/>
      <c r="P83" s="58"/>
      <c r="Q83" s="58"/>
      <c r="R83" s="58"/>
      <c r="S83" s="58"/>
      <c r="U83" s="58"/>
      <c r="V83" s="58"/>
      <c r="W83" s="58"/>
      <c r="X83" s="58"/>
      <c r="Y83" s="58"/>
      <c r="Z83" s="53"/>
      <c r="AA83" s="58"/>
      <c r="AB83" s="58"/>
      <c r="AC83" s="58"/>
      <c r="AD83" s="58"/>
      <c r="AE83" s="58"/>
      <c r="AF83" s="58"/>
      <c r="AG83" s="58"/>
      <c r="AH83" s="58"/>
    </row>
    <row r="84" spans="1:34" s="4" customFormat="1">
      <c r="A84" s="58"/>
      <c r="B84" s="58"/>
      <c r="C84" s="58"/>
      <c r="D84" s="58"/>
      <c r="E84" s="58"/>
      <c r="F84" s="58"/>
      <c r="G84" s="58"/>
      <c r="H84" s="58"/>
      <c r="I84" s="58"/>
      <c r="J84" s="58"/>
      <c r="K84" s="58"/>
      <c r="L84" s="58"/>
      <c r="M84" s="58"/>
      <c r="N84" s="58"/>
      <c r="O84" s="58"/>
      <c r="P84" s="58"/>
      <c r="Q84" s="58"/>
      <c r="R84" s="58"/>
      <c r="S84" s="58"/>
      <c r="U84" s="58"/>
      <c r="V84" s="58"/>
      <c r="W84" s="58"/>
      <c r="X84" s="58"/>
      <c r="Y84" s="58"/>
      <c r="Z84" s="53"/>
      <c r="AA84" s="58"/>
      <c r="AB84" s="58"/>
      <c r="AC84" s="58"/>
      <c r="AD84" s="58"/>
      <c r="AE84" s="58"/>
      <c r="AF84" s="58"/>
      <c r="AG84" s="58"/>
      <c r="AH84" s="58"/>
    </row>
    <row r="85" spans="1:34" s="4" customFormat="1">
      <c r="A85" s="58"/>
      <c r="B85" s="58"/>
      <c r="C85" s="58"/>
      <c r="D85" s="58"/>
      <c r="E85" s="58"/>
      <c r="F85" s="58"/>
      <c r="G85" s="58"/>
      <c r="H85" s="58"/>
      <c r="I85" s="58"/>
      <c r="J85" s="58"/>
      <c r="K85" s="58"/>
      <c r="L85" s="58"/>
      <c r="M85" s="58"/>
      <c r="N85" s="58"/>
      <c r="O85" s="58"/>
      <c r="P85" s="58"/>
      <c r="Q85" s="58"/>
      <c r="R85" s="58"/>
      <c r="S85" s="58"/>
      <c r="U85" s="58"/>
      <c r="V85" s="58"/>
      <c r="W85" s="58"/>
      <c r="X85" s="58"/>
      <c r="Y85" s="58"/>
      <c r="Z85" s="53"/>
      <c r="AA85" s="58"/>
      <c r="AB85" s="58"/>
      <c r="AC85" s="58"/>
      <c r="AD85" s="58"/>
      <c r="AE85" s="58"/>
      <c r="AF85" s="58"/>
      <c r="AG85" s="58"/>
      <c r="AH85" s="58"/>
    </row>
    <row r="86" spans="1:34" s="4" customFormat="1">
      <c r="A86" s="58"/>
      <c r="B86" s="58"/>
      <c r="C86" s="58"/>
      <c r="D86" s="58"/>
      <c r="E86" s="58"/>
      <c r="F86" s="58"/>
      <c r="G86" s="58"/>
      <c r="H86" s="58"/>
      <c r="I86" s="58"/>
      <c r="J86" s="58"/>
      <c r="K86" s="58"/>
      <c r="L86" s="58"/>
      <c r="M86" s="58"/>
      <c r="N86" s="58"/>
      <c r="O86" s="58"/>
      <c r="P86" s="58"/>
      <c r="Q86" s="58"/>
      <c r="R86" s="58"/>
      <c r="S86" s="58"/>
      <c r="U86" s="58"/>
      <c r="V86" s="58"/>
      <c r="W86" s="58"/>
      <c r="X86" s="58"/>
      <c r="Y86" s="58"/>
      <c r="Z86" s="53"/>
      <c r="AA86" s="58"/>
      <c r="AB86" s="58"/>
      <c r="AC86" s="58"/>
      <c r="AD86" s="58"/>
      <c r="AE86" s="58"/>
      <c r="AF86" s="58"/>
      <c r="AG86" s="58"/>
      <c r="AH86" s="58"/>
    </row>
    <row r="87" spans="1:34" s="4" customFormat="1">
      <c r="A87" s="58"/>
      <c r="B87" s="58"/>
      <c r="C87" s="58"/>
      <c r="D87" s="58"/>
      <c r="E87" s="58"/>
      <c r="F87" s="58"/>
      <c r="G87" s="58"/>
      <c r="H87" s="58"/>
      <c r="I87" s="58"/>
      <c r="J87" s="58"/>
      <c r="K87" s="58"/>
      <c r="L87" s="58"/>
      <c r="M87" s="58"/>
      <c r="N87" s="58"/>
      <c r="O87" s="58"/>
      <c r="P87" s="58"/>
      <c r="Q87" s="58"/>
      <c r="R87" s="58"/>
      <c r="S87" s="58"/>
      <c r="U87" s="58"/>
      <c r="V87" s="58"/>
      <c r="W87" s="58"/>
      <c r="X87" s="58"/>
      <c r="Y87" s="58"/>
      <c r="Z87" s="53"/>
      <c r="AA87" s="58"/>
      <c r="AB87" s="58"/>
      <c r="AC87" s="58"/>
      <c r="AD87" s="58"/>
      <c r="AE87" s="58"/>
      <c r="AF87" s="58"/>
      <c r="AG87" s="58"/>
      <c r="AH87" s="58"/>
    </row>
    <row r="88" spans="1:34" s="4" customFormat="1">
      <c r="A88" s="58"/>
      <c r="B88" s="58"/>
      <c r="C88" s="58"/>
      <c r="D88" s="58"/>
      <c r="E88" s="58"/>
      <c r="F88" s="58"/>
      <c r="G88" s="58"/>
      <c r="H88" s="58"/>
      <c r="I88" s="58"/>
      <c r="J88" s="58"/>
      <c r="K88" s="58"/>
      <c r="L88" s="58"/>
      <c r="M88" s="58"/>
      <c r="N88" s="58"/>
      <c r="O88" s="58"/>
      <c r="P88" s="58"/>
      <c r="Q88" s="58"/>
      <c r="R88" s="58"/>
      <c r="S88" s="58"/>
      <c r="U88" s="58"/>
      <c r="V88" s="58"/>
      <c r="W88" s="58"/>
      <c r="X88" s="58"/>
      <c r="Y88" s="58"/>
      <c r="Z88" s="58"/>
      <c r="AA88" s="58"/>
      <c r="AB88" s="58"/>
      <c r="AC88" s="58"/>
      <c r="AD88" s="58"/>
      <c r="AE88" s="58"/>
      <c r="AF88" s="58"/>
      <c r="AG88" s="58"/>
      <c r="AH88" s="58"/>
    </row>
    <row r="89" spans="1:34" s="4" customFormat="1">
      <c r="A89" s="58"/>
      <c r="B89" s="58"/>
      <c r="C89" s="58"/>
      <c r="D89" s="58"/>
      <c r="E89" s="58"/>
      <c r="F89" s="58"/>
      <c r="G89" s="58"/>
      <c r="H89" s="58"/>
      <c r="I89" s="58"/>
      <c r="J89" s="58"/>
      <c r="K89" s="58"/>
      <c r="L89" s="58"/>
      <c r="M89" s="58"/>
      <c r="N89" s="58"/>
      <c r="O89" s="58"/>
      <c r="P89" s="58"/>
      <c r="Q89" s="58"/>
      <c r="R89" s="58"/>
      <c r="S89" s="58"/>
      <c r="U89" s="58"/>
      <c r="V89" s="58"/>
      <c r="W89" s="58"/>
      <c r="X89" s="58"/>
      <c r="Y89" s="58"/>
      <c r="Z89" s="58"/>
      <c r="AA89" s="58"/>
      <c r="AB89" s="58"/>
      <c r="AC89" s="58"/>
      <c r="AD89" s="58"/>
      <c r="AE89" s="58"/>
      <c r="AF89" s="58"/>
      <c r="AG89" s="58"/>
      <c r="AH89" s="58"/>
    </row>
    <row r="90" spans="1:34" s="4" customFormat="1">
      <c r="A90" s="58"/>
      <c r="B90" s="58"/>
      <c r="C90" s="58"/>
      <c r="D90" s="58"/>
      <c r="E90" s="58"/>
      <c r="F90" s="58"/>
      <c r="G90" s="58"/>
      <c r="H90" s="58"/>
      <c r="I90" s="58"/>
      <c r="J90" s="58"/>
      <c r="K90" s="58"/>
      <c r="L90" s="58"/>
      <c r="M90" s="58"/>
      <c r="N90" s="58"/>
      <c r="O90" s="58"/>
      <c r="P90" s="58"/>
      <c r="Q90" s="58"/>
      <c r="R90" s="58"/>
      <c r="S90" s="58"/>
      <c r="U90" s="58"/>
      <c r="V90" s="58"/>
      <c r="W90" s="58"/>
      <c r="X90" s="58"/>
      <c r="Y90" s="58"/>
      <c r="Z90" s="58"/>
      <c r="AA90" s="58"/>
      <c r="AB90" s="58"/>
      <c r="AC90" s="58"/>
      <c r="AD90" s="58"/>
      <c r="AE90" s="58"/>
      <c r="AF90" s="58"/>
      <c r="AG90" s="58"/>
      <c r="AH90" s="58"/>
    </row>
    <row r="91" spans="1:34" s="4" customFormat="1">
      <c r="A91" s="58"/>
      <c r="B91" s="58"/>
      <c r="C91" s="58"/>
      <c r="D91" s="58"/>
      <c r="E91" s="58"/>
      <c r="F91" s="58"/>
      <c r="G91" s="58"/>
      <c r="H91" s="58"/>
      <c r="I91" s="58"/>
      <c r="J91" s="58"/>
      <c r="K91" s="58"/>
      <c r="L91" s="58"/>
      <c r="M91" s="58"/>
      <c r="N91" s="58"/>
      <c r="O91" s="58"/>
      <c r="P91" s="58"/>
      <c r="Q91" s="58"/>
      <c r="R91" s="58"/>
      <c r="S91" s="58"/>
      <c r="U91" s="58"/>
      <c r="V91" s="58"/>
      <c r="W91" s="58"/>
      <c r="X91" s="58"/>
      <c r="Y91" s="58"/>
      <c r="Z91" s="58"/>
      <c r="AA91" s="58"/>
      <c r="AB91" s="58"/>
      <c r="AC91" s="58"/>
      <c r="AD91" s="58"/>
      <c r="AE91" s="58"/>
      <c r="AF91" s="58"/>
      <c r="AG91" s="58"/>
      <c r="AH91" s="58"/>
    </row>
    <row r="92" spans="1:34" s="4" customFormat="1">
      <c r="A92" s="58"/>
      <c r="B92" s="58"/>
      <c r="C92" s="58"/>
      <c r="D92" s="58"/>
      <c r="E92" s="58"/>
      <c r="F92" s="58"/>
      <c r="G92" s="58"/>
      <c r="H92" s="58"/>
      <c r="I92" s="58"/>
      <c r="J92" s="58"/>
      <c r="K92" s="58"/>
      <c r="L92" s="58"/>
      <c r="M92" s="58"/>
      <c r="N92" s="58"/>
      <c r="O92" s="58"/>
      <c r="P92" s="58"/>
      <c r="Q92" s="58"/>
      <c r="R92" s="58"/>
      <c r="S92" s="58"/>
      <c r="U92" s="58"/>
      <c r="V92" s="58"/>
      <c r="W92" s="58"/>
      <c r="X92" s="58"/>
      <c r="Y92" s="58"/>
      <c r="Z92" s="58"/>
      <c r="AA92" s="58"/>
      <c r="AB92" s="58"/>
      <c r="AC92" s="58"/>
      <c r="AD92" s="58"/>
      <c r="AE92" s="58"/>
      <c r="AF92" s="58"/>
      <c r="AG92" s="58"/>
      <c r="AH92" s="58"/>
    </row>
    <row r="93" spans="1:34" s="4" customFormat="1">
      <c r="A93" s="58"/>
      <c r="B93" s="58"/>
      <c r="C93" s="58"/>
      <c r="D93" s="58"/>
      <c r="E93" s="58"/>
      <c r="F93" s="58"/>
      <c r="G93" s="58"/>
      <c r="H93" s="58"/>
      <c r="I93" s="58"/>
      <c r="J93" s="58"/>
      <c r="K93" s="58"/>
      <c r="L93" s="58"/>
      <c r="M93" s="58"/>
      <c r="N93" s="58"/>
      <c r="O93" s="58"/>
      <c r="P93" s="58"/>
      <c r="Q93" s="58"/>
      <c r="R93" s="58"/>
      <c r="S93" s="58"/>
      <c r="U93" s="58"/>
      <c r="V93" s="58"/>
      <c r="W93" s="58"/>
      <c r="X93" s="58"/>
      <c r="Y93" s="58"/>
      <c r="Z93" s="58"/>
      <c r="AA93" s="58"/>
      <c r="AB93" s="58"/>
      <c r="AC93" s="58"/>
      <c r="AD93" s="58"/>
      <c r="AE93" s="58"/>
      <c r="AF93" s="58"/>
      <c r="AG93" s="58"/>
      <c r="AH93" s="58"/>
    </row>
    <row r="94" spans="1:34" s="4" customFormat="1">
      <c r="A94" s="58"/>
      <c r="B94" s="58"/>
      <c r="C94" s="58"/>
      <c r="D94" s="58"/>
      <c r="E94" s="58"/>
      <c r="F94" s="58"/>
      <c r="G94" s="58"/>
      <c r="H94" s="58"/>
      <c r="I94" s="58"/>
      <c r="J94" s="58"/>
      <c r="K94" s="58"/>
      <c r="L94" s="58"/>
      <c r="M94" s="58"/>
      <c r="N94" s="58"/>
      <c r="O94" s="58"/>
      <c r="P94" s="58"/>
      <c r="Q94" s="58"/>
      <c r="R94" s="58"/>
      <c r="S94" s="58"/>
      <c r="U94" s="58"/>
      <c r="V94" s="58"/>
      <c r="W94" s="58"/>
      <c r="X94" s="58"/>
      <c r="Y94" s="58"/>
      <c r="Z94" s="58"/>
      <c r="AA94" s="58"/>
      <c r="AB94" s="58"/>
      <c r="AC94" s="58"/>
      <c r="AD94" s="58"/>
      <c r="AE94" s="58"/>
      <c r="AF94" s="58"/>
      <c r="AG94" s="58"/>
      <c r="AH94" s="58"/>
    </row>
    <row r="95" spans="1:34" s="4" customFormat="1">
      <c r="A95" s="58"/>
      <c r="B95" s="58"/>
      <c r="C95" s="58"/>
      <c r="D95" s="58"/>
      <c r="E95" s="58"/>
      <c r="F95" s="58"/>
      <c r="G95" s="58"/>
      <c r="H95" s="58"/>
      <c r="I95" s="58"/>
      <c r="J95" s="58"/>
      <c r="K95" s="58"/>
      <c r="L95" s="58"/>
      <c r="M95" s="58"/>
      <c r="N95" s="58"/>
      <c r="O95" s="58"/>
      <c r="P95" s="58"/>
      <c r="Q95" s="58"/>
      <c r="R95" s="58"/>
      <c r="S95" s="58"/>
      <c r="U95" s="58"/>
      <c r="V95" s="58"/>
      <c r="W95" s="58"/>
      <c r="X95" s="58"/>
      <c r="Y95" s="58"/>
      <c r="Z95" s="58"/>
      <c r="AA95" s="58"/>
      <c r="AB95" s="58"/>
      <c r="AC95" s="58"/>
      <c r="AD95" s="58"/>
      <c r="AE95" s="58"/>
      <c r="AF95" s="58"/>
      <c r="AG95" s="58"/>
      <c r="AH95" s="58"/>
    </row>
    <row r="96" spans="1:34" s="4" customFormat="1">
      <c r="A96" s="58"/>
      <c r="B96" s="58"/>
      <c r="C96" s="58"/>
      <c r="D96" s="58"/>
      <c r="E96" s="58"/>
      <c r="F96" s="58"/>
      <c r="G96" s="58"/>
      <c r="H96" s="58"/>
      <c r="I96" s="58"/>
      <c r="J96" s="58"/>
      <c r="K96" s="58"/>
      <c r="L96" s="58"/>
      <c r="M96" s="58"/>
      <c r="N96" s="58"/>
      <c r="O96" s="58"/>
      <c r="P96" s="58"/>
      <c r="Q96" s="58"/>
      <c r="R96" s="58"/>
      <c r="S96" s="58"/>
      <c r="U96" s="58"/>
      <c r="V96" s="58"/>
      <c r="W96" s="58"/>
      <c r="X96" s="58"/>
      <c r="Y96" s="58"/>
      <c r="Z96" s="58"/>
      <c r="AA96" s="58"/>
      <c r="AB96" s="58"/>
      <c r="AC96" s="58"/>
      <c r="AD96" s="58"/>
      <c r="AE96" s="58"/>
      <c r="AF96" s="58"/>
      <c r="AG96" s="58"/>
      <c r="AH96" s="58"/>
    </row>
    <row r="97" spans="1:34" s="4" customFormat="1">
      <c r="A97" s="58"/>
      <c r="B97" s="58"/>
      <c r="C97" s="58"/>
      <c r="D97" s="58"/>
      <c r="E97" s="58"/>
      <c r="F97" s="58"/>
      <c r="G97" s="58"/>
      <c r="H97" s="58"/>
      <c r="I97" s="58"/>
      <c r="J97" s="58"/>
      <c r="K97" s="58"/>
      <c r="L97" s="58"/>
      <c r="M97" s="58"/>
      <c r="N97" s="58"/>
      <c r="O97" s="58"/>
      <c r="P97" s="58"/>
      <c r="Q97" s="58"/>
      <c r="R97" s="58"/>
      <c r="S97" s="58"/>
      <c r="U97" s="58"/>
      <c r="V97" s="58"/>
      <c r="W97" s="58"/>
      <c r="X97" s="58"/>
      <c r="Y97" s="58"/>
      <c r="Z97" s="58"/>
      <c r="AA97" s="58"/>
      <c r="AB97" s="58"/>
      <c r="AC97" s="58"/>
      <c r="AD97" s="58"/>
      <c r="AE97" s="58"/>
      <c r="AF97" s="58"/>
      <c r="AG97" s="58"/>
      <c r="AH97" s="58"/>
    </row>
    <row r="98" spans="1:34" s="4" customFormat="1">
      <c r="A98" s="58"/>
      <c r="B98" s="58"/>
      <c r="C98" s="58"/>
      <c r="D98" s="58"/>
      <c r="E98" s="58"/>
      <c r="F98" s="58"/>
      <c r="G98" s="58"/>
      <c r="H98" s="58"/>
      <c r="I98" s="58"/>
      <c r="J98" s="58"/>
      <c r="K98" s="58"/>
      <c r="L98" s="58"/>
      <c r="M98" s="58"/>
      <c r="N98" s="58"/>
      <c r="O98" s="58"/>
      <c r="P98" s="58"/>
      <c r="Q98" s="58"/>
      <c r="R98" s="58"/>
      <c r="S98" s="58"/>
      <c r="U98" s="58"/>
      <c r="V98" s="58"/>
      <c r="W98" s="58"/>
      <c r="X98" s="58"/>
      <c r="Y98" s="58"/>
      <c r="Z98" s="58"/>
      <c r="AA98" s="58"/>
      <c r="AB98" s="58"/>
      <c r="AC98" s="58"/>
      <c r="AD98" s="58"/>
      <c r="AE98" s="58"/>
      <c r="AF98" s="58"/>
      <c r="AG98" s="58"/>
      <c r="AH98" s="58"/>
    </row>
    <row r="99" spans="1:34" s="4" customFormat="1">
      <c r="A99" s="58"/>
      <c r="B99" s="58"/>
      <c r="C99" s="58"/>
      <c r="D99" s="58"/>
      <c r="E99" s="58"/>
      <c r="F99" s="58"/>
      <c r="G99" s="58"/>
      <c r="H99" s="58"/>
      <c r="I99" s="58"/>
      <c r="J99" s="58"/>
      <c r="K99" s="58"/>
      <c r="L99" s="58"/>
      <c r="M99" s="58"/>
      <c r="N99" s="58"/>
      <c r="O99" s="58"/>
      <c r="P99" s="58"/>
      <c r="Q99" s="58"/>
      <c r="R99" s="58"/>
      <c r="S99" s="58"/>
      <c r="U99" s="58"/>
      <c r="V99" s="58"/>
      <c r="W99" s="58"/>
      <c r="X99" s="58"/>
      <c r="Y99" s="58"/>
      <c r="Z99" s="58"/>
      <c r="AA99" s="58"/>
      <c r="AB99" s="58"/>
      <c r="AC99" s="58"/>
      <c r="AD99" s="58"/>
      <c r="AE99" s="58"/>
      <c r="AF99" s="58"/>
      <c r="AG99" s="58"/>
      <c r="AH99" s="58"/>
    </row>
  </sheetData>
  <customSheetViews>
    <customSheetView guid="{47D1D06F-CD63-4FEA-BA98-58AF0C63F775}" scale="70" showPageBreaks="1" showGridLines="0" outlineSymbols="0" printArea="1" topLeftCell="D16">
      <selection activeCell="N22" sqref="N22"/>
      <colBreaks count="1" manualBreakCount="1">
        <brk id="18" min="2" max="51" man="1"/>
      </colBreaks>
      <pageMargins left="0.55000000000000004" right="0.5" top="0.66" bottom="0.25" header="0.19" footer="0.25"/>
      <pageSetup scale="50" firstPageNumber="72" fitToWidth="2" orientation="landscape" useFirstPageNumber="1" r:id="rId1"/>
      <headerFooter scaleWithDoc="0">
        <oddFooter>&amp;R&amp;8&amp;P</oddFooter>
      </headerFooter>
    </customSheetView>
    <customSheetView guid="{018F3E41-3C34-447D-8E2C-07962AB41A6D}" scale="70" showGridLines="0" outlineSymbols="0" topLeftCell="D1">
      <selection activeCell="N22" sqref="N22"/>
      <colBreaks count="1" manualBreakCount="1">
        <brk id="18" min="2" max="51" man="1"/>
      </colBreaks>
      <pageMargins left="0.55000000000000004" right="0.5" top="0.66" bottom="0.25" header="0.19" footer="0.25"/>
      <pageSetup scale="50" firstPageNumber="72" fitToWidth="2" orientation="landscape" useFirstPageNumber="1" r:id="rId2"/>
      <headerFooter scaleWithDoc="0">
        <oddFooter>&amp;R&amp;8&amp;P</oddFooter>
      </headerFooter>
    </customSheetView>
  </customSheetViews>
  <mergeCells count="6">
    <mergeCell ref="AF15:AH15"/>
    <mergeCell ref="F11:R11"/>
    <mergeCell ref="T11:X11"/>
    <mergeCell ref="AA11:AC11"/>
    <mergeCell ref="AF11:AH11"/>
    <mergeCell ref="AF14:AH14"/>
  </mergeCells>
  <pageMargins left="0.55000000000000004" right="0.5" top="0.66" bottom="0.25" header="0.19" footer="0.25"/>
  <pageSetup scale="50" firstPageNumber="73" fitToWidth="2" orientation="landscape" useFirstPageNumber="1" r:id="rId3"/>
  <headerFooter scaleWithDoc="0">
    <oddFooter>&amp;R&amp;8&amp;P</oddFooter>
  </headerFooter>
  <colBreaks count="1" manualBreakCount="1">
    <brk id="18" min="2" max="51" man="1"/>
  </colBreaks>
  <customProperties>
    <customPr name="SheetOptions" r:id="rId4"/>
  </customProperties>
  <ignoredErrors>
    <ignoredError sqref="J16" numberStoredAsText="1"/>
    <ignoredError sqref="C30 F3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3"/>
  <sheetViews>
    <sheetView showGridLines="0" showOutlineSymbols="0" zoomScale="80" zoomScaleNormal="80" zoomScaleSheetLayoutView="85" workbookViewId="0"/>
  </sheetViews>
  <sheetFormatPr defaultColWidth="9.61328125" defaultRowHeight="12.5"/>
  <cols>
    <col min="1" max="1" width="19.61328125" style="3" customWidth="1"/>
    <col min="2" max="2" width="3.61328125" style="3" customWidth="1"/>
    <col min="3" max="3" width="9.15234375" style="3" customWidth="1"/>
    <col min="4" max="4" width="1.61328125" style="3" customWidth="1"/>
    <col min="5" max="5" width="9.61328125" style="3" customWidth="1"/>
    <col min="6" max="6" width="1.61328125" style="3" customWidth="1"/>
    <col min="7" max="7" width="9.61328125" style="3" customWidth="1"/>
    <col min="8" max="8" width="1.61328125" style="3" customWidth="1"/>
    <col min="9" max="9" width="9.61328125" style="3" customWidth="1"/>
    <col min="10" max="10" width="1.61328125" style="3" customWidth="1"/>
    <col min="11" max="11" width="9.61328125" style="3" customWidth="1"/>
    <col min="12" max="12" width="1.61328125" style="3" customWidth="1"/>
    <col min="13" max="13" width="9.61328125" style="3" customWidth="1"/>
    <col min="14" max="14" width="1.61328125" style="3" customWidth="1"/>
    <col min="15" max="15" width="9.61328125" style="3" customWidth="1"/>
    <col min="16" max="16" width="1.61328125" style="3" customWidth="1"/>
    <col min="17" max="17" width="9.61328125" style="3" customWidth="1"/>
    <col min="18" max="18" width="1.61328125" style="3" customWidth="1"/>
    <col min="19" max="19" width="9.61328125" style="3"/>
    <col min="20" max="20" width="1.61328125" style="3" customWidth="1"/>
    <col min="21" max="21" width="9.61328125" style="3"/>
    <col min="22" max="22" width="0.61328125" style="3" customWidth="1"/>
    <col min="23" max="23" width="10.61328125" style="3" customWidth="1"/>
    <col min="24" max="16384" width="9.61328125" style="3"/>
  </cols>
  <sheetData>
    <row r="1" spans="1:26" ht="15" customHeight="1">
      <c r="A1" s="1050" t="s">
        <v>1193</v>
      </c>
    </row>
    <row r="3" spans="1:26" ht="15" customHeight="1">
      <c r="A3" s="184" t="s">
        <v>0</v>
      </c>
      <c r="B3" s="2"/>
      <c r="C3" s="2"/>
      <c r="D3" s="185"/>
    </row>
    <row r="4" spans="1:26" ht="15" customHeight="1">
      <c r="A4" s="184" t="s">
        <v>1</v>
      </c>
      <c r="B4" s="2"/>
      <c r="C4" s="2"/>
      <c r="F4" s="186"/>
      <c r="H4" s="186"/>
      <c r="I4" s="186"/>
      <c r="J4" s="186"/>
      <c r="K4" s="186"/>
      <c r="L4" s="186"/>
      <c r="M4" s="186"/>
      <c r="N4" s="186"/>
      <c r="O4" s="186"/>
      <c r="P4" s="186"/>
      <c r="S4" s="186"/>
      <c r="U4" s="186"/>
      <c r="W4" s="186" t="s">
        <v>177</v>
      </c>
      <c r="X4" s="186"/>
    </row>
    <row r="5" spans="1:26" ht="15" customHeight="1">
      <c r="A5" s="187" t="s">
        <v>178</v>
      </c>
      <c r="B5" s="2"/>
      <c r="C5" s="2"/>
    </row>
    <row r="6" spans="1:26" ht="15" customHeight="1">
      <c r="A6" s="187" t="s">
        <v>2477</v>
      </c>
    </row>
    <row r="7" spans="1:26" ht="15" customHeight="1">
      <c r="A7" s="188"/>
      <c r="B7" s="189"/>
      <c r="C7" s="189"/>
      <c r="D7" s="189"/>
    </row>
    <row r="8" spans="1:26" ht="15.5">
      <c r="A8" s="189"/>
      <c r="B8" s="189"/>
      <c r="C8" s="189"/>
      <c r="D8" s="189"/>
      <c r="E8" s="190"/>
    </row>
    <row r="9" spans="1:26" ht="15.5">
      <c r="A9" s="189"/>
      <c r="B9" s="189"/>
      <c r="C9" s="189"/>
      <c r="D9" s="189"/>
      <c r="W9" s="191"/>
    </row>
    <row r="10" spans="1:26" ht="15.5">
      <c r="A10" s="189"/>
      <c r="B10" s="189"/>
      <c r="C10" s="189"/>
      <c r="D10" s="189"/>
      <c r="P10" s="192"/>
    </row>
    <row r="11" spans="1:26" ht="15.5">
      <c r="A11" s="189"/>
      <c r="B11" s="189"/>
      <c r="C11" s="189"/>
      <c r="D11" s="189"/>
      <c r="P11" s="192"/>
    </row>
    <row r="12" spans="1:26" ht="15.5">
      <c r="A12" s="189"/>
      <c r="B12" s="189"/>
      <c r="C12" s="189"/>
      <c r="D12" s="189"/>
      <c r="E12" s="2022" t="s">
        <v>81</v>
      </c>
      <c r="F12" s="2023"/>
      <c r="G12" s="2024" t="s">
        <v>82</v>
      </c>
      <c r="H12" s="2"/>
      <c r="I12" s="2024" t="s">
        <v>9</v>
      </c>
      <c r="J12" s="2"/>
      <c r="K12" s="2024" t="s">
        <v>8</v>
      </c>
      <c r="L12" s="2"/>
      <c r="M12" s="2024" t="s">
        <v>1644</v>
      </c>
      <c r="N12" s="2"/>
      <c r="O12" s="2024" t="s">
        <v>2129</v>
      </c>
      <c r="P12" s="2"/>
      <c r="Q12" s="2024" t="s">
        <v>2203</v>
      </c>
      <c r="R12" s="2"/>
      <c r="S12" s="2024" t="s">
        <v>2250</v>
      </c>
      <c r="T12" s="2"/>
      <c r="U12" s="2024" t="s">
        <v>2296</v>
      </c>
      <c r="V12" s="2"/>
      <c r="W12" s="2024" t="s">
        <v>2471</v>
      </c>
      <c r="X12" s="193"/>
    </row>
    <row r="13" spans="1:26" ht="15.5">
      <c r="A13" s="188" t="s">
        <v>1195</v>
      </c>
      <c r="B13" s="189"/>
      <c r="C13" s="189"/>
      <c r="D13" s="189"/>
      <c r="F13" s="192"/>
      <c r="H13" s="192"/>
      <c r="J13" s="192"/>
      <c r="L13" s="192"/>
    </row>
    <row r="14" spans="1:26" ht="15.5">
      <c r="A14" s="194" t="s">
        <v>2417</v>
      </c>
      <c r="B14" s="189"/>
      <c r="C14" s="189"/>
      <c r="D14" s="189" t="s">
        <v>5</v>
      </c>
      <c r="E14" s="195">
        <v>36209</v>
      </c>
      <c r="F14" s="1719"/>
      <c r="G14" s="195">
        <v>38768</v>
      </c>
      <c r="H14" s="1719"/>
      <c r="I14" s="195">
        <v>40227</v>
      </c>
      <c r="J14" s="1719"/>
      <c r="K14" s="195">
        <v>42961</v>
      </c>
      <c r="L14" s="1719"/>
      <c r="M14" s="195">
        <v>43710</v>
      </c>
      <c r="N14" s="1719"/>
      <c r="O14" s="195">
        <v>47055</v>
      </c>
      <c r="P14" s="1719"/>
      <c r="Q14" s="195">
        <v>47566</v>
      </c>
      <c r="R14" s="1719"/>
      <c r="S14" s="195">
        <v>51501</v>
      </c>
      <c r="T14" s="1719"/>
      <c r="U14" s="195">
        <v>48087</v>
      </c>
      <c r="V14" s="1719"/>
      <c r="W14" s="195">
        <f>ROUND('SCH 1'!I12/1000,0)</f>
        <v>53659</v>
      </c>
      <c r="X14" s="196"/>
      <c r="Z14" s="197"/>
    </row>
    <row r="15" spans="1:26" ht="15.5">
      <c r="A15" s="194" t="s">
        <v>2416</v>
      </c>
      <c r="B15" s="189"/>
      <c r="C15" s="189"/>
      <c r="D15" s="189" t="s">
        <v>5</v>
      </c>
      <c r="E15" s="199">
        <f>(ROUND(SUM(E14/E38),4))-0.0001</f>
        <v>0.5948</v>
      </c>
      <c r="F15" s="199"/>
      <c r="G15" s="199">
        <f>(ROUND(SUM(G14/G38),4))+0.0001</f>
        <v>0.60299999999999998</v>
      </c>
      <c r="H15" s="1720"/>
      <c r="I15" s="199">
        <f>(ROUND(SUM(I14/I38),4))</f>
        <v>0.60670000000000002</v>
      </c>
      <c r="J15" s="1721"/>
      <c r="K15" s="1722">
        <f>(ROUND(SUM(K14/K38),4))-0.0001</f>
        <v>0.61640000000000006</v>
      </c>
      <c r="L15" s="1721"/>
      <c r="M15" s="1722">
        <f>(ROUND(SUM(M14/M38),4))</f>
        <v>0.61529999999999996</v>
      </c>
      <c r="N15" s="1721"/>
      <c r="O15" s="199">
        <f>(ROUND(SUM(O14/O38),4))</f>
        <v>0.63009999999999999</v>
      </c>
      <c r="P15" s="1721"/>
      <c r="Q15" s="199">
        <f>(ROUND(SUM(Q14/Q38),4))</f>
        <v>0.63959999999999995</v>
      </c>
      <c r="R15" s="1721"/>
      <c r="S15" s="199">
        <f>(ROUND(SUM(S14/S38),4))</f>
        <v>0.64970000000000006</v>
      </c>
      <c r="T15" s="1721"/>
      <c r="U15" s="199">
        <f>(ROUND(SUM(U14/U38),4))</f>
        <v>0.63629999999999998</v>
      </c>
      <c r="V15" s="1721"/>
      <c r="W15" s="199">
        <f>(ROUND(SUM(W14/W38),4))</f>
        <v>0.64739999999999998</v>
      </c>
      <c r="X15" s="198"/>
      <c r="Z15" s="197"/>
    </row>
    <row r="16" spans="1:26" ht="15.5">
      <c r="A16" s="194" t="s">
        <v>2418</v>
      </c>
      <c r="B16" s="189"/>
      <c r="C16" s="189"/>
      <c r="D16" s="189" t="s">
        <v>5</v>
      </c>
      <c r="E16" s="199">
        <v>4.2000000000000003E-2</v>
      </c>
      <c r="F16" s="199"/>
      <c r="G16" s="199">
        <f>ROUND(SUM(+G14-E14)/(E14),4)</f>
        <v>7.0699999999999999E-2</v>
      </c>
      <c r="H16" s="1720"/>
      <c r="I16" s="199">
        <f>ROUND(SUM(+I14-G14)/(G14),4)</f>
        <v>3.7600000000000001E-2</v>
      </c>
      <c r="J16" s="1721"/>
      <c r="K16" s="199">
        <f>ROUND(SUM(+K14-I14)/(I14),4)</f>
        <v>6.8000000000000005E-2</v>
      </c>
      <c r="L16" s="1721"/>
      <c r="M16" s="199">
        <f>ROUND(SUM(+M14-K14)/(K14),3)</f>
        <v>1.7000000000000001E-2</v>
      </c>
      <c r="N16" s="1721"/>
      <c r="O16" s="199">
        <f>ROUND(SUM(+O14-M14)/(M14),3)</f>
        <v>7.6999999999999999E-2</v>
      </c>
      <c r="P16" s="1721"/>
      <c r="Q16" s="199">
        <f>ROUND(SUM(+Q14-O14)/(O14),3)</f>
        <v>1.0999999999999999E-2</v>
      </c>
      <c r="R16" s="1721"/>
      <c r="S16" s="199">
        <f>ROUND(SUM(+S14-Q14)/(Q14),3)</f>
        <v>8.3000000000000004E-2</v>
      </c>
      <c r="T16" s="1721"/>
      <c r="U16" s="199">
        <f>ROUND(SUM(+U14-S14)/(S14),4)</f>
        <v>-6.6299999999999998E-2</v>
      </c>
      <c r="V16" s="1721"/>
      <c r="W16" s="199">
        <f>ROUND(SUM(+W14-U14)/(U14),4)</f>
        <v>0.1159</v>
      </c>
      <c r="X16" s="198"/>
      <c r="Z16" s="197"/>
    </row>
    <row r="17" spans="1:26" ht="15.5">
      <c r="A17" s="194" t="s">
        <v>2419</v>
      </c>
      <c r="B17" s="194"/>
      <c r="C17" s="189"/>
      <c r="D17" s="189" t="s">
        <v>5</v>
      </c>
      <c r="E17" s="1723">
        <f>ROUND(SUM(E14/19.4),0)</f>
        <v>1866</v>
      </c>
      <c r="F17" s="1119"/>
      <c r="G17" s="201">
        <f>ROUND(SUM(G14/19.5),4)</f>
        <v>1988.1025999999999</v>
      </c>
      <c r="H17" s="1119"/>
      <c r="I17" s="201">
        <f>ROUND(SUM(I14/19.6),4)</f>
        <v>2052.3980000000001</v>
      </c>
      <c r="J17" s="1119"/>
      <c r="K17" s="201">
        <f>ROUND(SUM(K14/19.7),4)</f>
        <v>2180.7613999999999</v>
      </c>
      <c r="L17" s="1119"/>
      <c r="M17" s="201">
        <f>ROUND(SUM(M14/19.7),4)</f>
        <v>2218.7817</v>
      </c>
      <c r="N17" s="1119"/>
      <c r="O17" s="201">
        <f>ROUND(SUM(O14/19.8),4)</f>
        <v>2376.5151999999998</v>
      </c>
      <c r="P17" s="1119"/>
      <c r="Q17" s="201">
        <f>ROUND(SUM(Q14/19.7),4)</f>
        <v>2414.5178000000001</v>
      </c>
      <c r="R17" s="1119"/>
      <c r="S17" s="201">
        <f>ROUND(SUM(S14/19.8),4)</f>
        <v>2601.0605999999998</v>
      </c>
      <c r="T17" s="1119"/>
      <c r="U17" s="201">
        <f>ROUND(SUM(U14/19.5),4)</f>
        <v>2466</v>
      </c>
      <c r="V17" s="1119"/>
      <c r="W17" s="201">
        <f>ROUND(SUM(W14/19.5),4)</f>
        <v>2751.7435999999998</v>
      </c>
      <c r="X17" s="196"/>
      <c r="Z17" s="197"/>
    </row>
    <row r="18" spans="1:26" ht="15.5">
      <c r="A18" s="189"/>
      <c r="B18" s="189"/>
      <c r="C18" s="189"/>
      <c r="D18" s="189"/>
      <c r="E18" s="202"/>
      <c r="F18" s="202"/>
      <c r="G18" s="202"/>
      <c r="H18" s="206"/>
      <c r="I18" s="202"/>
      <c r="J18" s="202"/>
      <c r="K18" s="202"/>
      <c r="L18" s="202"/>
      <c r="M18" s="202"/>
      <c r="N18" s="202"/>
      <c r="O18" s="202"/>
      <c r="P18" s="202"/>
      <c r="Q18" s="202"/>
      <c r="R18" s="202"/>
      <c r="S18" s="202"/>
      <c r="T18" s="202"/>
      <c r="U18" s="202"/>
      <c r="V18" s="202"/>
      <c r="W18" s="202"/>
      <c r="X18" s="202"/>
    </row>
    <row r="19" spans="1:26" ht="15.5">
      <c r="A19" s="188" t="s">
        <v>180</v>
      </c>
      <c r="B19" s="189"/>
      <c r="C19" s="189"/>
      <c r="D19" s="189"/>
      <c r="E19" s="202"/>
      <c r="F19" s="202"/>
      <c r="G19" s="202"/>
      <c r="H19" s="202"/>
      <c r="I19" s="202"/>
      <c r="J19" s="202"/>
      <c r="K19" s="202"/>
      <c r="L19" s="202"/>
      <c r="M19" s="202"/>
      <c r="N19" s="202"/>
      <c r="O19" s="202"/>
      <c r="P19" s="202"/>
      <c r="Q19" s="202"/>
      <c r="R19" s="202"/>
      <c r="S19" s="202"/>
      <c r="T19" s="202"/>
      <c r="U19" s="202"/>
      <c r="V19" s="202"/>
      <c r="W19" s="202"/>
      <c r="X19" s="202"/>
    </row>
    <row r="20" spans="1:26" ht="15.5">
      <c r="A20" s="194" t="s">
        <v>2420</v>
      </c>
      <c r="B20" s="189"/>
      <c r="C20" s="189"/>
      <c r="D20" s="189" t="s">
        <v>5</v>
      </c>
      <c r="E20" s="2041">
        <v>14205</v>
      </c>
      <c r="F20" s="1119"/>
      <c r="G20" s="2041">
        <v>14571</v>
      </c>
      <c r="H20" s="1119"/>
      <c r="I20" s="2041">
        <v>14616</v>
      </c>
      <c r="J20" s="1119"/>
      <c r="K20" s="2041">
        <v>15100</v>
      </c>
      <c r="L20" s="1119"/>
      <c r="M20" s="201">
        <v>15385</v>
      </c>
      <c r="N20" s="1119"/>
      <c r="O20" s="201">
        <v>15725</v>
      </c>
      <c r="P20" s="1119"/>
      <c r="Q20" s="201">
        <v>16212</v>
      </c>
      <c r="R20" s="1119"/>
      <c r="S20" s="201">
        <v>16711</v>
      </c>
      <c r="T20" s="1119"/>
      <c r="U20" s="201">
        <v>17356</v>
      </c>
      <c r="V20" s="1119"/>
      <c r="W20" s="201">
        <f>ROUND('SCH 1'!I26/1000,0)</f>
        <v>18022</v>
      </c>
      <c r="X20" s="203"/>
    </row>
    <row r="21" spans="1:26" ht="15.5">
      <c r="A21" s="194" t="s">
        <v>2421</v>
      </c>
      <c r="B21" s="189"/>
      <c r="C21" s="189"/>
      <c r="D21" s="189" t="s">
        <v>5</v>
      </c>
      <c r="E21" s="1720">
        <f>(ROUND(SUM(E20/E38),4))</f>
        <v>0.2334</v>
      </c>
      <c r="F21" s="198"/>
      <c r="G21" s="1720">
        <f>(ROUND(SUM(G20/G38),4))</f>
        <v>0.2266</v>
      </c>
      <c r="H21" s="198"/>
      <c r="I21" s="1720">
        <f>(ROUND(SUM(I20/I38),4))-0.0001</f>
        <v>0.22040000000000001</v>
      </c>
      <c r="J21" s="202"/>
      <c r="K21" s="1720">
        <f>(ROUND(SUM(K20/K38),4))</f>
        <v>0.2167</v>
      </c>
      <c r="L21" s="202"/>
      <c r="M21" s="1720">
        <f>(ROUND(SUM(M20/M38),4))</f>
        <v>0.21659999999999999</v>
      </c>
      <c r="N21" s="202"/>
      <c r="O21" s="1724">
        <f>(ROUND(SUM(O20/O38),4))</f>
        <v>0.21060000000000001</v>
      </c>
      <c r="P21" s="202"/>
      <c r="Q21" s="1720">
        <f>(ROUND(SUM(Q20/Q38),4))</f>
        <v>0.218</v>
      </c>
      <c r="R21" s="202"/>
      <c r="S21" s="1720">
        <f>(ROUND(SUM(S20/S38),4))</f>
        <v>0.21079999999999999</v>
      </c>
      <c r="T21" s="202"/>
      <c r="U21" s="1720">
        <f>(ROUND(SUM(U20/U38),4))</f>
        <v>0.2296</v>
      </c>
      <c r="V21" s="202"/>
      <c r="W21" s="1720">
        <f>(ROUND(SUM(W20/W38),4))</f>
        <v>0.21740000000000001</v>
      </c>
      <c r="X21" s="198"/>
    </row>
    <row r="22" spans="1:26" ht="15.5">
      <c r="A22" s="194" t="s">
        <v>2049</v>
      </c>
      <c r="B22" s="189"/>
      <c r="C22" s="189"/>
      <c r="D22" s="189" t="s">
        <v>5</v>
      </c>
      <c r="E22" s="199">
        <v>0.1053</v>
      </c>
      <c r="F22" s="198"/>
      <c r="G22" s="199">
        <f>ROUND(SUM(+G20-E20)/(E20),4)</f>
        <v>2.58E-2</v>
      </c>
      <c r="H22" s="198"/>
      <c r="I22" s="199">
        <f>ROUND(SUM(+I20-G20)/(G20),4)</f>
        <v>3.0999999999999999E-3</v>
      </c>
      <c r="J22" s="202"/>
      <c r="K22" s="199">
        <f>ROUND(SUM(+K20-I20)/(I20),4)</f>
        <v>3.3099999999999997E-2</v>
      </c>
      <c r="L22" s="202"/>
      <c r="M22" s="199">
        <f>ROUND(SUM(+M20-K20)/(K20),4)</f>
        <v>1.89E-2</v>
      </c>
      <c r="N22" s="202"/>
      <c r="O22" s="199">
        <f>ROUND(SUM(+O20-M20)/(M20),4)</f>
        <v>2.2100000000000002E-2</v>
      </c>
      <c r="P22" s="202"/>
      <c r="Q22" s="199">
        <f>ROUND(SUM(+Q20-O20)/(O20),4)</f>
        <v>3.1E-2</v>
      </c>
      <c r="R22" s="202"/>
      <c r="S22" s="199">
        <f>ROUND(SUM(+S20-Q20)/(Q20),4)</f>
        <v>3.0800000000000001E-2</v>
      </c>
      <c r="T22" s="202"/>
      <c r="U22" s="199">
        <f>ROUND(SUM(+U20-S20)/(S20),4)</f>
        <v>3.8600000000000002E-2</v>
      </c>
      <c r="V22" s="202"/>
      <c r="W22" s="199">
        <f>ROUND(SUM(+W20-U20)/(U20),4)</f>
        <v>3.8399999999999997E-2</v>
      </c>
      <c r="X22" s="198"/>
    </row>
    <row r="23" spans="1:26" ht="15.5">
      <c r="A23" s="194" t="s">
        <v>2422</v>
      </c>
      <c r="B23" s="194"/>
      <c r="C23" s="189"/>
      <c r="D23" s="189" t="s">
        <v>5</v>
      </c>
      <c r="E23" s="201">
        <f>ROUND(SUM(E20/19.4),4)</f>
        <v>732.2165</v>
      </c>
      <c r="F23" s="1119"/>
      <c r="G23" s="201">
        <f>ROUND(SUM(G20/19.5),4)</f>
        <v>747.23080000000004</v>
      </c>
      <c r="H23" s="1119"/>
      <c r="I23" s="201">
        <f>ROUND(SUM(I20/19.6),4)</f>
        <v>745.71429999999998</v>
      </c>
      <c r="J23" s="1119"/>
      <c r="K23" s="201">
        <f>ROUND(SUM(K20/19.7),4)</f>
        <v>766.49749999999995</v>
      </c>
      <c r="L23" s="1119"/>
      <c r="M23" s="201">
        <f>ROUND(SUM(M20/19.7),4)</f>
        <v>780.96450000000004</v>
      </c>
      <c r="N23" s="1119"/>
      <c r="O23" s="201">
        <f>ROUND(SUM(O20/19.8),4)</f>
        <v>794.19190000000003</v>
      </c>
      <c r="P23" s="1119"/>
      <c r="Q23" s="201">
        <f>ROUND(SUM(Q20/19.7),4)</f>
        <v>822.94420000000002</v>
      </c>
      <c r="R23" s="1119"/>
      <c r="S23" s="201">
        <f>ROUND(SUM(S20/19.8),4)</f>
        <v>843.98990000000003</v>
      </c>
      <c r="T23" s="1119"/>
      <c r="U23" s="201">
        <f>ROUND(SUM(U20/19.5),4)</f>
        <v>890.05129999999997</v>
      </c>
      <c r="V23" s="1119"/>
      <c r="W23" s="201">
        <f>ROUND(SUM(W20/19.5),4)</f>
        <v>924.20510000000002</v>
      </c>
      <c r="X23" s="196"/>
    </row>
    <row r="24" spans="1:26" ht="15.5">
      <c r="A24" s="189"/>
      <c r="B24" s="189"/>
      <c r="C24" s="189"/>
      <c r="D24" s="189"/>
      <c r="E24" s="202"/>
      <c r="F24" s="202"/>
      <c r="G24" s="202"/>
      <c r="H24" s="202"/>
      <c r="I24" s="202"/>
      <c r="J24" s="202"/>
      <c r="K24" s="202"/>
      <c r="L24" s="202"/>
      <c r="M24" s="202"/>
      <c r="N24" s="202"/>
      <c r="O24" s="202"/>
      <c r="P24" s="202"/>
      <c r="Q24" s="202"/>
      <c r="R24" s="202"/>
      <c r="S24" s="202"/>
      <c r="T24" s="202"/>
      <c r="U24" s="202"/>
      <c r="V24" s="202"/>
      <c r="W24" s="202"/>
      <c r="X24" s="202"/>
    </row>
    <row r="25" spans="1:26" ht="15.5">
      <c r="A25" s="188" t="s">
        <v>181</v>
      </c>
      <c r="B25" s="189"/>
      <c r="C25" s="189"/>
      <c r="D25" s="189"/>
      <c r="E25" s="202"/>
      <c r="F25" s="202"/>
      <c r="G25" s="202"/>
      <c r="H25" s="202"/>
      <c r="I25" s="202"/>
      <c r="J25" s="202"/>
      <c r="K25" s="202"/>
      <c r="L25" s="202"/>
      <c r="M25" s="202"/>
      <c r="N25" s="202"/>
      <c r="O25" s="202"/>
      <c r="P25" s="202"/>
      <c r="Q25" s="202"/>
      <c r="R25" s="202"/>
      <c r="S25" s="202"/>
      <c r="T25" s="202"/>
      <c r="U25" s="202"/>
      <c r="V25" s="202"/>
      <c r="W25" s="202"/>
      <c r="X25" s="202"/>
    </row>
    <row r="26" spans="1:26" ht="15.5">
      <c r="A26" s="194" t="s">
        <v>2423</v>
      </c>
      <c r="B26" s="189"/>
      <c r="C26" s="189"/>
      <c r="D26" s="189" t="s">
        <v>5</v>
      </c>
      <c r="E26" s="201">
        <v>7279</v>
      </c>
      <c r="F26" s="1119"/>
      <c r="G26" s="201">
        <v>7878</v>
      </c>
      <c r="H26" s="1119"/>
      <c r="I26" s="201">
        <v>8463</v>
      </c>
      <c r="J26" s="1119"/>
      <c r="K26" s="201">
        <v>8258</v>
      </c>
      <c r="L26" s="1119"/>
      <c r="M26" s="201">
        <v>8502</v>
      </c>
      <c r="N26" s="1119"/>
      <c r="O26" s="201">
        <v>7884</v>
      </c>
      <c r="P26" s="1119"/>
      <c r="Q26" s="201">
        <v>6979</v>
      </c>
      <c r="R26" s="1119"/>
      <c r="S26" s="201">
        <v>7164</v>
      </c>
      <c r="T26" s="1119"/>
      <c r="U26" s="201">
        <v>7912</v>
      </c>
      <c r="V26" s="1119"/>
      <c r="W26" s="201">
        <f>ROUND('SCH 1'!I35/1000,0)</f>
        <v>8996</v>
      </c>
      <c r="X26" s="196"/>
    </row>
    <row r="27" spans="1:26" ht="15.5">
      <c r="A27" s="194" t="s">
        <v>2424</v>
      </c>
      <c r="B27" s="189"/>
      <c r="C27" s="189"/>
      <c r="D27" s="189" t="s">
        <v>5</v>
      </c>
      <c r="E27" s="1720">
        <f>(ROUND(SUM(E26/E38),4))</f>
        <v>0.1196</v>
      </c>
      <c r="F27" s="198"/>
      <c r="G27" s="1720">
        <f>(ROUND(SUM(G26/G38),4))</f>
        <v>0.1225</v>
      </c>
      <c r="H27" s="198"/>
      <c r="I27" s="1720">
        <f>(ROUND(SUM(I26/I38),4))+0.0001</f>
        <v>0.12769999999999998</v>
      </c>
      <c r="J27" s="202"/>
      <c r="K27" s="1720">
        <f>(ROUND(SUM(K26/K38),4))</f>
        <v>0.11849999999999999</v>
      </c>
      <c r="L27" s="202"/>
      <c r="M27" s="1720">
        <f>(ROUND(SUM(M26/M38),4))</f>
        <v>0.1197</v>
      </c>
      <c r="N27" s="202"/>
      <c r="O27" s="1720">
        <f>(ROUND(SUM((O26+1)/O38),4))</f>
        <v>0.1056</v>
      </c>
      <c r="P27" s="202"/>
      <c r="Q27" s="1720">
        <f>(ROUND(SUM(Q26/Q38),4))</f>
        <v>9.3799999999999994E-2</v>
      </c>
      <c r="R27" s="202"/>
      <c r="S27" s="1720">
        <f>(ROUND(SUM(S26/S38),4))</f>
        <v>9.0399999999999994E-2</v>
      </c>
      <c r="T27" s="202"/>
      <c r="U27" s="1720">
        <f>(ROUND(SUM(U26/U38),4))</f>
        <v>0.1047</v>
      </c>
      <c r="V27" s="202"/>
      <c r="W27" s="1720">
        <f>(ROUND(SUM(W26/W38),4))</f>
        <v>0.1085</v>
      </c>
      <c r="X27" s="198"/>
    </row>
    <row r="28" spans="1:26" ht="15.5">
      <c r="A28" s="194" t="s">
        <v>2425</v>
      </c>
      <c r="B28" s="189"/>
      <c r="C28" s="189"/>
      <c r="D28" s="189" t="s">
        <v>5</v>
      </c>
      <c r="E28" s="199">
        <v>-2.4E-2</v>
      </c>
      <c r="F28" s="198"/>
      <c r="G28" s="199">
        <f>ROUND(SUM(+G26-E26)/(E26),4)</f>
        <v>8.2299999999999998E-2</v>
      </c>
      <c r="H28" s="198"/>
      <c r="I28" s="199">
        <f>ROUND(SUM(+I26-G26)/(G26),4)</f>
        <v>7.4300000000000005E-2</v>
      </c>
      <c r="J28" s="202"/>
      <c r="K28" s="199">
        <f>ROUND(SUM(+K26-I26)/(I26),4)</f>
        <v>-2.4199999999999999E-2</v>
      </c>
      <c r="L28" s="202"/>
      <c r="M28" s="199">
        <f>ROUND(SUM(+M26-K26)/(K26),4)</f>
        <v>2.9499999999999998E-2</v>
      </c>
      <c r="N28" s="202"/>
      <c r="O28" s="199">
        <f>ROUND(SUM(+O26-M26)/(M26),4)</f>
        <v>-7.2700000000000001E-2</v>
      </c>
      <c r="P28" s="202"/>
      <c r="Q28" s="199">
        <f>ROUND(SUM(+Q26-O26)/(O26),4)</f>
        <v>-0.1148</v>
      </c>
      <c r="R28" s="202"/>
      <c r="S28" s="199">
        <f>ROUND(SUM(+S26-Q26)/(Q26),4)</f>
        <v>2.6499999999999999E-2</v>
      </c>
      <c r="T28" s="202"/>
      <c r="U28" s="199">
        <f>ROUND(SUM(+U26-S26)/(S26),4)</f>
        <v>0.10440000000000001</v>
      </c>
      <c r="V28" s="202"/>
      <c r="W28" s="199">
        <f>ROUND(SUM(+W26-U26)/(U26),4)</f>
        <v>0.13700000000000001</v>
      </c>
      <c r="X28" s="198"/>
    </row>
    <row r="29" spans="1:26" ht="15.5">
      <c r="A29" s="194" t="s">
        <v>2426</v>
      </c>
      <c r="B29" s="194"/>
      <c r="C29" s="189"/>
      <c r="D29" s="189" t="s">
        <v>5</v>
      </c>
      <c r="E29" s="201">
        <f>ROUND(SUM(E26/19.4),4)</f>
        <v>375.20620000000002</v>
      </c>
      <c r="F29" s="1119"/>
      <c r="G29" s="201">
        <f>ROUND(SUM(G26/19.5),4)</f>
        <v>404</v>
      </c>
      <c r="H29" s="1119"/>
      <c r="I29" s="201">
        <f>ROUND(SUM(I26/19.6),4)</f>
        <v>431.78570000000002</v>
      </c>
      <c r="J29" s="1119"/>
      <c r="K29" s="201">
        <f>ROUND(SUM(K26/19.7),4)</f>
        <v>419.18779999999998</v>
      </c>
      <c r="L29" s="1119"/>
      <c r="M29" s="201">
        <f>ROUND(SUM(M26/19.7),4)</f>
        <v>431.5736</v>
      </c>
      <c r="N29" s="1119"/>
      <c r="O29" s="201">
        <f>ROUND(SUM(O26/19.8),4)</f>
        <v>398.18180000000001</v>
      </c>
      <c r="P29" s="1119"/>
      <c r="Q29" s="201">
        <f>ROUND(SUM(Q26/19.7),4)</f>
        <v>354.26400000000001</v>
      </c>
      <c r="R29" s="1119"/>
      <c r="S29" s="201">
        <f>ROUND(SUM(S26/19.8),4)</f>
        <v>361.81819999999999</v>
      </c>
      <c r="T29" s="1119"/>
      <c r="U29" s="201">
        <f>ROUND(SUM(U26/19.5),4)</f>
        <v>405.74360000000001</v>
      </c>
      <c r="V29" s="1119"/>
      <c r="W29" s="201">
        <f>ROUND(SUM(W26/19.5),4)</f>
        <v>461.33330000000001</v>
      </c>
      <c r="X29" s="196"/>
    </row>
    <row r="30" spans="1:26" ht="15.5">
      <c r="A30" s="189"/>
      <c r="B30" s="189"/>
      <c r="C30" s="189"/>
      <c r="D30" s="189"/>
      <c r="E30" s="202"/>
      <c r="F30" s="202"/>
      <c r="G30" s="202"/>
      <c r="H30" s="202"/>
      <c r="I30" s="202"/>
      <c r="J30" s="202"/>
      <c r="K30" s="202"/>
      <c r="L30" s="202"/>
      <c r="M30" s="202"/>
      <c r="N30" s="202"/>
      <c r="O30" s="202"/>
      <c r="P30" s="202"/>
      <c r="Q30" s="202"/>
      <c r="R30" s="202"/>
      <c r="S30" s="202"/>
      <c r="T30" s="202"/>
      <c r="U30" s="202"/>
      <c r="V30" s="202"/>
      <c r="W30" s="202"/>
      <c r="X30" s="202"/>
    </row>
    <row r="31" spans="1:26" ht="15.5">
      <c r="A31" s="188" t="s">
        <v>183</v>
      </c>
      <c r="B31" s="189"/>
      <c r="C31" s="189"/>
      <c r="D31" s="189"/>
      <c r="E31" s="202"/>
      <c r="F31" s="202"/>
      <c r="G31" s="202"/>
      <c r="H31" s="202"/>
      <c r="I31" s="202"/>
      <c r="J31" s="202"/>
      <c r="K31" s="202"/>
      <c r="L31" s="202"/>
      <c r="M31" s="202"/>
      <c r="N31" s="202"/>
      <c r="O31" s="202"/>
      <c r="P31" s="202"/>
      <c r="Q31" s="202"/>
      <c r="R31" s="202"/>
      <c r="S31" s="202"/>
      <c r="T31" s="202"/>
      <c r="U31" s="202"/>
      <c r="V31" s="202"/>
      <c r="W31" s="202"/>
      <c r="X31" s="202"/>
    </row>
    <row r="32" spans="1:26" ht="15.5">
      <c r="A32" s="194" t="s">
        <v>184</v>
      </c>
      <c r="B32" s="189"/>
      <c r="C32" s="189"/>
      <c r="D32" s="189" t="s">
        <v>5</v>
      </c>
      <c r="E32" s="201">
        <v>3177</v>
      </c>
      <c r="F32" s="1119"/>
      <c r="G32" s="201">
        <v>3082</v>
      </c>
      <c r="H32" s="1119"/>
      <c r="I32" s="201">
        <v>2994</v>
      </c>
      <c r="J32" s="1119"/>
      <c r="K32" s="201">
        <v>3371</v>
      </c>
      <c r="L32" s="1119"/>
      <c r="M32" s="201">
        <v>3437</v>
      </c>
      <c r="N32" s="1119"/>
      <c r="O32" s="201">
        <v>4009</v>
      </c>
      <c r="P32" s="1119"/>
      <c r="Q32" s="201">
        <v>3616</v>
      </c>
      <c r="R32" s="1119"/>
      <c r="S32" s="201">
        <v>3890</v>
      </c>
      <c r="T32" s="1119"/>
      <c r="U32" s="201">
        <v>2222</v>
      </c>
      <c r="V32" s="1119"/>
      <c r="W32" s="201">
        <f>ROUND('SCH 1'!I45/1000,0)</f>
        <v>2212</v>
      </c>
      <c r="X32" s="196"/>
    </row>
    <row r="33" spans="1:24" ht="15.5">
      <c r="A33" s="194" t="s">
        <v>179</v>
      </c>
      <c r="B33" s="189"/>
      <c r="C33" s="189"/>
      <c r="D33" s="189" t="s">
        <v>5</v>
      </c>
      <c r="E33" s="1720">
        <f>(ROUND(SUM(E32/E38),4))</f>
        <v>5.2200000000000003E-2</v>
      </c>
      <c r="F33" s="198"/>
      <c r="G33" s="1720">
        <f>(ROUND(SUM(G32/G38),4))</f>
        <v>4.7899999999999998E-2</v>
      </c>
      <c r="H33" s="198"/>
      <c r="I33" s="1720">
        <f>(ROUND(SUM(I32/I38),4))</f>
        <v>4.5199999999999997E-2</v>
      </c>
      <c r="J33" s="202"/>
      <c r="K33" s="1720">
        <f>(ROUND(SUM(K32/K38),4))</f>
        <v>4.8399999999999999E-2</v>
      </c>
      <c r="L33" s="202"/>
      <c r="M33" s="1720">
        <f>(ROUND(SUM(M32/M38),4))</f>
        <v>4.8399999999999999E-2</v>
      </c>
      <c r="N33" s="202"/>
      <c r="O33" s="1720">
        <f>(ROUND(SUM(O32/O38),4))</f>
        <v>5.3699999999999998E-2</v>
      </c>
      <c r="P33" s="202"/>
      <c r="Q33" s="1720">
        <f>(ROUND(SUM((Q32)/Q38),4))</f>
        <v>4.8599999999999997E-2</v>
      </c>
      <c r="R33" s="202"/>
      <c r="S33" s="1720">
        <f>(ROUND(SUM((S32)/S38),4))</f>
        <v>4.9099999999999998E-2</v>
      </c>
      <c r="T33" s="202"/>
      <c r="U33" s="1720">
        <f>(ROUND(SUM((U32)/U38),4))</f>
        <v>2.9399999999999999E-2</v>
      </c>
      <c r="V33" s="202"/>
      <c r="W33" s="1720">
        <f>(ROUND(SUM((W32)/W38),4))</f>
        <v>2.6700000000000002E-2</v>
      </c>
      <c r="X33" s="198"/>
    </row>
    <row r="34" spans="1:24" ht="15.5">
      <c r="A34" s="194" t="s">
        <v>185</v>
      </c>
      <c r="B34" s="189"/>
      <c r="C34" s="189"/>
      <c r="D34" s="189" t="s">
        <v>5</v>
      </c>
      <c r="E34" s="199">
        <v>0.21909999999999999</v>
      </c>
      <c r="F34" s="198"/>
      <c r="G34" s="199">
        <f>ROUND(SUM(+G32-E32)/(E32),4)</f>
        <v>-2.9899999999999999E-2</v>
      </c>
      <c r="H34" s="198"/>
      <c r="I34" s="199">
        <f>ROUND(SUM(+I32-G32)/(G32),4)</f>
        <v>-2.86E-2</v>
      </c>
      <c r="J34" s="202"/>
      <c r="K34" s="199">
        <f>ROUND(SUM(+K32-I32)/(I32),4)</f>
        <v>0.12590000000000001</v>
      </c>
      <c r="L34" s="202"/>
      <c r="M34" s="199">
        <f>ROUND(SUM(+M32-K32)/(K32),4)</f>
        <v>1.9599999999999999E-2</v>
      </c>
      <c r="N34" s="202"/>
      <c r="O34" s="199">
        <f>ROUND(SUM(+O32-M32)/(M32),4)</f>
        <v>0.16639999999999999</v>
      </c>
      <c r="P34" s="202"/>
      <c r="Q34" s="199">
        <f>ROUND(SUM(+Q32-O32)/(O32),4)</f>
        <v>-9.8000000000000004E-2</v>
      </c>
      <c r="R34" s="202"/>
      <c r="S34" s="199">
        <f>ROUND(SUM(+S32-Q32)/(Q32),4)</f>
        <v>7.5800000000000006E-2</v>
      </c>
      <c r="T34" s="202"/>
      <c r="U34" s="199">
        <f>ROUND(SUM(+U32-S32)/(S32),4)</f>
        <v>-0.42880000000000001</v>
      </c>
      <c r="V34" s="202"/>
      <c r="W34" s="199">
        <f>ROUND(SUM(+W32-U32)/(U32),4)</f>
        <v>-4.4999999999999997E-3</v>
      </c>
      <c r="X34" s="198"/>
    </row>
    <row r="35" spans="1:24" ht="15.5">
      <c r="A35" s="194" t="s">
        <v>182</v>
      </c>
      <c r="B35" s="194"/>
      <c r="C35" s="189"/>
      <c r="D35" s="189" t="s">
        <v>5</v>
      </c>
      <c r="E35" s="201">
        <f>ROUND(SUM(E32/19.4),4)</f>
        <v>163.7629</v>
      </c>
      <c r="F35" s="1119"/>
      <c r="G35" s="201">
        <f>ROUND(SUM(G32/19.5),4)</f>
        <v>158.0513</v>
      </c>
      <c r="H35" s="1119"/>
      <c r="I35" s="201">
        <f>ROUND(SUM(I32/19.6),4)</f>
        <v>152.7551</v>
      </c>
      <c r="J35" s="1119"/>
      <c r="K35" s="201">
        <f>ROUND(SUM(K32/19.7),4)</f>
        <v>171.11680000000001</v>
      </c>
      <c r="L35" s="1119"/>
      <c r="M35" s="201">
        <f>ROUND(SUM(M32/19.7),4)</f>
        <v>174.46700000000001</v>
      </c>
      <c r="N35" s="1119"/>
      <c r="O35" s="201">
        <f>ROUND(SUM(O32/19.8),4)</f>
        <v>202.47470000000001</v>
      </c>
      <c r="P35" s="1119"/>
      <c r="Q35" s="201">
        <f>ROUND(SUM(Q32/19.7),0)</f>
        <v>184</v>
      </c>
      <c r="R35" s="1119"/>
      <c r="S35" s="201">
        <f>ROUND(SUM(S32/19.8),4)</f>
        <v>196.46459999999999</v>
      </c>
      <c r="T35" s="1119"/>
      <c r="U35" s="201">
        <f>ROUND(SUM(U32/19.5),4)</f>
        <v>113.9487</v>
      </c>
      <c r="V35" s="1119"/>
      <c r="W35" s="201">
        <f>ROUND(SUM(W32/19.5),4)</f>
        <v>113.4359</v>
      </c>
      <c r="X35" s="196"/>
    </row>
    <row r="36" spans="1:24" ht="15.5">
      <c r="A36" s="189"/>
      <c r="B36" s="189"/>
      <c r="C36" s="189"/>
      <c r="D36" s="204"/>
      <c r="E36" s="202"/>
      <c r="F36" s="202"/>
      <c r="G36" s="202"/>
      <c r="H36" s="202"/>
      <c r="I36" s="202"/>
      <c r="J36" s="202"/>
      <c r="K36" s="202"/>
      <c r="L36" s="202"/>
      <c r="M36" s="205"/>
      <c r="N36" s="205"/>
      <c r="O36" s="205"/>
      <c r="P36" s="205"/>
      <c r="Q36" s="206"/>
      <c r="R36" s="202"/>
      <c r="S36" s="205"/>
      <c r="T36" s="202"/>
      <c r="U36" s="205"/>
      <c r="V36" s="202"/>
      <c r="W36" s="205"/>
      <c r="X36" s="206"/>
    </row>
    <row r="37" spans="1:24" ht="15.5">
      <c r="A37" s="188" t="s">
        <v>186</v>
      </c>
      <c r="B37" s="189"/>
      <c r="C37" s="189"/>
      <c r="D37" s="204"/>
      <c r="E37" s="1725"/>
      <c r="F37" s="1725"/>
      <c r="G37" s="1725"/>
      <c r="H37" s="1725"/>
      <c r="I37" s="1725"/>
      <c r="J37" s="1725"/>
      <c r="K37" s="1725"/>
      <c r="L37" s="207"/>
      <c r="M37" s="202"/>
      <c r="N37" s="202"/>
      <c r="O37" s="202"/>
      <c r="P37" s="202"/>
      <c r="Q37" s="207"/>
      <c r="R37" s="207"/>
      <c r="S37" s="202"/>
      <c r="T37" s="207"/>
      <c r="U37" s="202"/>
      <c r="V37" s="207"/>
      <c r="W37" s="202"/>
      <c r="X37" s="202"/>
    </row>
    <row r="38" spans="1:24" ht="15.5">
      <c r="A38" s="208" t="s">
        <v>187</v>
      </c>
      <c r="B38" s="188"/>
      <c r="C38" s="188"/>
      <c r="D38" s="188" t="s">
        <v>5</v>
      </c>
      <c r="E38" s="210">
        <f>E14+E20+E26+E32</f>
        <v>60870</v>
      </c>
      <c r="F38" s="210"/>
      <c r="G38" s="210">
        <f>G14+G20+G26+G32</f>
        <v>64299</v>
      </c>
      <c r="H38" s="210"/>
      <c r="I38" s="210">
        <f>I14+I20+I26+I32</f>
        <v>66300</v>
      </c>
      <c r="J38" s="210"/>
      <c r="K38" s="210">
        <f>K14+K20+K26+K32</f>
        <v>69690</v>
      </c>
      <c r="L38" s="1726"/>
      <c r="M38" s="210">
        <f>M14+M20+M26+M32</f>
        <v>71034</v>
      </c>
      <c r="N38" s="210"/>
      <c r="O38" s="210">
        <f>O14+O20+O26+O32</f>
        <v>74673</v>
      </c>
      <c r="P38" s="210"/>
      <c r="Q38" s="210">
        <f>Q14+Q20+Q26+Q32</f>
        <v>74373</v>
      </c>
      <c r="R38" s="1726"/>
      <c r="S38" s="210">
        <f>S14+S20+S26+S32</f>
        <v>79266</v>
      </c>
      <c r="T38" s="1726"/>
      <c r="U38" s="210">
        <f>U14+U20+U26+U32</f>
        <v>75577</v>
      </c>
      <c r="V38" s="1726"/>
      <c r="W38" s="210">
        <f>W14+W20+W26+W32</f>
        <v>82889</v>
      </c>
      <c r="X38" s="196"/>
    </row>
    <row r="39" spans="1:24" ht="15.5">
      <c r="A39" s="208" t="s">
        <v>179</v>
      </c>
      <c r="B39" s="188"/>
      <c r="C39" s="188"/>
      <c r="D39" s="188" t="s">
        <v>5</v>
      </c>
      <c r="E39" s="211">
        <f>E15+E21+E27+E33</f>
        <v>1</v>
      </c>
      <c r="F39" s="211"/>
      <c r="G39" s="211">
        <f>G15+G21+G27+G33</f>
        <v>1</v>
      </c>
      <c r="H39" s="211"/>
      <c r="I39" s="211">
        <f>I15+I21+I27+I33</f>
        <v>1</v>
      </c>
      <c r="J39" s="211"/>
      <c r="K39" s="211">
        <f>K15+K21+K27+K33</f>
        <v>1</v>
      </c>
      <c r="L39" s="670"/>
      <c r="M39" s="211">
        <f>M15+M21+M27+M33</f>
        <v>1</v>
      </c>
      <c r="N39" s="211"/>
      <c r="O39" s="211">
        <f>O15+O21+O27+O33</f>
        <v>1</v>
      </c>
      <c r="P39" s="211"/>
      <c r="Q39" s="211">
        <f>Q15+Q21+Q27+Q33</f>
        <v>0.99999999999999989</v>
      </c>
      <c r="R39" s="670"/>
      <c r="S39" s="211">
        <f>S15+S21+S27+S33</f>
        <v>1</v>
      </c>
      <c r="T39" s="670"/>
      <c r="U39" s="211">
        <f>U15+U21+U27+U33</f>
        <v>1</v>
      </c>
      <c r="V39" s="670"/>
      <c r="W39" s="211">
        <f>W15+W21+W27+W33</f>
        <v>1</v>
      </c>
      <c r="X39" s="198"/>
    </row>
    <row r="40" spans="1:24" ht="15.5">
      <c r="A40" s="208" t="s">
        <v>188</v>
      </c>
      <c r="B40" s="188"/>
      <c r="C40" s="188"/>
      <c r="D40" s="188" t="s">
        <v>5</v>
      </c>
      <c r="E40" s="211">
        <v>5.5500000000000001E-2</v>
      </c>
      <c r="F40" s="211"/>
      <c r="G40" s="211">
        <f>ROUND(SUM(G38-E38)/(E38),4)</f>
        <v>5.6300000000000003E-2</v>
      </c>
      <c r="H40" s="211"/>
      <c r="I40" s="211">
        <f>ROUND(SUM(I38-G38)/(G38),4)</f>
        <v>3.1099999999999999E-2</v>
      </c>
      <c r="J40" s="211"/>
      <c r="K40" s="211">
        <f>ROUND(SUM(+K38-I38)/(I38),4)</f>
        <v>5.11E-2</v>
      </c>
      <c r="L40" s="670"/>
      <c r="M40" s="211">
        <f>ROUND(SUM(+M38-K38)/(K38),4)</f>
        <v>1.9300000000000001E-2</v>
      </c>
      <c r="N40" s="211"/>
      <c r="O40" s="211">
        <f>ROUND(SUM(+O38-M38)/(M38),4)</f>
        <v>5.1200000000000002E-2</v>
      </c>
      <c r="P40" s="211"/>
      <c r="Q40" s="211">
        <f>ROUND(SUM(+Q38-O38)/(O38),4)</f>
        <v>-4.0000000000000001E-3</v>
      </c>
      <c r="R40" s="670"/>
      <c r="S40" s="211">
        <f>ROUND(SUM(+S38-Q38)/(Q38),4)</f>
        <v>6.5799999999999997E-2</v>
      </c>
      <c r="T40" s="670"/>
      <c r="U40" s="211">
        <f>ROUND(SUM(+U38-S38)/(S38),4)</f>
        <v>-4.65E-2</v>
      </c>
      <c r="V40" s="670"/>
      <c r="W40" s="211">
        <f>ROUND(SUM(+W38-U38)/(U38),4)</f>
        <v>9.6699999999999994E-2</v>
      </c>
      <c r="X40" s="198"/>
    </row>
    <row r="41" spans="1:24" ht="15.5">
      <c r="A41" s="208" t="s">
        <v>189</v>
      </c>
      <c r="B41" s="208"/>
      <c r="C41" s="188"/>
      <c r="D41" s="188" t="s">
        <v>5</v>
      </c>
      <c r="E41" s="210">
        <f>E17+E23+E29+E35</f>
        <v>3137.1856000000002</v>
      </c>
      <c r="F41" s="210"/>
      <c r="G41" s="1893">
        <f>G17+G23+G29+G35</f>
        <v>3297.3847000000001</v>
      </c>
      <c r="H41" s="1726"/>
      <c r="I41" s="210">
        <f>ROUND(SUM(I38/19.6),4)</f>
        <v>3382.6531</v>
      </c>
      <c r="J41" s="210"/>
      <c r="K41" s="210">
        <f>ROUND(SUM((K38-3)/19.7),4)</f>
        <v>3537.4112</v>
      </c>
      <c r="L41" s="1726"/>
      <c r="M41" s="210">
        <f>ROUND(SUM((M38-2)/19.7),4)</f>
        <v>3605.6853000000001</v>
      </c>
      <c r="N41" s="1726"/>
      <c r="O41" s="210">
        <f>ROUND(SUM((O38-2)/19.8),4)</f>
        <v>3771.2626</v>
      </c>
      <c r="P41" s="1726"/>
      <c r="Q41" s="1893">
        <f>Q17+Q23+Q29+Q35</f>
        <v>3775.7260000000001</v>
      </c>
      <c r="R41" s="1726"/>
      <c r="S41" s="210">
        <f>S17+S23+S29+S35</f>
        <v>4003.3332999999998</v>
      </c>
      <c r="T41" s="1726"/>
      <c r="U41" s="210">
        <f>ROUND(SUM((U38)/19.5),4)</f>
        <v>3875.7435999999998</v>
      </c>
      <c r="V41" s="1726"/>
      <c r="W41" s="210">
        <f>ROUND(SUM((W38)/19.5),4)-1</f>
        <v>4249.7178999999996</v>
      </c>
      <c r="X41" s="196"/>
    </row>
    <row r="42" spans="1:24" ht="16" thickBot="1">
      <c r="A42" s="212"/>
      <c r="D42" s="192"/>
      <c r="G42" s="214"/>
      <c r="I42" s="214"/>
      <c r="K42" s="214"/>
      <c r="M42" s="214"/>
      <c r="N42" s="214"/>
      <c r="O42" s="214"/>
      <c r="P42" s="214"/>
      <c r="Q42" s="214"/>
      <c r="R42" s="214"/>
      <c r="S42" s="214"/>
      <c r="T42" s="214"/>
      <c r="U42" s="215"/>
      <c r="V42" s="214"/>
      <c r="W42" s="215"/>
      <c r="X42" s="206"/>
    </row>
    <row r="43" spans="1:24" ht="13" thickTop="1">
      <c r="A43" s="185"/>
      <c r="B43" s="185"/>
      <c r="C43" s="185"/>
      <c r="D43" s="216"/>
      <c r="E43" s="217"/>
      <c r="F43" s="217"/>
      <c r="G43" s="217"/>
      <c r="H43" s="217"/>
      <c r="J43" s="217"/>
      <c r="L43" s="217"/>
      <c r="N43" s="217"/>
    </row>
    <row r="44" spans="1:24">
      <c r="A44" s="218" t="s">
        <v>190</v>
      </c>
    </row>
    <row r="45" spans="1:24">
      <c r="A45" s="62" t="s">
        <v>5</v>
      </c>
      <c r="B45" s="90"/>
    </row>
    <row r="46" spans="1:24">
      <c r="A46" s="62" t="s">
        <v>5</v>
      </c>
      <c r="B46" s="90"/>
    </row>
    <row r="47" spans="1:24">
      <c r="A47" s="219"/>
    </row>
    <row r="48" spans="1:24">
      <c r="A48" s="62"/>
    </row>
    <row r="54" spans="3:4">
      <c r="D54" s="213"/>
    </row>
    <row r="56" spans="3:4">
      <c r="C56" s="220"/>
    </row>
    <row r="57" spans="3:4">
      <c r="C57" s="221"/>
    </row>
    <row r="58" spans="3:4">
      <c r="C58" s="221"/>
    </row>
    <row r="59" spans="3:4">
      <c r="C59" s="220"/>
    </row>
    <row r="60" spans="3:4">
      <c r="D60" s="213"/>
    </row>
    <row r="62" spans="3:4">
      <c r="C62" s="220"/>
    </row>
    <row r="63" spans="3:4">
      <c r="C63" s="221"/>
    </row>
    <row r="64" spans="3:4">
      <c r="C64" s="221"/>
    </row>
    <row r="65" spans="3:4">
      <c r="C65" s="220"/>
    </row>
    <row r="66" spans="3:4">
      <c r="D66" s="213"/>
    </row>
    <row r="68" spans="3:4">
      <c r="C68" s="220"/>
    </row>
    <row r="69" spans="3:4">
      <c r="C69" s="221"/>
    </row>
    <row r="70" spans="3:4">
      <c r="C70" s="221"/>
    </row>
    <row r="71" spans="3:4">
      <c r="C71" s="220"/>
    </row>
    <row r="72" spans="3:4">
      <c r="D72" s="213"/>
    </row>
    <row r="74" spans="3:4">
      <c r="C74" s="220"/>
    </row>
    <row r="75" spans="3:4">
      <c r="C75" s="221"/>
    </row>
    <row r="76" spans="3:4">
      <c r="C76" s="221"/>
    </row>
    <row r="77" spans="3:4">
      <c r="C77" s="220"/>
    </row>
    <row r="78" spans="3:4">
      <c r="D78" s="213"/>
    </row>
    <row r="80" spans="3:4">
      <c r="C80" s="220"/>
    </row>
    <row r="81" spans="3:3">
      <c r="C81" s="221"/>
    </row>
    <row r="82" spans="3:3">
      <c r="C82" s="221"/>
    </row>
    <row r="83" spans="3:3">
      <c r="C83" s="220"/>
    </row>
  </sheetData>
  <customSheetViews>
    <customSheetView guid="{47D1D06F-CD63-4FEA-BA98-58AF0C63F775}" scale="80" showPageBreaks="1" showGridLines="0" outlineSymbols="0" printArea="1" topLeftCell="A4">
      <selection activeCell="E41" sqref="E41"/>
      <pageMargins left="0.6" right="0.5" top="1" bottom="0.25" header="0" footer="0.25"/>
      <pageSetup scale="71" orientation="landscape" r:id="rId1"/>
      <headerFooter scaleWithDoc="0">
        <oddFooter>&amp;R&amp;8 74</oddFooter>
      </headerFooter>
    </customSheetView>
    <customSheetView guid="{018F3E41-3C34-447D-8E2C-07962AB41A6D}" scale="80" showGridLines="0" outlineSymbols="0" topLeftCell="A4">
      <selection activeCell="E41" sqref="E41"/>
      <pageMargins left="0.6" right="0.5" top="1" bottom="0.25" header="0" footer="0.25"/>
      <pageSetup scale="71" orientation="landscape" r:id="rId2"/>
      <headerFooter scaleWithDoc="0">
        <oddFooter>&amp;R&amp;8 74</oddFooter>
      </headerFooter>
    </customSheetView>
  </customSheetViews>
  <pageMargins left="0.6" right="0.5" top="1" bottom="0.25" header="0" footer="0.25"/>
  <pageSetup scale="71" orientation="landscape" r:id="rId3"/>
  <headerFooter scaleWithDoc="0">
    <oddFooter>&amp;R&amp;8 75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0"/>
  <sheetViews>
    <sheetView showGridLines="0" showOutlineSymbols="0" zoomScale="90" zoomScaleNormal="70" workbookViewId="0"/>
  </sheetViews>
  <sheetFormatPr defaultColWidth="8.921875" defaultRowHeight="12.5"/>
  <cols>
    <col min="1" max="1" width="55.53515625" style="224" customWidth="1"/>
    <col min="2" max="2" width="2.53515625" style="224" customWidth="1"/>
    <col min="3" max="3" width="12.15234375" style="224" customWidth="1"/>
    <col min="4" max="4" width="2.53515625" style="224" customWidth="1"/>
    <col min="5" max="5" width="12.53515625" style="224" customWidth="1"/>
    <col min="6" max="6" width="2.53515625" style="224" customWidth="1"/>
    <col min="7" max="7" width="12.53515625" style="224" customWidth="1"/>
    <col min="8" max="8" width="2.53515625" style="224" customWidth="1"/>
    <col min="9" max="9" width="12.61328125" style="224" customWidth="1"/>
    <col min="10" max="10" width="2.53515625" style="224" customWidth="1"/>
    <col min="11" max="11" width="12.61328125" style="224" customWidth="1"/>
    <col min="12" max="12" width="2.53515625" style="224" customWidth="1"/>
    <col min="13" max="13" width="12.61328125" style="224" customWidth="1"/>
    <col min="14" max="14" width="2.53515625" style="224" customWidth="1"/>
    <col min="15" max="15" width="12.61328125" style="224" customWidth="1"/>
    <col min="16" max="16" width="2.53515625" style="224" customWidth="1"/>
    <col min="17" max="17" width="12.4609375" style="224" customWidth="1"/>
    <col min="18" max="18" width="2.53515625" style="224" customWidth="1"/>
    <col min="19" max="19" width="13.3046875" style="224" customWidth="1"/>
    <col min="20" max="20" width="2.53515625" style="224" customWidth="1"/>
    <col min="21" max="21" width="12.4609375" style="224" customWidth="1"/>
    <col min="22" max="22" width="14.15234375" style="224" customWidth="1"/>
    <col min="23" max="16384" width="8.921875" style="224"/>
  </cols>
  <sheetData>
    <row r="1" spans="1:21" ht="15" customHeight="1">
      <c r="A1" s="1050" t="s">
        <v>1193</v>
      </c>
    </row>
    <row r="3" spans="1:21" ht="20.25" customHeight="1">
      <c r="A3" s="222" t="s">
        <v>0</v>
      </c>
      <c r="B3" s="223"/>
    </row>
    <row r="4" spans="1:21" ht="18" customHeight="1">
      <c r="A4" s="222" t="s">
        <v>191</v>
      </c>
      <c r="B4" s="223"/>
    </row>
    <row r="5" spans="1:21" ht="18" customHeight="1">
      <c r="A5" s="222" t="s">
        <v>192</v>
      </c>
      <c r="B5" s="223"/>
      <c r="E5" s="225"/>
      <c r="G5" s="225"/>
      <c r="H5" s="225"/>
      <c r="I5" s="225"/>
      <c r="J5" s="225"/>
      <c r="K5" s="226"/>
      <c r="L5" s="225"/>
      <c r="Q5" s="226"/>
      <c r="S5" s="226"/>
      <c r="U5" s="226" t="s">
        <v>193</v>
      </c>
    </row>
    <row r="6" spans="1:21" ht="18.75" customHeight="1">
      <c r="A6" s="222" t="s">
        <v>194</v>
      </c>
      <c r="B6" s="223"/>
    </row>
    <row r="7" spans="1:21" ht="19.5" customHeight="1">
      <c r="A7" s="227" t="s">
        <v>2478</v>
      </c>
      <c r="B7" s="228"/>
      <c r="I7" s="229"/>
    </row>
    <row r="8" spans="1:21" ht="18" customHeight="1">
      <c r="A8" s="230" t="s">
        <v>2312</v>
      </c>
      <c r="B8" s="223"/>
    </row>
    <row r="9" spans="1:21" ht="14.15" customHeight="1">
      <c r="A9" s="231"/>
      <c r="B9" s="231"/>
      <c r="Q9" s="232"/>
      <c r="S9" s="232"/>
      <c r="U9" s="232"/>
    </row>
    <row r="10" spans="1:21" ht="14.15" customHeight="1">
      <c r="A10" s="231"/>
      <c r="B10" s="231"/>
      <c r="C10" s="2027" t="s">
        <v>81</v>
      </c>
      <c r="D10" s="2025"/>
      <c r="E10" s="2027" t="s">
        <v>82</v>
      </c>
      <c r="F10" s="2026"/>
      <c r="G10" s="2027" t="s">
        <v>9</v>
      </c>
      <c r="H10" s="2026"/>
      <c r="I10" s="2027" t="s">
        <v>8</v>
      </c>
      <c r="J10" s="2026"/>
      <c r="K10" s="2027" t="s">
        <v>1644</v>
      </c>
      <c r="L10" s="2026"/>
      <c r="M10" s="2027" t="s">
        <v>2129</v>
      </c>
      <c r="N10" s="2026"/>
      <c r="O10" s="2027" t="s">
        <v>2203</v>
      </c>
      <c r="P10" s="2026"/>
      <c r="Q10" s="2027" t="s">
        <v>2250</v>
      </c>
      <c r="R10" s="2026"/>
      <c r="S10" s="2027" t="s">
        <v>2296</v>
      </c>
      <c r="T10" s="2026"/>
      <c r="U10" s="2027" t="s">
        <v>2471</v>
      </c>
    </row>
    <row r="11" spans="1:21" ht="14.15" customHeight="1">
      <c r="A11" s="230" t="s">
        <v>195</v>
      </c>
      <c r="B11" s="231"/>
      <c r="C11" s="233"/>
      <c r="D11" s="234"/>
      <c r="E11" s="233"/>
      <c r="F11" s="234"/>
      <c r="G11" s="233"/>
      <c r="H11" s="234"/>
      <c r="I11" s="233"/>
      <c r="J11" s="234"/>
      <c r="L11" s="234"/>
      <c r="N11" s="234"/>
      <c r="P11" s="234"/>
      <c r="R11" s="234"/>
      <c r="T11" s="234"/>
    </row>
    <row r="12" spans="1:21" ht="14.15" customHeight="1">
      <c r="A12" s="1251" t="s">
        <v>221</v>
      </c>
      <c r="B12" s="236" t="s">
        <v>5</v>
      </c>
      <c r="C12" s="1727">
        <v>36209215</v>
      </c>
      <c r="D12" s="1728"/>
      <c r="E12" s="1727">
        <v>38767827</v>
      </c>
      <c r="F12" s="1728"/>
      <c r="G12" s="1727">
        <v>40226715</v>
      </c>
      <c r="H12" s="1728"/>
      <c r="I12" s="1727">
        <v>42960775</v>
      </c>
      <c r="J12" s="1728"/>
      <c r="K12" s="1727">
        <v>43709833</v>
      </c>
      <c r="L12" s="1728"/>
      <c r="M12" s="1727">
        <v>47055283</v>
      </c>
      <c r="N12" s="1728"/>
      <c r="O12" s="1727">
        <v>47565944</v>
      </c>
      <c r="P12" s="1728"/>
      <c r="Q12" s="1727">
        <v>51501337</v>
      </c>
      <c r="R12" s="1728"/>
      <c r="S12" s="1727">
        <f>'SCH 1'!K12</f>
        <v>48087389</v>
      </c>
      <c r="T12" s="238"/>
      <c r="U12" s="237">
        <f>'SCH 1'!I12</f>
        <v>53659402</v>
      </c>
    </row>
    <row r="13" spans="1:21" ht="14.15" customHeight="1">
      <c r="A13" s="239" t="s">
        <v>196</v>
      </c>
      <c r="B13" s="240" t="s">
        <v>5</v>
      </c>
      <c r="C13" s="1729">
        <v>14204729</v>
      </c>
      <c r="D13" s="1730"/>
      <c r="E13" s="1729">
        <v>14570974</v>
      </c>
      <c r="F13" s="1730"/>
      <c r="G13" s="1729">
        <v>14615573</v>
      </c>
      <c r="H13" s="1730"/>
      <c r="I13" s="1729">
        <v>15099865</v>
      </c>
      <c r="J13" s="1730"/>
      <c r="K13" s="1729">
        <v>15384984</v>
      </c>
      <c r="L13" s="1730"/>
      <c r="M13" s="1729">
        <v>15725343</v>
      </c>
      <c r="N13" s="1730"/>
      <c r="O13" s="1729">
        <v>16211830</v>
      </c>
      <c r="P13" s="1730"/>
      <c r="Q13" s="1729">
        <v>16711352</v>
      </c>
      <c r="R13" s="1730"/>
      <c r="S13" s="1729">
        <f>'SCH 1'!K26</f>
        <v>17356314</v>
      </c>
      <c r="T13" s="242"/>
      <c r="U13" s="241">
        <f>'SCH 1'!I26</f>
        <v>18021985</v>
      </c>
    </row>
    <row r="14" spans="1:21" ht="14.15" customHeight="1">
      <c r="A14" s="243" t="s">
        <v>197</v>
      </c>
      <c r="B14" s="236" t="s">
        <v>5</v>
      </c>
      <c r="C14" s="1729">
        <v>7279115</v>
      </c>
      <c r="D14" s="1730"/>
      <c r="E14" s="1729">
        <v>7877878</v>
      </c>
      <c r="F14" s="1730"/>
      <c r="G14" s="1729">
        <v>8463420</v>
      </c>
      <c r="H14" s="1730"/>
      <c r="I14" s="1729">
        <v>8257888</v>
      </c>
      <c r="J14" s="1730"/>
      <c r="K14" s="1729">
        <v>8502645</v>
      </c>
      <c r="L14" s="1730"/>
      <c r="M14" s="1729">
        <v>7883743</v>
      </c>
      <c r="N14" s="1730"/>
      <c r="O14" s="1729">
        <v>6978909</v>
      </c>
      <c r="P14" s="1730"/>
      <c r="Q14" s="1729">
        <v>7163789</v>
      </c>
      <c r="R14" s="1730"/>
      <c r="S14" s="241">
        <f>'SCH 1'!K35</f>
        <v>7912088</v>
      </c>
      <c r="T14" s="242"/>
      <c r="U14" s="241">
        <f>'SCH 1'!I35</f>
        <v>8995817</v>
      </c>
    </row>
    <row r="15" spans="1:21" ht="14.15" customHeight="1">
      <c r="A15" s="243" t="s">
        <v>198</v>
      </c>
      <c r="B15" s="236" t="s">
        <v>5</v>
      </c>
      <c r="C15" s="1729">
        <v>3176563</v>
      </c>
      <c r="D15" s="1730"/>
      <c r="E15" s="1729">
        <v>3082195</v>
      </c>
      <c r="F15" s="1730"/>
      <c r="G15" s="1729">
        <v>2994444</v>
      </c>
      <c r="H15" s="1730"/>
      <c r="I15" s="1729">
        <v>3371477</v>
      </c>
      <c r="J15" s="1730"/>
      <c r="K15" s="1729">
        <v>3436918</v>
      </c>
      <c r="L15" s="1730"/>
      <c r="M15" s="1729">
        <v>4008704</v>
      </c>
      <c r="N15" s="1730"/>
      <c r="O15" s="1729">
        <v>3616236</v>
      </c>
      <c r="P15" s="1730"/>
      <c r="Q15" s="1729">
        <v>3890062</v>
      </c>
      <c r="R15" s="1730"/>
      <c r="S15" s="241">
        <f>'SCH 1'!K45</f>
        <v>2221531</v>
      </c>
      <c r="T15" s="242"/>
      <c r="U15" s="241">
        <f>'SCH 1'!I45</f>
        <v>2211865</v>
      </c>
    </row>
    <row r="16" spans="1:21" ht="14.15" customHeight="1">
      <c r="A16" s="243" t="s">
        <v>199</v>
      </c>
      <c r="B16" s="236" t="s">
        <v>5</v>
      </c>
      <c r="C16" s="1729">
        <v>23148031</v>
      </c>
      <c r="D16" s="1730"/>
      <c r="E16" s="1729">
        <v>23836115</v>
      </c>
      <c r="F16" s="1730"/>
      <c r="G16" s="1729">
        <v>24030850</v>
      </c>
      <c r="H16" s="1730"/>
      <c r="I16" s="1729">
        <v>24233835</v>
      </c>
      <c r="J16" s="1730"/>
      <c r="K16" s="1729">
        <v>29437525</v>
      </c>
      <c r="L16" s="1730"/>
      <c r="M16" s="1729">
        <v>27268336</v>
      </c>
      <c r="N16" s="1730"/>
      <c r="O16" s="1729">
        <v>26592173</v>
      </c>
      <c r="P16" s="1730"/>
      <c r="Q16" s="1729">
        <v>27261900</v>
      </c>
      <c r="R16" s="1730"/>
      <c r="S16" s="1729">
        <f>'SCH 2'!V154</f>
        <v>31184690</v>
      </c>
      <c r="T16" s="242"/>
      <c r="U16" s="1729">
        <f>'SCH 2'!T154</f>
        <v>29466372</v>
      </c>
    </row>
    <row r="17" spans="1:21" ht="14.15" customHeight="1">
      <c r="A17" s="1426" t="s">
        <v>2109</v>
      </c>
      <c r="B17" s="236" t="s">
        <v>5</v>
      </c>
      <c r="C17" s="1729">
        <v>49303727</v>
      </c>
      <c r="D17" s="1730"/>
      <c r="E17" s="1729">
        <v>44609856</v>
      </c>
      <c r="F17" s="1731"/>
      <c r="G17" s="1729">
        <v>42842927</v>
      </c>
      <c r="H17" s="1731"/>
      <c r="I17" s="1729">
        <v>43789256</v>
      </c>
      <c r="J17" s="1731"/>
      <c r="K17" s="1729">
        <v>48636693</v>
      </c>
      <c r="L17" s="1731"/>
      <c r="M17" s="1729">
        <v>51323529</v>
      </c>
      <c r="N17" s="1731"/>
      <c r="O17" s="1729">
        <v>55407032</v>
      </c>
      <c r="P17" s="1731"/>
      <c r="Q17" s="1729">
        <v>58941910</v>
      </c>
      <c r="R17" s="1731"/>
      <c r="S17" s="1729">
        <f>'SCH 2'!V157</f>
        <v>61344353</v>
      </c>
      <c r="T17" s="244"/>
      <c r="U17" s="1729">
        <f>'SCH 2'!T157</f>
        <v>65080025</v>
      </c>
    </row>
    <row r="18" spans="1:21" ht="18.75" customHeight="1">
      <c r="A18" s="245" t="s">
        <v>200</v>
      </c>
      <c r="B18" s="246" t="s">
        <v>5</v>
      </c>
      <c r="C18" s="1732">
        <f>ROUND(SUM(C12:C17),1)</f>
        <v>133321380</v>
      </c>
      <c r="D18" s="1733"/>
      <c r="E18" s="1732">
        <f>ROUND(SUM(E12:E17),1)</f>
        <v>132744845</v>
      </c>
      <c r="F18" s="1733"/>
      <c r="G18" s="1732">
        <f>ROUND(SUM(G12:G17),1)</f>
        <v>133173929</v>
      </c>
      <c r="H18" s="1733"/>
      <c r="I18" s="1732">
        <f>ROUND(SUM(I12:I17),1)</f>
        <v>137713096</v>
      </c>
      <c r="J18" s="1733"/>
      <c r="K18" s="1732">
        <f>ROUND(SUM(K12:K17),1)</f>
        <v>149108598</v>
      </c>
      <c r="L18" s="1733"/>
      <c r="M18" s="1732">
        <f>ROUND(SUM(M12:M17),1)</f>
        <v>153264938</v>
      </c>
      <c r="N18" s="1733"/>
      <c r="O18" s="1732">
        <f>ROUND(SUM(O12:O17),1)</f>
        <v>156372124</v>
      </c>
      <c r="P18" s="1733"/>
      <c r="Q18" s="1732">
        <f>ROUND(SUM(Q12:Q17),1)</f>
        <v>165470350</v>
      </c>
      <c r="R18" s="1733"/>
      <c r="S18" s="1732">
        <f>ROUND(SUM(S12:S17),1)</f>
        <v>168106365</v>
      </c>
      <c r="T18" s="248"/>
      <c r="U18" s="247">
        <f>ROUND(SUM(U12:U17),1)</f>
        <v>177435466</v>
      </c>
    </row>
    <row r="19" spans="1:21" ht="12" customHeight="1">
      <c r="A19" s="243"/>
      <c r="B19" s="63"/>
      <c r="C19" s="1734"/>
      <c r="D19" s="1735"/>
      <c r="E19" s="1734"/>
      <c r="F19" s="1735"/>
      <c r="G19" s="1734"/>
      <c r="H19" s="1735"/>
      <c r="I19" s="1734"/>
      <c r="J19" s="1735"/>
      <c r="K19" s="1734"/>
      <c r="L19" s="1735"/>
      <c r="M19" s="1734"/>
      <c r="N19" s="1735"/>
      <c r="O19" s="1734"/>
      <c r="P19" s="1735"/>
      <c r="Q19" s="1734"/>
      <c r="R19" s="1735"/>
      <c r="S19" s="1734"/>
      <c r="T19" s="250"/>
      <c r="U19" s="249"/>
    </row>
    <row r="20" spans="1:21" ht="14.15" customHeight="1">
      <c r="A20" s="245" t="s">
        <v>201</v>
      </c>
      <c r="B20" s="63"/>
      <c r="C20" s="1736"/>
      <c r="D20" s="1737"/>
      <c r="E20" s="1736"/>
      <c r="F20" s="1737"/>
      <c r="G20" s="1736"/>
      <c r="H20" s="1737"/>
      <c r="I20" s="1736"/>
      <c r="J20" s="1737"/>
      <c r="K20" s="1736"/>
      <c r="L20" s="1737"/>
      <c r="M20" s="1736"/>
      <c r="N20" s="1737"/>
      <c r="O20" s="1736"/>
      <c r="P20" s="1737"/>
      <c r="Q20" s="1736"/>
      <c r="R20" s="1737"/>
      <c r="S20" s="1736"/>
      <c r="T20" s="252"/>
      <c r="U20" s="251"/>
    </row>
    <row r="21" spans="1:21" ht="14.15" customHeight="1">
      <c r="A21" s="243" t="s">
        <v>202</v>
      </c>
      <c r="B21" s="63"/>
      <c r="C21" s="1736"/>
      <c r="D21" s="1737"/>
      <c r="E21" s="1736"/>
      <c r="F21" s="1737"/>
      <c r="G21" s="1736"/>
      <c r="H21" s="1737"/>
      <c r="I21" s="1736"/>
      <c r="J21" s="1737"/>
      <c r="K21" s="1736"/>
      <c r="L21" s="1737"/>
      <c r="M21" s="1736"/>
      <c r="N21" s="1737"/>
      <c r="O21" s="1736"/>
      <c r="P21" s="1737"/>
      <c r="Q21" s="1736"/>
      <c r="R21" s="1737"/>
      <c r="S21" s="1736"/>
      <c r="T21" s="252"/>
      <c r="U21" s="251"/>
    </row>
    <row r="22" spans="1:21" ht="14.25" customHeight="1">
      <c r="A22" s="253" t="s">
        <v>203</v>
      </c>
      <c r="B22" s="63" t="s">
        <v>5</v>
      </c>
      <c r="C22" s="1738">
        <v>0</v>
      </c>
      <c r="D22" s="1731"/>
      <c r="E22" s="1738">
        <v>0</v>
      </c>
      <c r="F22" s="1731"/>
      <c r="G22" s="1738">
        <v>31275884</v>
      </c>
      <c r="H22" s="1731"/>
      <c r="I22" s="1739">
        <v>32273478</v>
      </c>
      <c r="J22" s="1731"/>
      <c r="K22" s="1739">
        <v>33347534</v>
      </c>
      <c r="L22" s="1731"/>
      <c r="M22" s="1739">
        <v>35349565</v>
      </c>
      <c r="N22" s="1731"/>
      <c r="O22" s="1739">
        <v>36143713</v>
      </c>
      <c r="P22" s="1731"/>
      <c r="Q22" s="1739">
        <v>36311610</v>
      </c>
      <c r="R22" s="1731"/>
      <c r="S22" s="2041">
        <v>37838681</v>
      </c>
      <c r="T22" s="244"/>
      <c r="U22" s="1533">
        <v>37846434</v>
      </c>
    </row>
    <row r="23" spans="1:21" ht="14.25" customHeight="1">
      <c r="A23" s="253" t="s">
        <v>204</v>
      </c>
      <c r="B23" s="63" t="s">
        <v>5</v>
      </c>
      <c r="C23" s="1738">
        <v>0</v>
      </c>
      <c r="D23" s="1731"/>
      <c r="E23" s="1738">
        <v>0</v>
      </c>
      <c r="F23" s="1731"/>
      <c r="G23" s="1738">
        <v>452989</v>
      </c>
      <c r="H23" s="1731"/>
      <c r="I23" s="1739">
        <v>455295</v>
      </c>
      <c r="J23" s="1731"/>
      <c r="K23" s="1739">
        <v>315309</v>
      </c>
      <c r="L23" s="1731"/>
      <c r="M23" s="1739">
        <v>321479</v>
      </c>
      <c r="N23" s="1731"/>
      <c r="O23" s="1739">
        <v>323656</v>
      </c>
      <c r="P23" s="1731"/>
      <c r="Q23" s="1739">
        <v>339773</v>
      </c>
      <c r="R23" s="1731"/>
      <c r="S23" s="2041">
        <v>437205</v>
      </c>
      <c r="T23" s="244"/>
      <c r="U23" s="1533">
        <v>426032</v>
      </c>
    </row>
    <row r="24" spans="1:21" ht="14.25" customHeight="1">
      <c r="A24" s="253" t="s">
        <v>205</v>
      </c>
      <c r="B24" s="63" t="s">
        <v>5</v>
      </c>
      <c r="C24" s="1738">
        <v>0</v>
      </c>
      <c r="D24" s="1731"/>
      <c r="E24" s="1738">
        <v>0</v>
      </c>
      <c r="F24" s="1731"/>
      <c r="G24" s="1738">
        <v>1190751</v>
      </c>
      <c r="H24" s="1731"/>
      <c r="I24" s="1739">
        <v>1369339</v>
      </c>
      <c r="J24" s="1731"/>
      <c r="K24" s="1739">
        <v>1358364</v>
      </c>
      <c r="L24" s="1731"/>
      <c r="M24" s="1739">
        <v>1573960</v>
      </c>
      <c r="N24" s="1731"/>
      <c r="O24" s="1739">
        <v>1706128</v>
      </c>
      <c r="P24" s="1731"/>
      <c r="Q24" s="1739">
        <v>1825069</v>
      </c>
      <c r="R24" s="1731"/>
      <c r="S24" s="2041">
        <v>2256612</v>
      </c>
      <c r="T24" s="244"/>
      <c r="U24" s="1533">
        <v>2171966</v>
      </c>
    </row>
    <row r="25" spans="1:21" ht="14.25" customHeight="1">
      <c r="A25" s="253" t="s">
        <v>206</v>
      </c>
      <c r="B25" s="63" t="s">
        <v>5</v>
      </c>
      <c r="C25" s="1740" t="s">
        <v>5</v>
      </c>
      <c r="D25" s="1731"/>
      <c r="E25" s="1740" t="s">
        <v>5</v>
      </c>
      <c r="F25" s="1731"/>
      <c r="G25" s="1740"/>
      <c r="H25" s="1731"/>
      <c r="I25" s="1739"/>
      <c r="J25" s="1731"/>
      <c r="K25" s="1739"/>
      <c r="L25" s="1731"/>
      <c r="M25" s="1739"/>
      <c r="N25" s="1731"/>
      <c r="O25" s="1739"/>
      <c r="P25" s="1731"/>
      <c r="Q25" s="1739"/>
      <c r="R25" s="1731"/>
      <c r="S25" s="2041"/>
      <c r="T25" s="244"/>
      <c r="U25" s="1533"/>
    </row>
    <row r="26" spans="1:21" ht="14.25" customHeight="1">
      <c r="A26" s="256" t="s">
        <v>207</v>
      </c>
      <c r="B26" s="63" t="s">
        <v>5</v>
      </c>
      <c r="C26" s="1738">
        <v>0</v>
      </c>
      <c r="D26" s="1731"/>
      <c r="E26" s="1738">
        <v>0</v>
      </c>
      <c r="F26" s="1731"/>
      <c r="G26" s="1738">
        <v>41585429</v>
      </c>
      <c r="H26" s="1731"/>
      <c r="I26" s="1739">
        <v>42125677</v>
      </c>
      <c r="J26" s="1731"/>
      <c r="K26" s="1739">
        <v>47642930</v>
      </c>
      <c r="L26" s="1731"/>
      <c r="M26" s="1739">
        <v>49664291</v>
      </c>
      <c r="N26" s="1731"/>
      <c r="O26" s="1739">
        <v>52441101</v>
      </c>
      <c r="P26" s="1731"/>
      <c r="Q26" s="1739">
        <v>56641472</v>
      </c>
      <c r="R26" s="1731"/>
      <c r="S26" s="2041">
        <v>59753089</v>
      </c>
      <c r="T26" s="244"/>
      <c r="U26" s="1845">
        <v>63490463</v>
      </c>
    </row>
    <row r="27" spans="1:21" ht="14.25" customHeight="1">
      <c r="A27" s="1068" t="s">
        <v>2087</v>
      </c>
      <c r="B27" s="63" t="s">
        <v>5</v>
      </c>
      <c r="C27" s="1738">
        <v>0</v>
      </c>
      <c r="D27" s="1731"/>
      <c r="E27" s="1738">
        <v>0</v>
      </c>
      <c r="F27" s="1731"/>
      <c r="G27" s="1738">
        <v>5812015</v>
      </c>
      <c r="H27" s="1731"/>
      <c r="I27" s="1739">
        <v>5788874</v>
      </c>
      <c r="J27" s="1731"/>
      <c r="K27" s="1739">
        <v>5154862</v>
      </c>
      <c r="L27" s="1731"/>
      <c r="M27" s="1739">
        <v>6873429</v>
      </c>
      <c r="N27" s="1731"/>
      <c r="O27" s="1739">
        <v>9059103</v>
      </c>
      <c r="P27" s="1731"/>
      <c r="Q27" s="1739">
        <v>10136319</v>
      </c>
      <c r="R27" s="1731"/>
      <c r="S27" s="2041">
        <v>10375088</v>
      </c>
      <c r="T27" s="244"/>
      <c r="U27" s="1845">
        <v>10448786</v>
      </c>
    </row>
    <row r="28" spans="1:21" ht="14.25" customHeight="1">
      <c r="A28" s="1068" t="s">
        <v>2105</v>
      </c>
      <c r="B28" s="63" t="s">
        <v>5</v>
      </c>
      <c r="C28" s="1738">
        <v>0</v>
      </c>
      <c r="D28" s="1731"/>
      <c r="E28" s="1738">
        <v>0</v>
      </c>
      <c r="F28" s="1731"/>
      <c r="G28" s="1738">
        <v>1802631</v>
      </c>
      <c r="H28" s="1731"/>
      <c r="I28" s="1739">
        <v>2123277</v>
      </c>
      <c r="J28" s="1731"/>
      <c r="K28" s="1739">
        <v>2718169</v>
      </c>
      <c r="L28" s="1731"/>
      <c r="M28" s="1739">
        <v>2229061</v>
      </c>
      <c r="N28" s="1731"/>
      <c r="O28" s="1739">
        <v>1715641</v>
      </c>
      <c r="P28" s="1731"/>
      <c r="Q28" s="1739">
        <v>1794205</v>
      </c>
      <c r="R28" s="1731"/>
      <c r="S28" s="2041">
        <v>1593457</v>
      </c>
      <c r="T28" s="244"/>
      <c r="U28" s="1845">
        <v>1853770</v>
      </c>
    </row>
    <row r="29" spans="1:21" ht="14.25" customHeight="1">
      <c r="A29" s="1068" t="s">
        <v>2108</v>
      </c>
      <c r="B29" s="63" t="s">
        <v>5</v>
      </c>
      <c r="C29" s="1738">
        <v>0</v>
      </c>
      <c r="D29" s="1731"/>
      <c r="E29" s="1738">
        <v>0</v>
      </c>
      <c r="F29" s="1731"/>
      <c r="G29" s="1738">
        <v>7836605</v>
      </c>
      <c r="H29" s="1731"/>
      <c r="I29" s="1739">
        <v>8132748</v>
      </c>
      <c r="J29" s="1731"/>
      <c r="K29" s="1739">
        <v>7597686</v>
      </c>
      <c r="L29" s="1731"/>
      <c r="M29" s="1739">
        <v>7806779</v>
      </c>
      <c r="N29" s="1731"/>
      <c r="O29" s="1739">
        <v>7259655</v>
      </c>
      <c r="P29" s="1731"/>
      <c r="Q29" s="1739">
        <v>7500534</v>
      </c>
      <c r="R29" s="1731"/>
      <c r="S29" s="2041">
        <v>8076392</v>
      </c>
      <c r="T29" s="244"/>
      <c r="U29" s="1845">
        <v>7593504</v>
      </c>
    </row>
    <row r="30" spans="1:21" ht="14.25" customHeight="1">
      <c r="A30" s="1068" t="s">
        <v>2103</v>
      </c>
      <c r="B30" s="63" t="s">
        <v>5</v>
      </c>
      <c r="C30" s="1738">
        <v>0</v>
      </c>
      <c r="D30" s="1731"/>
      <c r="E30" s="1738">
        <v>0</v>
      </c>
      <c r="F30" s="1731"/>
      <c r="G30" s="1738">
        <v>691811</v>
      </c>
      <c r="H30" s="1731"/>
      <c r="I30" s="1739">
        <v>802690</v>
      </c>
      <c r="J30" s="1731"/>
      <c r="K30" s="1739">
        <v>657668</v>
      </c>
      <c r="L30" s="1731"/>
      <c r="M30" s="1739">
        <v>796912</v>
      </c>
      <c r="N30" s="1731"/>
      <c r="O30" s="1739">
        <v>1087080</v>
      </c>
      <c r="P30" s="1731"/>
      <c r="Q30" s="1739">
        <v>1202054</v>
      </c>
      <c r="R30" s="1731"/>
      <c r="S30" s="2041">
        <v>1328131</v>
      </c>
      <c r="T30" s="244"/>
      <c r="U30" s="1845">
        <v>1114267</v>
      </c>
    </row>
    <row r="31" spans="1:21" ht="14.25" customHeight="1">
      <c r="A31" s="1068" t="s">
        <v>2104</v>
      </c>
      <c r="B31" s="63" t="s">
        <v>5</v>
      </c>
      <c r="C31" s="1738">
        <v>0</v>
      </c>
      <c r="D31" s="1731"/>
      <c r="E31" s="1738">
        <v>0</v>
      </c>
      <c r="F31" s="1731"/>
      <c r="G31" s="1738">
        <v>5052837</v>
      </c>
      <c r="H31" s="1731"/>
      <c r="I31" s="1739">
        <v>5497814</v>
      </c>
      <c r="J31" s="1731"/>
      <c r="K31" s="1739">
        <v>5931129</v>
      </c>
      <c r="L31" s="1731"/>
      <c r="M31" s="1739">
        <v>5698151</v>
      </c>
      <c r="N31" s="1731"/>
      <c r="O31" s="1739">
        <v>6600666</v>
      </c>
      <c r="P31" s="1731"/>
      <c r="Q31" s="1739">
        <v>6243875</v>
      </c>
      <c r="R31" s="1731"/>
      <c r="S31" s="2041">
        <v>5773123</v>
      </c>
      <c r="T31" s="244"/>
      <c r="U31" s="1845">
        <v>5173187</v>
      </c>
    </row>
    <row r="32" spans="1:21" ht="14.25" customHeight="1">
      <c r="A32" s="253"/>
      <c r="B32" s="63"/>
      <c r="C32" s="1738"/>
      <c r="D32" s="1731"/>
      <c r="E32" s="1738"/>
      <c r="F32" s="1731"/>
      <c r="G32" s="1738"/>
      <c r="H32" s="1731"/>
      <c r="I32" s="1739"/>
      <c r="J32" s="1731"/>
      <c r="K32" s="1739"/>
      <c r="L32" s="1731"/>
      <c r="M32" s="1739"/>
      <c r="N32" s="1731"/>
      <c r="O32" s="1739"/>
      <c r="P32" s="1731"/>
      <c r="Q32" s="1739"/>
      <c r="R32" s="1731"/>
      <c r="S32" s="1739"/>
      <c r="T32" s="244"/>
      <c r="U32" s="255"/>
    </row>
    <row r="33" spans="1:25" ht="14.25" customHeight="1">
      <c r="A33" s="1426" t="s">
        <v>2178</v>
      </c>
      <c r="B33" s="236" t="s">
        <v>5</v>
      </c>
      <c r="C33" s="1729">
        <v>1036641</v>
      </c>
      <c r="D33" s="1730"/>
      <c r="E33" s="1729">
        <v>956091</v>
      </c>
      <c r="F33" s="1730"/>
      <c r="G33" s="1738">
        <v>0</v>
      </c>
      <c r="H33" s="1730"/>
      <c r="I33" s="1738">
        <v>0</v>
      </c>
      <c r="J33" s="1730"/>
      <c r="K33" s="1738">
        <v>0</v>
      </c>
      <c r="L33" s="1730"/>
      <c r="M33" s="1738">
        <v>0</v>
      </c>
      <c r="N33" s="1730"/>
      <c r="O33" s="1738">
        <v>0</v>
      </c>
      <c r="P33" s="1730"/>
      <c r="Q33" s="1738">
        <v>0</v>
      </c>
      <c r="R33" s="1730"/>
      <c r="S33" s="1738">
        <v>0</v>
      </c>
      <c r="T33" s="242"/>
      <c r="U33" s="254">
        <v>0</v>
      </c>
    </row>
    <row r="34" spans="1:25" ht="14.25" customHeight="1">
      <c r="A34" s="1426" t="s">
        <v>2179</v>
      </c>
      <c r="B34" s="236" t="s">
        <v>5</v>
      </c>
      <c r="C34" s="1729">
        <v>35055672</v>
      </c>
      <c r="D34" s="1730"/>
      <c r="E34" s="1729">
        <v>31872529</v>
      </c>
      <c r="F34" s="1730"/>
      <c r="G34" s="1738">
        <v>0</v>
      </c>
      <c r="H34" s="1730"/>
      <c r="I34" s="1738">
        <v>0</v>
      </c>
      <c r="J34" s="1730"/>
      <c r="K34" s="1738">
        <v>0</v>
      </c>
      <c r="L34" s="1730"/>
      <c r="M34" s="1738">
        <v>0</v>
      </c>
      <c r="N34" s="1730"/>
      <c r="O34" s="1738">
        <v>0</v>
      </c>
      <c r="P34" s="1730"/>
      <c r="Q34" s="1738">
        <v>0</v>
      </c>
      <c r="R34" s="1730"/>
      <c r="S34" s="1738">
        <v>0</v>
      </c>
      <c r="T34" s="242"/>
      <c r="U34" s="254">
        <v>0</v>
      </c>
    </row>
    <row r="35" spans="1:25" ht="14.25" customHeight="1">
      <c r="A35" s="1426" t="s">
        <v>2180</v>
      </c>
      <c r="B35" s="236" t="s">
        <v>5</v>
      </c>
      <c r="C35" s="1729">
        <v>40495297</v>
      </c>
      <c r="D35" s="1730"/>
      <c r="E35" s="1729">
        <v>41127169</v>
      </c>
      <c r="F35" s="1730"/>
      <c r="G35" s="1738">
        <v>0</v>
      </c>
      <c r="H35" s="1730"/>
      <c r="I35" s="1738">
        <v>0</v>
      </c>
      <c r="J35" s="1730"/>
      <c r="K35" s="1738">
        <v>0</v>
      </c>
      <c r="L35" s="1730"/>
      <c r="M35" s="1738">
        <v>0</v>
      </c>
      <c r="N35" s="1730"/>
      <c r="O35" s="1738">
        <v>0</v>
      </c>
      <c r="P35" s="1730"/>
      <c r="Q35" s="1738">
        <v>0</v>
      </c>
      <c r="R35" s="1730"/>
      <c r="S35" s="1738">
        <v>0</v>
      </c>
      <c r="T35" s="242"/>
      <c r="U35" s="254">
        <v>0</v>
      </c>
    </row>
    <row r="36" spans="1:25" ht="14.25" customHeight="1">
      <c r="A36" s="1426" t="s">
        <v>2181</v>
      </c>
      <c r="B36" s="236" t="s">
        <v>5</v>
      </c>
      <c r="C36" s="1729">
        <v>7550948</v>
      </c>
      <c r="D36" s="1730"/>
      <c r="E36" s="1729">
        <v>7614837</v>
      </c>
      <c r="F36" s="1730"/>
      <c r="G36" s="1738">
        <v>0</v>
      </c>
      <c r="H36" s="1730"/>
      <c r="I36" s="1738">
        <v>0</v>
      </c>
      <c r="J36" s="1730"/>
      <c r="K36" s="1738">
        <v>0</v>
      </c>
      <c r="L36" s="1730"/>
      <c r="M36" s="1738">
        <v>0</v>
      </c>
      <c r="N36" s="1730"/>
      <c r="O36" s="1738">
        <v>0</v>
      </c>
      <c r="P36" s="1730"/>
      <c r="Q36" s="1738">
        <v>0</v>
      </c>
      <c r="R36" s="1730"/>
      <c r="S36" s="1738">
        <v>0</v>
      </c>
      <c r="T36" s="242"/>
      <c r="U36" s="254">
        <v>0</v>
      </c>
    </row>
    <row r="37" spans="1:25" ht="14.25" customHeight="1">
      <c r="A37" s="1426" t="s">
        <v>2182</v>
      </c>
      <c r="B37" s="236" t="s">
        <v>5</v>
      </c>
      <c r="C37" s="1729">
        <v>4469502</v>
      </c>
      <c r="D37" s="1730"/>
      <c r="E37" s="1729">
        <v>4900692</v>
      </c>
      <c r="F37" s="1730"/>
      <c r="G37" s="1738">
        <v>0</v>
      </c>
      <c r="H37" s="1730"/>
      <c r="I37" s="1738">
        <v>0</v>
      </c>
      <c r="J37" s="1730"/>
      <c r="K37" s="1738">
        <v>0</v>
      </c>
      <c r="L37" s="1730"/>
      <c r="M37" s="1738">
        <v>0</v>
      </c>
      <c r="N37" s="1730"/>
      <c r="O37" s="1738">
        <v>0</v>
      </c>
      <c r="P37" s="1730"/>
      <c r="Q37" s="1738">
        <v>0</v>
      </c>
      <c r="R37" s="1730"/>
      <c r="S37" s="1738">
        <v>0</v>
      </c>
      <c r="T37" s="242"/>
      <c r="U37" s="254">
        <v>0</v>
      </c>
    </row>
    <row r="38" spans="1:25" ht="14.25" customHeight="1">
      <c r="A38" s="1426" t="s">
        <v>2183</v>
      </c>
      <c r="B38" s="236" t="s">
        <v>5</v>
      </c>
      <c r="C38" s="1729">
        <v>2003238</v>
      </c>
      <c r="D38" s="1730"/>
      <c r="E38" s="1729">
        <v>1982597</v>
      </c>
      <c r="F38" s="1730"/>
      <c r="G38" s="1738">
        <v>0</v>
      </c>
      <c r="H38" s="1730"/>
      <c r="I38" s="1738">
        <v>0</v>
      </c>
      <c r="J38" s="1730"/>
      <c r="K38" s="1738">
        <v>0</v>
      </c>
      <c r="L38" s="1730"/>
      <c r="M38" s="1738">
        <v>0</v>
      </c>
      <c r="N38" s="1730"/>
      <c r="O38" s="1738">
        <v>0</v>
      </c>
      <c r="P38" s="1730"/>
      <c r="Q38" s="1738">
        <v>0</v>
      </c>
      <c r="R38" s="1730"/>
      <c r="S38" s="1738">
        <v>0</v>
      </c>
      <c r="T38" s="242"/>
      <c r="U38" s="254">
        <v>0</v>
      </c>
    </row>
    <row r="39" spans="1:25" ht="14.25" customHeight="1">
      <c r="A39" s="1426" t="s">
        <v>2184</v>
      </c>
      <c r="B39" s="236" t="s">
        <v>5</v>
      </c>
      <c r="C39" s="1729">
        <v>5130684</v>
      </c>
      <c r="D39" s="1730"/>
      <c r="E39" s="1729">
        <v>4974616</v>
      </c>
      <c r="F39" s="1730"/>
      <c r="G39" s="1738">
        <v>0</v>
      </c>
      <c r="H39" s="1730"/>
      <c r="I39" s="1738">
        <v>0</v>
      </c>
      <c r="J39" s="1730"/>
      <c r="K39" s="1738">
        <v>0</v>
      </c>
      <c r="L39" s="1730"/>
      <c r="M39" s="1738">
        <v>0</v>
      </c>
      <c r="N39" s="1730"/>
      <c r="O39" s="1738">
        <v>0</v>
      </c>
      <c r="P39" s="1730"/>
      <c r="Q39" s="1738">
        <v>0</v>
      </c>
      <c r="R39" s="1730"/>
      <c r="S39" s="1738">
        <v>0</v>
      </c>
      <c r="T39" s="242"/>
      <c r="U39" s="254">
        <v>0</v>
      </c>
    </row>
    <row r="40" spans="1:25" ht="14.25" customHeight="1">
      <c r="A40" s="1399" t="s">
        <v>2193</v>
      </c>
      <c r="B40" s="236" t="s">
        <v>5</v>
      </c>
      <c r="C40" s="1729"/>
      <c r="D40" s="1731"/>
      <c r="E40" s="1729"/>
      <c r="F40" s="1731"/>
      <c r="G40" s="1729"/>
      <c r="H40" s="1731"/>
      <c r="I40" s="1729"/>
      <c r="J40" s="1731"/>
      <c r="K40" s="1729"/>
      <c r="L40" s="1731"/>
      <c r="M40" s="1729"/>
      <c r="N40" s="1731"/>
      <c r="O40" s="1729"/>
      <c r="P40" s="1731"/>
      <c r="Q40" s="1729"/>
      <c r="R40" s="1731"/>
      <c r="S40" s="1729"/>
      <c r="T40" s="244"/>
      <c r="U40" s="241"/>
    </row>
    <row r="41" spans="1:25" ht="14.25" customHeight="1">
      <c r="A41" s="235" t="s">
        <v>208</v>
      </c>
      <c r="B41" s="236" t="s">
        <v>5</v>
      </c>
      <c r="C41" s="1729">
        <v>2891467</v>
      </c>
      <c r="D41" s="1731"/>
      <c r="E41" s="1729">
        <v>3059315</v>
      </c>
      <c r="F41" s="1731"/>
      <c r="G41" s="1741">
        <v>0</v>
      </c>
      <c r="H41" s="1731"/>
      <c r="I41" s="1741">
        <v>0</v>
      </c>
      <c r="J41" s="1731"/>
      <c r="K41" s="1741">
        <v>0</v>
      </c>
      <c r="L41" s="1731"/>
      <c r="M41" s="1741">
        <v>0</v>
      </c>
      <c r="N41" s="1731"/>
      <c r="O41" s="1741">
        <v>0</v>
      </c>
      <c r="P41" s="1731"/>
      <c r="Q41" s="1741">
        <v>0</v>
      </c>
      <c r="R41" s="1731"/>
      <c r="S41" s="1741">
        <v>0</v>
      </c>
      <c r="T41" s="244"/>
      <c r="U41" s="257">
        <v>0</v>
      </c>
    </row>
    <row r="42" spans="1:25" ht="18" customHeight="1">
      <c r="A42" s="245" t="s">
        <v>209</v>
      </c>
      <c r="B42" s="63" t="s">
        <v>5</v>
      </c>
      <c r="C42" s="1732">
        <f>ROUND(SUM(C22:C41),1)</f>
        <v>98633449</v>
      </c>
      <c r="D42" s="1733"/>
      <c r="E42" s="1732">
        <f>ROUND(SUM(E22:E41),1)</f>
        <v>96487846</v>
      </c>
      <c r="F42" s="1733"/>
      <c r="G42" s="1732">
        <f>ROUND(SUM(G22:G41),1)</f>
        <v>95700952</v>
      </c>
      <c r="H42" s="1733"/>
      <c r="I42" s="1732">
        <f>ROUND(SUM(I22:I41),1)</f>
        <v>98569192</v>
      </c>
      <c r="J42" s="1733"/>
      <c r="K42" s="1732">
        <f>ROUND(SUM(K22:K41),1)</f>
        <v>104723651</v>
      </c>
      <c r="L42" s="1733"/>
      <c r="M42" s="1732">
        <f>ROUND(SUM(M22:M41),1)</f>
        <v>110313627</v>
      </c>
      <c r="N42" s="1733"/>
      <c r="O42" s="1732">
        <f>ROUND(SUM(O22:O41),1)</f>
        <v>116336743</v>
      </c>
      <c r="P42" s="1733"/>
      <c r="Q42" s="1732">
        <f>ROUND(SUM(Q22:Q41),1)</f>
        <v>121994911</v>
      </c>
      <c r="R42" s="1733"/>
      <c r="S42" s="1732">
        <f>ROUND(SUM(S22:S41),1)</f>
        <v>127431778</v>
      </c>
      <c r="T42" s="248"/>
      <c r="U42" s="247">
        <f>ROUND(SUM(U22:U41),1)</f>
        <v>130118409</v>
      </c>
      <c r="V42" s="258"/>
      <c r="W42" s="258"/>
      <c r="X42" s="258"/>
      <c r="Y42" s="258"/>
    </row>
    <row r="43" spans="1:25" ht="10.5" customHeight="1">
      <c r="A43" s="245"/>
      <c r="B43" s="63"/>
      <c r="C43" s="1739"/>
      <c r="D43" s="1731"/>
      <c r="E43" s="1739"/>
      <c r="F43" s="1731"/>
      <c r="G43" s="1739"/>
      <c r="H43" s="1731"/>
      <c r="I43" s="1739"/>
      <c r="J43" s="1731"/>
      <c r="K43" s="1739"/>
      <c r="L43" s="1731"/>
      <c r="M43" s="1739"/>
      <c r="N43" s="1731"/>
      <c r="O43" s="1739"/>
      <c r="P43" s="1731"/>
      <c r="Q43" s="1739"/>
      <c r="R43" s="1731"/>
      <c r="S43" s="1739"/>
      <c r="T43" s="244"/>
      <c r="U43" s="255"/>
    </row>
    <row r="44" spans="1:25" ht="14.15" customHeight="1">
      <c r="A44" s="243" t="s">
        <v>210</v>
      </c>
      <c r="B44" s="63"/>
      <c r="C44" s="1736"/>
      <c r="D44" s="1737"/>
      <c r="E44" s="1736"/>
      <c r="F44" s="1737"/>
      <c r="G44" s="1736"/>
      <c r="H44" s="1737"/>
      <c r="I44" s="1736"/>
      <c r="J44" s="1737"/>
      <c r="K44" s="1736"/>
      <c r="L44" s="1737"/>
      <c r="M44" s="1736"/>
      <c r="N44" s="1737"/>
      <c r="O44" s="1736"/>
      <c r="P44" s="1737"/>
      <c r="Q44" s="1736"/>
      <c r="R44" s="1737"/>
      <c r="S44" s="1736"/>
      <c r="T44" s="252"/>
      <c r="U44" s="251"/>
    </row>
    <row r="45" spans="1:25" ht="14.15" customHeight="1">
      <c r="A45" s="1426" t="s">
        <v>2106</v>
      </c>
      <c r="B45" s="236" t="s">
        <v>5</v>
      </c>
      <c r="C45" s="1729">
        <v>13104777</v>
      </c>
      <c r="D45" s="1730"/>
      <c r="E45" s="1729">
        <v>12673297</v>
      </c>
      <c r="F45" s="1730"/>
      <c r="G45" s="1729">
        <v>13011558</v>
      </c>
      <c r="H45" s="1730"/>
      <c r="I45" s="1729">
        <v>12957859</v>
      </c>
      <c r="J45" s="1730"/>
      <c r="K45" s="1729">
        <v>13162852</v>
      </c>
      <c r="L45" s="1730"/>
      <c r="M45" s="1729">
        <v>13598151</v>
      </c>
      <c r="N45" s="1730"/>
      <c r="O45" s="1729">
        <v>13723534</v>
      </c>
      <c r="P45" s="1730"/>
      <c r="Q45" s="1729">
        <v>13837589</v>
      </c>
      <c r="R45" s="1730"/>
      <c r="S45" s="2041">
        <v>14324727</v>
      </c>
      <c r="T45" s="242"/>
      <c r="U45" s="1817">
        <v>14726504</v>
      </c>
    </row>
    <row r="46" spans="1:25" ht="14.15" customHeight="1">
      <c r="A46" s="1426" t="s">
        <v>2429</v>
      </c>
      <c r="B46" s="236" t="s">
        <v>5</v>
      </c>
      <c r="C46" s="1729">
        <v>5979320</v>
      </c>
      <c r="D46" s="1730"/>
      <c r="E46" s="1729">
        <v>6347746</v>
      </c>
      <c r="F46" s="1730"/>
      <c r="G46" s="1729">
        <v>6170765</v>
      </c>
      <c r="H46" s="1730"/>
      <c r="I46" s="1729">
        <v>6803869</v>
      </c>
      <c r="J46" s="1730"/>
      <c r="K46" s="1729">
        <v>6977664</v>
      </c>
      <c r="L46" s="1730"/>
      <c r="M46" s="1729">
        <v>6974097</v>
      </c>
      <c r="N46" s="1730"/>
      <c r="O46" s="1729">
        <v>6958850</v>
      </c>
      <c r="P46" s="1730"/>
      <c r="Q46" s="1729">
        <v>7019728</v>
      </c>
      <c r="R46" s="1730"/>
      <c r="S46" s="2041">
        <v>6764020</v>
      </c>
      <c r="T46" s="242"/>
      <c r="U46" s="1533">
        <v>7477130</v>
      </c>
    </row>
    <row r="47" spans="1:25" ht="14.15" customHeight="1">
      <c r="A47" s="243" t="s">
        <v>211</v>
      </c>
      <c r="B47" s="236" t="s">
        <v>5</v>
      </c>
      <c r="C47" s="1729">
        <v>6361086</v>
      </c>
      <c r="D47" s="1730"/>
      <c r="E47" s="1729">
        <v>6854416</v>
      </c>
      <c r="F47" s="1730"/>
      <c r="G47" s="1729">
        <v>6675439</v>
      </c>
      <c r="H47" s="1730"/>
      <c r="I47" s="1729">
        <v>7279909</v>
      </c>
      <c r="J47" s="1730"/>
      <c r="K47" s="1729">
        <v>7337109</v>
      </c>
      <c r="L47" s="1730"/>
      <c r="M47" s="1729">
        <v>7739187</v>
      </c>
      <c r="N47" s="1730"/>
      <c r="O47" s="1729">
        <v>7926960</v>
      </c>
      <c r="P47" s="1730"/>
      <c r="Q47" s="1729">
        <v>8174647</v>
      </c>
      <c r="R47" s="1730"/>
      <c r="S47" s="2041">
        <v>8624718</v>
      </c>
      <c r="T47" s="242"/>
      <c r="U47" s="1533">
        <v>8756793</v>
      </c>
    </row>
    <row r="48" spans="1:25" ht="14.15" customHeight="1">
      <c r="A48" s="235" t="s">
        <v>212</v>
      </c>
      <c r="B48" s="63"/>
      <c r="C48" s="1742"/>
      <c r="D48" s="1743"/>
      <c r="E48" s="1742"/>
      <c r="F48" s="1743"/>
      <c r="G48" s="1742"/>
      <c r="H48" s="1743"/>
      <c r="I48" s="1729"/>
      <c r="J48" s="1743"/>
      <c r="K48" s="1729"/>
      <c r="L48" s="1743"/>
      <c r="M48" s="1729"/>
      <c r="N48" s="1743"/>
      <c r="O48" s="1729"/>
      <c r="P48" s="1743"/>
      <c r="Q48" s="1729"/>
      <c r="R48" s="1743"/>
      <c r="S48" s="241"/>
      <c r="T48" s="259"/>
      <c r="U48" s="241"/>
    </row>
    <row r="49" spans="1:21" ht="14.15" customHeight="1">
      <c r="A49" s="1426" t="s">
        <v>2428</v>
      </c>
      <c r="B49" s="236" t="s">
        <v>5</v>
      </c>
      <c r="C49" s="1729">
        <v>5614669</v>
      </c>
      <c r="D49" s="1730"/>
      <c r="E49" s="1729">
        <v>5864022</v>
      </c>
      <c r="F49" s="1730"/>
      <c r="G49" s="1729">
        <v>6137929</v>
      </c>
      <c r="H49" s="1730"/>
      <c r="I49" s="1729">
        <v>6399696</v>
      </c>
      <c r="J49" s="1730"/>
      <c r="K49" s="1729">
        <v>6182817</v>
      </c>
      <c r="L49" s="1730"/>
      <c r="M49" s="1729">
        <v>5598485</v>
      </c>
      <c r="N49" s="1730"/>
      <c r="O49" s="1729">
        <v>5513783</v>
      </c>
      <c r="P49" s="1730"/>
      <c r="Q49" s="1729">
        <v>5872838</v>
      </c>
      <c r="R49" s="1730"/>
      <c r="S49" s="2041">
        <v>6698565</v>
      </c>
      <c r="T49" s="242"/>
      <c r="U49" s="1533">
        <v>4916091</v>
      </c>
    </row>
    <row r="50" spans="1:21" ht="14.15" customHeight="1">
      <c r="A50" s="1426" t="s">
        <v>2107</v>
      </c>
      <c r="B50" s="236" t="s">
        <v>5</v>
      </c>
      <c r="C50" s="1729">
        <v>5131630</v>
      </c>
      <c r="D50" s="1730"/>
      <c r="E50" s="1729">
        <v>5276540</v>
      </c>
      <c r="F50" s="1731"/>
      <c r="G50" s="1729">
        <v>5400190</v>
      </c>
      <c r="H50" s="1731"/>
      <c r="I50" s="1729">
        <v>5515961</v>
      </c>
      <c r="J50" s="1731"/>
      <c r="K50" s="1729">
        <v>5506585</v>
      </c>
      <c r="L50" s="1731"/>
      <c r="M50" s="1729">
        <v>6484930</v>
      </c>
      <c r="N50" s="1731"/>
      <c r="O50" s="1729">
        <v>6555395</v>
      </c>
      <c r="P50" s="1731"/>
      <c r="Q50" s="1729">
        <v>6843884</v>
      </c>
      <c r="R50" s="1731"/>
      <c r="S50" s="2040">
        <v>7031248</v>
      </c>
      <c r="T50" s="244"/>
      <c r="U50" s="1844">
        <v>6985439</v>
      </c>
    </row>
    <row r="51" spans="1:21" ht="18" customHeight="1">
      <c r="A51" s="245" t="s">
        <v>213</v>
      </c>
      <c r="B51" s="246" t="s">
        <v>5</v>
      </c>
      <c r="C51" s="1732">
        <f>ROUND(SUM(C42:C50),1)</f>
        <v>134824931</v>
      </c>
      <c r="D51" s="1733"/>
      <c r="E51" s="1732">
        <f>ROUND(SUM(E42:E50),1)</f>
        <v>133503867</v>
      </c>
      <c r="F51" s="1733"/>
      <c r="G51" s="1732">
        <f>ROUND(SUM(G42:G50),1)</f>
        <v>133096833</v>
      </c>
      <c r="H51" s="1733"/>
      <c r="I51" s="1732">
        <f>ROUND(SUM(I42:I50),1)</f>
        <v>137526486</v>
      </c>
      <c r="J51" s="1733"/>
      <c r="K51" s="1732">
        <f>ROUND(SUM(K42:K50),1)</f>
        <v>143890678</v>
      </c>
      <c r="L51" s="1733"/>
      <c r="M51" s="1732">
        <f>ROUND(SUM(M42:M50),1)</f>
        <v>150708477</v>
      </c>
      <c r="N51" s="1733"/>
      <c r="O51" s="1732">
        <f>ROUND(SUM(O42:O50),1)</f>
        <v>157015265</v>
      </c>
      <c r="P51" s="1733"/>
      <c r="Q51" s="1732">
        <f>ROUND(SUM(Q42:Q50),1)</f>
        <v>163743597</v>
      </c>
      <c r="R51" s="1733"/>
      <c r="S51" s="1732">
        <f>ROUND(SUM(S42:S50),1)</f>
        <v>170875056</v>
      </c>
      <c r="T51" s="248"/>
      <c r="U51" s="247">
        <f>ROUND(SUM(U42:U50),1)</f>
        <v>172980366</v>
      </c>
    </row>
    <row r="52" spans="1:21" ht="15" customHeight="1">
      <c r="A52" s="245"/>
      <c r="B52" s="64"/>
      <c r="C52" s="1732"/>
      <c r="D52" s="1733"/>
      <c r="E52" s="1732"/>
      <c r="F52" s="1733"/>
      <c r="G52" s="1732"/>
      <c r="H52" s="1733"/>
      <c r="I52" s="1732"/>
      <c r="J52" s="1733"/>
      <c r="K52" s="1732"/>
      <c r="L52" s="1733"/>
      <c r="M52" s="1732"/>
      <c r="N52" s="1733"/>
      <c r="O52" s="1732"/>
      <c r="P52" s="1733"/>
      <c r="Q52" s="1732"/>
      <c r="R52" s="1733"/>
      <c r="S52" s="1732"/>
      <c r="T52" s="248"/>
      <c r="U52" s="247"/>
    </row>
    <row r="53" spans="1:21" ht="15.75" customHeight="1">
      <c r="A53" s="245" t="s">
        <v>2195</v>
      </c>
      <c r="B53" s="246" t="s">
        <v>5</v>
      </c>
      <c r="C53" s="1744">
        <f>ROUND(SUM(C18-C51),1)</f>
        <v>-1503551</v>
      </c>
      <c r="D53" s="1733"/>
      <c r="E53" s="1744">
        <f>ROUND(SUM(E18-E51),1)</f>
        <v>-759022</v>
      </c>
      <c r="F53" s="1745"/>
      <c r="G53" s="1744">
        <f>ROUND(SUM(G18-G51),1)</f>
        <v>77096</v>
      </c>
      <c r="H53" s="1733"/>
      <c r="I53" s="1744">
        <f>ROUND(SUM(I18-I51),1)</f>
        <v>186610</v>
      </c>
      <c r="J53" s="1733"/>
      <c r="K53" s="1744">
        <f>ROUND(SUM(K18-K51),1)</f>
        <v>5217920</v>
      </c>
      <c r="L53" s="1733"/>
      <c r="M53" s="1744">
        <f>ROUND(SUM(M18-M51),1)</f>
        <v>2556461</v>
      </c>
      <c r="N53" s="1733"/>
      <c r="O53" s="1744">
        <f>ROUND(SUM(O18-O51),1)</f>
        <v>-643141</v>
      </c>
      <c r="P53" s="1733"/>
      <c r="Q53" s="1744">
        <f>ROUND(SUM(Q18-Q51),1)</f>
        <v>1726753</v>
      </c>
      <c r="R53" s="1733"/>
      <c r="S53" s="1744">
        <f>ROUND(SUM(S18-S51),1)</f>
        <v>-2768691</v>
      </c>
      <c r="T53" s="248"/>
      <c r="U53" s="260">
        <f>ROUND(SUM(U18-U51),1)</f>
        <v>4455100</v>
      </c>
    </row>
    <row r="54" spans="1:21" ht="15.5">
      <c r="A54" s="245"/>
      <c r="B54" s="63"/>
      <c r="C54" s="1734"/>
      <c r="D54" s="1735"/>
      <c r="E54" s="1734"/>
      <c r="F54" s="1735"/>
      <c r="G54" s="1734"/>
      <c r="H54" s="1735"/>
      <c r="I54" s="1734"/>
      <c r="J54" s="1735"/>
      <c r="K54" s="1734"/>
      <c r="L54" s="1735"/>
      <c r="M54" s="1734"/>
      <c r="N54" s="1735"/>
      <c r="O54" s="1734"/>
      <c r="P54" s="1735"/>
      <c r="Q54" s="1734"/>
      <c r="R54" s="1735"/>
      <c r="S54" s="1734"/>
      <c r="T54" s="250"/>
      <c r="U54" s="249"/>
    </row>
    <row r="55" spans="1:21" ht="14.15" customHeight="1">
      <c r="A55" s="245" t="s">
        <v>214</v>
      </c>
      <c r="B55" s="63"/>
      <c r="C55" s="1736"/>
      <c r="D55" s="1737"/>
      <c r="E55" s="1736"/>
      <c r="F55" s="1737"/>
      <c r="G55" s="1736"/>
      <c r="H55" s="1737"/>
      <c r="I55" s="1736"/>
      <c r="J55" s="1737"/>
      <c r="K55" s="1736"/>
      <c r="L55" s="1737"/>
      <c r="M55" s="1736"/>
      <c r="N55" s="1737"/>
      <c r="O55" s="1736"/>
      <c r="P55" s="1737"/>
      <c r="Q55" s="1736"/>
      <c r="R55" s="1737"/>
      <c r="S55" s="1736"/>
      <c r="T55" s="252"/>
      <c r="U55" s="251"/>
    </row>
    <row r="56" spans="1:21" ht="14.15" customHeight="1">
      <c r="A56" s="1426" t="s">
        <v>2427</v>
      </c>
      <c r="B56" s="236" t="s">
        <v>5</v>
      </c>
      <c r="C56" s="1729">
        <v>525154</v>
      </c>
      <c r="D56" s="1730"/>
      <c r="E56" s="1729">
        <v>352069</v>
      </c>
      <c r="F56" s="1730"/>
      <c r="G56" s="1729">
        <v>433631</v>
      </c>
      <c r="H56" s="1730"/>
      <c r="I56" s="1729">
        <v>0</v>
      </c>
      <c r="J56" s="1730"/>
      <c r="K56" s="1729">
        <v>161343</v>
      </c>
      <c r="L56" s="1730"/>
      <c r="M56" s="1729">
        <v>0</v>
      </c>
      <c r="N56" s="1730"/>
      <c r="O56" s="1729">
        <v>0</v>
      </c>
      <c r="P56" s="1730"/>
      <c r="Q56" s="1729">
        <v>160369</v>
      </c>
      <c r="R56" s="1730"/>
      <c r="S56" s="241">
        <v>132900</v>
      </c>
      <c r="T56" s="242"/>
      <c r="U56" s="241">
        <v>0</v>
      </c>
    </row>
    <row r="57" spans="1:21" ht="14.15" customHeight="1">
      <c r="A57" s="243" t="s">
        <v>215</v>
      </c>
      <c r="B57" s="236" t="s">
        <v>5</v>
      </c>
      <c r="C57" s="1729">
        <v>27605704</v>
      </c>
      <c r="D57" s="1730"/>
      <c r="E57" s="1729">
        <v>26540430</v>
      </c>
      <c r="F57" s="1730"/>
      <c r="G57" s="1729">
        <v>26902629</v>
      </c>
      <c r="H57" s="1730"/>
      <c r="I57" s="1729">
        <v>30592764</v>
      </c>
      <c r="J57" s="1730"/>
      <c r="K57" s="1729">
        <v>29807742</v>
      </c>
      <c r="L57" s="1730"/>
      <c r="M57" s="1729">
        <v>33441924</v>
      </c>
      <c r="N57" s="1730"/>
      <c r="O57" s="1729">
        <v>31668311</v>
      </c>
      <c r="P57" s="1730"/>
      <c r="Q57" s="1729">
        <v>33063685</v>
      </c>
      <c r="R57" s="1730"/>
      <c r="S57" s="241">
        <v>38730322</v>
      </c>
      <c r="T57" s="242"/>
      <c r="U57" s="241">
        <f>'SCH 2'!T161</f>
        <v>45464700</v>
      </c>
    </row>
    <row r="58" spans="1:21" ht="14.15" customHeight="1">
      <c r="A58" s="243" t="s">
        <v>216</v>
      </c>
      <c r="B58" s="236" t="s">
        <v>5</v>
      </c>
      <c r="C58" s="1729">
        <v>-27675129</v>
      </c>
      <c r="D58" s="1730"/>
      <c r="E58" s="1729">
        <v>-26585488</v>
      </c>
      <c r="F58" s="1731"/>
      <c r="G58" s="1729">
        <v>-26897343</v>
      </c>
      <c r="H58" s="1731"/>
      <c r="I58" s="1729">
        <v>-30621199</v>
      </c>
      <c r="J58" s="1731"/>
      <c r="K58" s="1729">
        <v>-29866485</v>
      </c>
      <c r="L58" s="1731"/>
      <c r="M58" s="1729">
        <v>-33543814</v>
      </c>
      <c r="N58" s="1731"/>
      <c r="O58" s="1729">
        <v>-31730590</v>
      </c>
      <c r="P58" s="1731"/>
      <c r="Q58" s="1729">
        <v>-33306520</v>
      </c>
      <c r="R58" s="1731"/>
      <c r="S58" s="2041">
        <v>-38868505</v>
      </c>
      <c r="T58" s="244"/>
      <c r="U58" s="2225">
        <v>-45610072</v>
      </c>
    </row>
    <row r="59" spans="1:21" ht="14.15" customHeight="1">
      <c r="A59" s="1426" t="s">
        <v>2407</v>
      </c>
      <c r="B59" s="1433" t="s">
        <v>5</v>
      </c>
      <c r="C59" s="1729">
        <v>0</v>
      </c>
      <c r="D59" s="1730"/>
      <c r="E59" s="1729">
        <v>0</v>
      </c>
      <c r="F59" s="1731"/>
      <c r="G59" s="1729">
        <v>0</v>
      </c>
      <c r="H59" s="1731"/>
      <c r="I59" s="1729">
        <v>0</v>
      </c>
      <c r="J59" s="1731"/>
      <c r="K59" s="1729">
        <v>0</v>
      </c>
      <c r="L59" s="1731"/>
      <c r="M59" s="1729">
        <v>-5</v>
      </c>
      <c r="N59" s="1731"/>
      <c r="O59" s="1729">
        <v>0</v>
      </c>
      <c r="P59" s="1731"/>
      <c r="Q59" s="1729">
        <v>0</v>
      </c>
      <c r="R59" s="1731"/>
      <c r="S59" s="2040">
        <v>0</v>
      </c>
      <c r="T59" s="244"/>
      <c r="U59" s="1794">
        <v>0</v>
      </c>
    </row>
    <row r="60" spans="1:21" ht="18.75" customHeight="1">
      <c r="A60" s="245" t="s">
        <v>2196</v>
      </c>
      <c r="B60" s="246" t="s">
        <v>5</v>
      </c>
      <c r="C60" s="1732">
        <f>ROUND(SUM(C56:C59),1)</f>
        <v>455729</v>
      </c>
      <c r="D60" s="1733"/>
      <c r="E60" s="1732">
        <f>ROUND(SUM(E56:E59),1)</f>
        <v>307011</v>
      </c>
      <c r="F60" s="1733"/>
      <c r="G60" s="1732">
        <f>ROUND(SUM(G56:G59),1)</f>
        <v>438917</v>
      </c>
      <c r="H60" s="1733"/>
      <c r="I60" s="1732">
        <f>ROUND(SUM(I56:I59),1)</f>
        <v>-28435</v>
      </c>
      <c r="J60" s="1733"/>
      <c r="K60" s="1732">
        <f>ROUND(SUM(K56:K59),1)</f>
        <v>102600</v>
      </c>
      <c r="L60" s="1733"/>
      <c r="M60" s="1732">
        <f>ROUND(SUM(M56:M59),1)</f>
        <v>-101895</v>
      </c>
      <c r="N60" s="1733"/>
      <c r="O60" s="1732">
        <f>ROUND(SUM(O56:O59),1)</f>
        <v>-62279</v>
      </c>
      <c r="P60" s="1733"/>
      <c r="Q60" s="1732">
        <f>ROUND(SUM(Q56:Q59),1)</f>
        <v>-82466</v>
      </c>
      <c r="R60" s="1733"/>
      <c r="S60" s="1732">
        <f>ROUND(SUM(S56:S59),1)</f>
        <v>-5283</v>
      </c>
      <c r="T60" s="248"/>
      <c r="U60" s="247">
        <f>ROUND(SUM(U56:U59),1)</f>
        <v>-145372</v>
      </c>
    </row>
    <row r="61" spans="1:21" ht="15" customHeight="1">
      <c r="A61" s="243"/>
      <c r="B61" s="63"/>
      <c r="C61" s="1734"/>
      <c r="D61" s="1735"/>
      <c r="E61" s="1734"/>
      <c r="F61" s="1735"/>
      <c r="G61" s="1734"/>
      <c r="H61" s="1735"/>
      <c r="I61" s="1734"/>
      <c r="J61" s="1735"/>
      <c r="K61" s="1734"/>
      <c r="L61" s="1735"/>
      <c r="M61" s="1734"/>
      <c r="N61" s="1735"/>
      <c r="O61" s="1734"/>
      <c r="P61" s="1735"/>
      <c r="Q61" s="1734"/>
      <c r="R61" s="1735"/>
      <c r="S61" s="1734"/>
      <c r="T61" s="250"/>
      <c r="U61" s="249"/>
    </row>
    <row r="62" spans="1:21" ht="15.75" customHeight="1">
      <c r="A62" s="262" t="s">
        <v>217</v>
      </c>
      <c r="B62" s="64"/>
      <c r="C62" s="1736"/>
      <c r="D62" s="1737"/>
      <c r="E62" s="1736"/>
      <c r="F62" s="1737"/>
      <c r="G62" s="1736"/>
      <c r="H62" s="1737"/>
      <c r="I62" s="1736"/>
      <c r="J62" s="1737"/>
      <c r="K62" s="1736"/>
      <c r="L62" s="1737"/>
      <c r="M62" s="1736"/>
      <c r="N62" s="1737"/>
      <c r="O62" s="1736"/>
      <c r="P62" s="1737"/>
      <c r="Q62" s="1736"/>
      <c r="R62" s="1737"/>
      <c r="S62" s="1736"/>
      <c r="T62" s="252"/>
      <c r="U62" s="251"/>
    </row>
    <row r="63" spans="1:21" ht="15.5">
      <c r="A63" s="245" t="s">
        <v>218</v>
      </c>
      <c r="B63" s="64"/>
      <c r="C63" s="1736"/>
      <c r="D63" s="1737"/>
      <c r="E63" s="1736"/>
      <c r="F63" s="1737"/>
      <c r="G63" s="1736"/>
      <c r="H63" s="1737"/>
      <c r="I63" s="1736"/>
      <c r="J63" s="1737"/>
      <c r="K63" s="1736"/>
      <c r="L63" s="1737"/>
      <c r="M63" s="1736"/>
      <c r="N63" s="1737"/>
      <c r="O63" s="1736"/>
      <c r="P63" s="1737"/>
      <c r="Q63" s="1736"/>
      <c r="R63" s="1737"/>
      <c r="S63" s="1736"/>
      <c r="T63" s="252"/>
      <c r="U63" s="251"/>
    </row>
    <row r="64" spans="1:21" ht="14.15" customHeight="1">
      <c r="A64" s="245" t="s">
        <v>219</v>
      </c>
      <c r="B64" s="246" t="s">
        <v>5</v>
      </c>
      <c r="C64" s="1744">
        <f>ROUND(SUM(C53+C60),1)</f>
        <v>-1047822</v>
      </c>
      <c r="D64" s="1745"/>
      <c r="E64" s="1744">
        <f>ROUND(SUM(E53+E60),1)</f>
        <v>-452011</v>
      </c>
      <c r="F64" s="1745"/>
      <c r="G64" s="1744">
        <f>ROUND(SUM(G53+G60),1)</f>
        <v>516013</v>
      </c>
      <c r="H64" s="1745"/>
      <c r="I64" s="1744">
        <f>ROUND(SUM(I53+I60),1)</f>
        <v>158175</v>
      </c>
      <c r="J64" s="1745"/>
      <c r="K64" s="1744">
        <f>ROUND(SUM(K53+K60),1)</f>
        <v>5320520</v>
      </c>
      <c r="L64" s="1745"/>
      <c r="M64" s="1744">
        <f>ROUND(SUM(M53+M60),1)</f>
        <v>2454566</v>
      </c>
      <c r="N64" s="1745"/>
      <c r="O64" s="1744">
        <f>ROUND(SUM(O53+O60),1)</f>
        <v>-705420</v>
      </c>
      <c r="P64" s="1745"/>
      <c r="Q64" s="1744">
        <f>ROUND(SUM(Q53+Q60),1)</f>
        <v>1644287</v>
      </c>
      <c r="R64" s="1745"/>
      <c r="S64" s="1744">
        <f>ROUND(SUM(S53+S60),1)</f>
        <v>-2773974</v>
      </c>
      <c r="T64" s="261"/>
      <c r="U64" s="260">
        <f>ROUND(SUM(U53+U60),1)</f>
        <v>4309728</v>
      </c>
    </row>
    <row r="65" spans="1:24" ht="8.15" customHeight="1">
      <c r="A65" s="245"/>
      <c r="B65" s="64"/>
      <c r="C65" s="1744"/>
      <c r="D65" s="1745"/>
      <c r="E65" s="1744"/>
      <c r="F65" s="1745"/>
      <c r="G65" s="1744"/>
      <c r="H65" s="1745"/>
      <c r="I65" s="1744"/>
      <c r="J65" s="1745"/>
      <c r="K65" s="1744"/>
      <c r="L65" s="1745"/>
      <c r="M65" s="1744"/>
      <c r="N65" s="1745"/>
      <c r="O65" s="1744"/>
      <c r="P65" s="1745"/>
      <c r="Q65" s="1744"/>
      <c r="R65" s="1745"/>
      <c r="S65" s="1744"/>
      <c r="T65" s="261"/>
      <c r="U65" s="260"/>
    </row>
    <row r="66" spans="1:24" ht="14.15" customHeight="1">
      <c r="A66" s="262" t="s">
        <v>2268</v>
      </c>
      <c r="B66" s="64" t="s">
        <v>5</v>
      </c>
      <c r="C66" s="1744">
        <v>4860151</v>
      </c>
      <c r="D66" s="1745"/>
      <c r="E66" s="1744">
        <v>3812329</v>
      </c>
      <c r="F66" s="1733"/>
      <c r="G66" s="1744">
        <v>3360318</v>
      </c>
      <c r="H66" s="1733"/>
      <c r="I66" s="1744">
        <v>3876331</v>
      </c>
      <c r="J66" s="1733"/>
      <c r="K66" s="1744">
        <v>4034506</v>
      </c>
      <c r="L66" s="1733"/>
      <c r="M66" s="1744">
        <v>9355555</v>
      </c>
      <c r="N66" s="1733"/>
      <c r="O66" s="1744">
        <v>11810121</v>
      </c>
      <c r="P66" s="1733"/>
      <c r="Q66" s="1744">
        <v>11104701</v>
      </c>
      <c r="R66" s="1733"/>
      <c r="S66" s="1744">
        <v>12748988</v>
      </c>
      <c r="T66" s="248"/>
      <c r="U66" s="1744">
        <v>9975014</v>
      </c>
    </row>
    <row r="67" spans="1:24" ht="22.5" customHeight="1" thickBot="1">
      <c r="A67" s="262" t="s">
        <v>225</v>
      </c>
      <c r="B67" s="246" t="s">
        <v>5</v>
      </c>
      <c r="C67" s="263">
        <f>ROUND(SUM(C64+C66),1)</f>
        <v>3812329</v>
      </c>
      <c r="D67" s="264"/>
      <c r="E67" s="263">
        <f>ROUND(SUM(E64+E66),1)</f>
        <v>3360318</v>
      </c>
      <c r="F67" s="264"/>
      <c r="G67" s="263">
        <f>ROUND(SUM(G64+G66),1)</f>
        <v>3876331</v>
      </c>
      <c r="H67" s="265"/>
      <c r="I67" s="263">
        <f>ROUND(SUM(I64+I66),1)</f>
        <v>4034506</v>
      </c>
      <c r="J67" s="266"/>
      <c r="K67" s="263">
        <f>ROUND(SUM(K64+K66),1)</f>
        <v>9355026</v>
      </c>
      <c r="L67" s="266"/>
      <c r="M67" s="263">
        <f>ROUND(SUM(M64+M66),1)</f>
        <v>11810121</v>
      </c>
      <c r="N67" s="266"/>
      <c r="O67" s="263">
        <f>ROUND(SUM(O64+O66),1)</f>
        <v>11104701</v>
      </c>
      <c r="P67" s="266"/>
      <c r="Q67" s="263">
        <f>ROUND(SUM(Q64+Q66),1)</f>
        <v>12748988</v>
      </c>
      <c r="R67" s="266"/>
      <c r="S67" s="263">
        <f>ROUND(SUM(S64+S66),1)</f>
        <v>9975014</v>
      </c>
      <c r="T67" s="266"/>
      <c r="U67" s="263">
        <f>ROUND(SUM(U64+U66),1)</f>
        <v>14284742</v>
      </c>
      <c r="V67" s="267"/>
      <c r="W67" s="267"/>
      <c r="X67" s="267"/>
    </row>
    <row r="68" spans="1:24" ht="15.75" customHeight="1" thickTop="1">
      <c r="A68" s="262"/>
      <c r="B68" s="262"/>
      <c r="C68" s="248"/>
      <c r="D68" s="264"/>
      <c r="F68" s="264"/>
      <c r="G68" s="248"/>
      <c r="H68" s="264"/>
      <c r="I68" s="248"/>
      <c r="J68" s="264"/>
      <c r="K68" s="248"/>
      <c r="L68" s="248"/>
      <c r="M68" s="264"/>
      <c r="N68" s="264"/>
      <c r="O68" s="248"/>
      <c r="P68" s="264"/>
      <c r="Q68" s="248"/>
      <c r="R68" s="264"/>
      <c r="S68" s="248"/>
      <c r="T68" s="264"/>
      <c r="U68" s="248"/>
    </row>
    <row r="69" spans="1:24" ht="14">
      <c r="A69" s="1793" t="s">
        <v>2249</v>
      </c>
      <c r="B69" s="268"/>
    </row>
    <row r="70" spans="1:24" ht="14">
      <c r="A70" s="269" t="s">
        <v>5</v>
      </c>
      <c r="B70" s="269"/>
    </row>
  </sheetData>
  <customSheetViews>
    <customSheetView guid="{47D1D06F-CD63-4FEA-BA98-58AF0C63F775}" scale="90" showPageBreaks="1" showGridLines="0" outlineSymbols="0" printArea="1">
      <selection activeCell="U17" sqref="U17"/>
      <pageMargins left="0.7" right="0.5" top="0.9" bottom="0.25" header="0.5" footer="0.25"/>
      <pageSetup scale="50" orientation="landscape" r:id="rId1"/>
      <headerFooter scaleWithDoc="0">
        <oddFooter>&amp;R&amp;8 77</oddFooter>
      </headerFooter>
    </customSheetView>
    <customSheetView guid="{018F3E41-3C34-447D-8E2C-07962AB41A6D}" scale="90" showGridLines="0" outlineSymbols="0" topLeftCell="A37">
      <selection activeCell="U17" sqref="U17"/>
      <pageMargins left="0.7" right="0.5" top="0.9" bottom="0.25" header="0.5" footer="0.25"/>
      <pageSetup scale="50" orientation="landscape" r:id="rId2"/>
      <headerFooter scaleWithDoc="0">
        <oddFooter>&amp;R&amp;8 77</oddFooter>
      </headerFooter>
    </customSheetView>
  </customSheetViews>
  <pageMargins left="0.7" right="0.5" top="0.9" bottom="0.25" header="0.5" footer="0.25"/>
  <pageSetup scale="50" orientation="landscape" r:id="rId3"/>
  <headerFooter scaleWithDoc="0">
    <oddFooter>&amp;R&amp;8 78</oddFooter>
  </headerFooter>
  <customProperties>
    <customPr name="SheetOptions"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5"/>
  <sheetViews>
    <sheetView showGridLines="0" showOutlineSymbols="0" zoomScale="80" zoomScaleNormal="80" workbookViewId="0"/>
  </sheetViews>
  <sheetFormatPr defaultColWidth="8.921875" defaultRowHeight="12.5"/>
  <cols>
    <col min="1" max="1" width="56.15234375" style="272" customWidth="1"/>
    <col min="2" max="2" width="1.61328125" style="272" customWidth="1"/>
    <col min="3" max="3" width="12.15234375" style="272" customWidth="1"/>
    <col min="4" max="4" width="2.53515625" style="272" customWidth="1"/>
    <col min="5" max="5" width="12.15234375" style="272" customWidth="1"/>
    <col min="6" max="6" width="2.53515625" style="272" customWidth="1"/>
    <col min="7" max="7" width="12.15234375" style="272" customWidth="1"/>
    <col min="8" max="8" width="2.53515625" style="272" customWidth="1"/>
    <col min="9" max="9" width="12.61328125" style="272" customWidth="1"/>
    <col min="10" max="10" width="3.15234375" style="272" customWidth="1"/>
    <col min="11" max="11" width="12.61328125" style="272" customWidth="1"/>
    <col min="12" max="12" width="2.53515625" style="272" customWidth="1"/>
    <col min="13" max="13" width="12.61328125" style="272" customWidth="1"/>
    <col min="14" max="14" width="2.53515625" style="272" customWidth="1"/>
    <col min="15" max="15" width="12.61328125" style="272" customWidth="1"/>
    <col min="16" max="16" width="2.53515625" style="272" customWidth="1"/>
    <col min="17" max="17" width="12.4609375" style="272" customWidth="1"/>
    <col min="18" max="18" width="2.53515625" style="272" customWidth="1"/>
    <col min="19" max="19" width="12.4609375" style="284" customWidth="1"/>
    <col min="20" max="20" width="2.53515625" style="272" customWidth="1"/>
    <col min="21" max="21" width="12.61328125" style="272" customWidth="1"/>
    <col min="22" max="22" width="16.15234375" style="272" customWidth="1"/>
    <col min="23" max="16384" width="8.921875" style="272"/>
  </cols>
  <sheetData>
    <row r="1" spans="1:21" ht="15" customHeight="1">
      <c r="A1" s="1050" t="s">
        <v>1193</v>
      </c>
    </row>
    <row r="3" spans="1:21" ht="18" customHeight="1">
      <c r="A3" s="270" t="s">
        <v>0</v>
      </c>
      <c r="B3" s="271"/>
      <c r="S3" s="272"/>
    </row>
    <row r="4" spans="1:21" ht="20.25" customHeight="1">
      <c r="A4" s="270" t="s">
        <v>1</v>
      </c>
      <c r="B4" s="271"/>
      <c r="S4" s="272"/>
    </row>
    <row r="5" spans="1:21" ht="18" customHeight="1">
      <c r="A5" s="270" t="s">
        <v>2192</v>
      </c>
      <c r="B5" s="271"/>
      <c r="S5" s="272"/>
    </row>
    <row r="6" spans="1:21" ht="18" customHeight="1">
      <c r="A6" s="270" t="s">
        <v>192</v>
      </c>
      <c r="B6" s="271"/>
      <c r="E6" s="273"/>
      <c r="G6" s="273"/>
      <c r="H6" s="273"/>
      <c r="I6" s="273"/>
      <c r="J6" s="273"/>
      <c r="K6" s="274"/>
      <c r="L6" s="273"/>
      <c r="Q6" s="274"/>
      <c r="S6" s="274"/>
      <c r="U6" s="273" t="s">
        <v>193</v>
      </c>
    </row>
    <row r="7" spans="1:21" ht="18" customHeight="1">
      <c r="A7" s="270" t="s">
        <v>194</v>
      </c>
      <c r="B7" s="271"/>
      <c r="Q7" s="275"/>
      <c r="S7" s="276"/>
      <c r="U7" s="276" t="s">
        <v>220</v>
      </c>
    </row>
    <row r="8" spans="1:21" ht="17.25" customHeight="1">
      <c r="A8" s="277" t="s">
        <v>2529</v>
      </c>
      <c r="B8" s="271"/>
      <c r="I8" s="278"/>
      <c r="S8" s="272"/>
    </row>
    <row r="9" spans="1:21" ht="15.9" customHeight="1">
      <c r="A9" s="279" t="s">
        <v>2312</v>
      </c>
      <c r="B9" s="271"/>
      <c r="S9" s="272"/>
    </row>
    <row r="10" spans="1:21" ht="14.15" customHeight="1">
      <c r="A10" s="271"/>
      <c r="B10" s="271"/>
      <c r="Q10" s="280"/>
      <c r="S10" s="272"/>
    </row>
    <row r="11" spans="1:21" ht="14.15" customHeight="1">
      <c r="A11" s="271"/>
      <c r="B11" s="271"/>
      <c r="C11" s="2028" t="s">
        <v>81</v>
      </c>
      <c r="D11" s="2029"/>
      <c r="E11" s="2030" t="s">
        <v>82</v>
      </c>
      <c r="F11" s="2028"/>
      <c r="G11" s="2030" t="s">
        <v>9</v>
      </c>
      <c r="H11" s="2029"/>
      <c r="I11" s="2030" t="s">
        <v>8</v>
      </c>
      <c r="J11" s="2029"/>
      <c r="K11" s="2031" t="s">
        <v>1644</v>
      </c>
      <c r="L11" s="2029"/>
      <c r="M11" s="2030" t="s">
        <v>2129</v>
      </c>
      <c r="N11" s="2029"/>
      <c r="O11" s="2030" t="s">
        <v>2203</v>
      </c>
      <c r="P11" s="2029"/>
      <c r="Q11" s="2030" t="s">
        <v>2250</v>
      </c>
      <c r="R11" s="281"/>
      <c r="S11" s="2030" t="s">
        <v>2296</v>
      </c>
      <c r="T11" s="281"/>
      <c r="U11" s="2030" t="s">
        <v>2471</v>
      </c>
    </row>
    <row r="12" spans="1:21" ht="14.15" customHeight="1">
      <c r="A12" s="279" t="s">
        <v>195</v>
      </c>
      <c r="B12" s="271"/>
      <c r="C12" s="282"/>
      <c r="D12" s="283"/>
      <c r="E12" s="282"/>
      <c r="F12" s="283"/>
      <c r="G12" s="282"/>
      <c r="H12" s="283"/>
      <c r="I12" s="282"/>
      <c r="J12" s="283"/>
      <c r="L12" s="283"/>
      <c r="N12" s="283"/>
      <c r="P12" s="283"/>
      <c r="Q12" s="284"/>
      <c r="R12" s="283"/>
      <c r="S12" s="272"/>
      <c r="T12" s="283"/>
    </row>
    <row r="13" spans="1:21" ht="14.15" customHeight="1">
      <c r="A13" s="285" t="s">
        <v>221</v>
      </c>
      <c r="B13" s="286" t="s">
        <v>5</v>
      </c>
      <c r="C13" s="1746">
        <v>36209215</v>
      </c>
      <c r="D13" s="1747"/>
      <c r="E13" s="1746">
        <v>38767827</v>
      </c>
      <c r="F13" s="1747"/>
      <c r="G13" s="1746">
        <v>40226715</v>
      </c>
      <c r="H13" s="1747"/>
      <c r="I13" s="1746">
        <v>42960775</v>
      </c>
      <c r="J13" s="1747"/>
      <c r="K13" s="1746">
        <v>43709833</v>
      </c>
      <c r="L13" s="1747"/>
      <c r="M13" s="1746">
        <v>47055283</v>
      </c>
      <c r="N13" s="1747"/>
      <c r="O13" s="1746">
        <v>47565944</v>
      </c>
      <c r="P13" s="1747"/>
      <c r="Q13" s="1746">
        <v>51501337</v>
      </c>
      <c r="R13" s="1747"/>
      <c r="S13" s="1746">
        <v>48087389</v>
      </c>
      <c r="T13" s="288"/>
      <c r="U13" s="287">
        <v>53659402</v>
      </c>
    </row>
    <row r="14" spans="1:21" ht="14.15" customHeight="1">
      <c r="A14" s="289" t="s">
        <v>222</v>
      </c>
      <c r="B14" s="286" t="s">
        <v>5</v>
      </c>
      <c r="C14" s="1748">
        <v>13607810</v>
      </c>
      <c r="D14" s="1749"/>
      <c r="E14" s="1748">
        <v>13977493</v>
      </c>
      <c r="F14" s="1749"/>
      <c r="G14" s="1748">
        <v>14013281</v>
      </c>
      <c r="H14" s="1749"/>
      <c r="I14" s="1748">
        <v>14518137</v>
      </c>
      <c r="J14" s="1749"/>
      <c r="K14" s="1748">
        <v>14784464</v>
      </c>
      <c r="L14" s="1749"/>
      <c r="M14" s="1748">
        <v>15089642</v>
      </c>
      <c r="N14" s="1749"/>
      <c r="O14" s="1748">
        <v>15587740</v>
      </c>
      <c r="P14" s="1749"/>
      <c r="Q14" s="1748">
        <v>16138822</v>
      </c>
      <c r="R14" s="1749"/>
      <c r="S14" s="1748">
        <v>16711610</v>
      </c>
      <c r="T14" s="291"/>
      <c r="U14" s="290">
        <v>17389999</v>
      </c>
    </row>
    <row r="15" spans="1:21" ht="14.15" customHeight="1">
      <c r="A15" s="289" t="s">
        <v>197</v>
      </c>
      <c r="B15" s="286" t="s">
        <v>5</v>
      </c>
      <c r="C15" s="1748">
        <v>6656770</v>
      </c>
      <c r="D15" s="1749"/>
      <c r="E15" s="1748">
        <v>7252986</v>
      </c>
      <c r="F15" s="1749"/>
      <c r="G15" s="1748">
        <v>7815260</v>
      </c>
      <c r="H15" s="1749"/>
      <c r="I15" s="1748">
        <v>7603524</v>
      </c>
      <c r="J15" s="1749"/>
      <c r="K15" s="1748">
        <v>7849377</v>
      </c>
      <c r="L15" s="1749"/>
      <c r="M15" s="1748">
        <v>7244264</v>
      </c>
      <c r="N15" s="1749"/>
      <c r="O15" s="1748">
        <v>6339407</v>
      </c>
      <c r="P15" s="1749"/>
      <c r="Q15" s="1748">
        <v>6541978</v>
      </c>
      <c r="R15" s="1749"/>
      <c r="S15" s="1748">
        <v>7242419</v>
      </c>
      <c r="T15" s="291"/>
      <c r="U15" s="290">
        <v>8329453</v>
      </c>
    </row>
    <row r="16" spans="1:21" ht="14.15" customHeight="1">
      <c r="A16" s="289" t="s">
        <v>198</v>
      </c>
      <c r="B16" s="286" t="s">
        <v>5</v>
      </c>
      <c r="C16" s="1748">
        <v>3057463</v>
      </c>
      <c r="D16" s="1749"/>
      <c r="E16" s="1748">
        <v>2963095</v>
      </c>
      <c r="F16" s="1749"/>
      <c r="G16" s="1748">
        <v>2875344</v>
      </c>
      <c r="H16" s="1749"/>
      <c r="I16" s="1748">
        <v>3252377</v>
      </c>
      <c r="J16" s="1749"/>
      <c r="K16" s="1748">
        <v>3317818</v>
      </c>
      <c r="L16" s="1749"/>
      <c r="M16" s="1748">
        <v>3889604</v>
      </c>
      <c r="N16" s="1749"/>
      <c r="O16" s="1748">
        <v>3497136</v>
      </c>
      <c r="P16" s="1749"/>
      <c r="Q16" s="1748">
        <v>3770962</v>
      </c>
      <c r="R16" s="1749"/>
      <c r="S16" s="1748">
        <v>2102431</v>
      </c>
      <c r="T16" s="291"/>
      <c r="U16" s="290">
        <v>2092765</v>
      </c>
    </row>
    <row r="17" spans="1:21" ht="14.15" customHeight="1">
      <c r="A17" s="984" t="s">
        <v>1148</v>
      </c>
      <c r="B17" s="1010" t="s">
        <v>1097</v>
      </c>
      <c r="C17" s="1748">
        <v>19148276</v>
      </c>
      <c r="D17" s="1749"/>
      <c r="E17" s="1748">
        <v>19515006</v>
      </c>
      <c r="F17" s="1749"/>
      <c r="G17" s="1748">
        <v>20000668</v>
      </c>
      <c r="H17" s="1749"/>
      <c r="I17" s="1748">
        <v>20521164</v>
      </c>
      <c r="J17" s="1749"/>
      <c r="K17" s="1748">
        <v>25300841</v>
      </c>
      <c r="L17" s="1749"/>
      <c r="M17" s="1748">
        <v>23254991</v>
      </c>
      <c r="N17" s="1749"/>
      <c r="O17" s="1748">
        <v>21756660</v>
      </c>
      <c r="P17" s="1749"/>
      <c r="Q17" s="1748">
        <v>21333717</v>
      </c>
      <c r="R17" s="1749"/>
      <c r="S17" s="1748">
        <v>23485540</v>
      </c>
      <c r="T17" s="291"/>
      <c r="U17" s="290">
        <v>22700563</v>
      </c>
    </row>
    <row r="18" spans="1:21" ht="14.15" customHeight="1">
      <c r="A18" s="289" t="s">
        <v>223</v>
      </c>
      <c r="B18" s="286" t="s">
        <v>5</v>
      </c>
      <c r="C18" s="1748">
        <v>112070</v>
      </c>
      <c r="D18" s="1749"/>
      <c r="E18" s="1748">
        <v>139961</v>
      </c>
      <c r="F18" s="1750"/>
      <c r="G18" s="1748">
        <v>140547</v>
      </c>
      <c r="H18" s="1750"/>
      <c r="I18" s="1748">
        <v>71420</v>
      </c>
      <c r="J18" s="1750"/>
      <c r="K18" s="1748">
        <v>74718</v>
      </c>
      <c r="L18" s="1750"/>
      <c r="M18" s="1748">
        <v>73548</v>
      </c>
      <c r="N18" s="1750"/>
      <c r="O18" s="1748">
        <v>72472</v>
      </c>
      <c r="P18" s="1750"/>
      <c r="Q18" s="1748">
        <v>74484</v>
      </c>
      <c r="R18" s="1750"/>
      <c r="S18" s="1748">
        <v>72646</v>
      </c>
      <c r="T18" s="292"/>
      <c r="U18" s="290">
        <v>61164</v>
      </c>
    </row>
    <row r="19" spans="1:21" ht="18.75" customHeight="1">
      <c r="A19" s="293" t="s">
        <v>1163</v>
      </c>
      <c r="B19" s="294" t="s">
        <v>5</v>
      </c>
      <c r="C19" s="1751">
        <f>ROUND(SUM(C13:C18),1)</f>
        <v>78791604</v>
      </c>
      <c r="D19" s="1752"/>
      <c r="E19" s="1751">
        <f>ROUND(SUM(E13:E18),1)</f>
        <v>82616368</v>
      </c>
      <c r="F19" s="1752"/>
      <c r="G19" s="1751">
        <f>ROUND(SUM(G13:G18),1)</f>
        <v>85071815</v>
      </c>
      <c r="H19" s="1752"/>
      <c r="I19" s="1751">
        <f>ROUND(SUM(I13:I18),1)</f>
        <v>88927397</v>
      </c>
      <c r="J19" s="1752"/>
      <c r="K19" s="1751">
        <f>ROUND(SUM(K13:K18),1)</f>
        <v>95037051</v>
      </c>
      <c r="L19" s="1752"/>
      <c r="M19" s="1751">
        <f>ROUND(SUM(M13:M18),1)</f>
        <v>96607332</v>
      </c>
      <c r="N19" s="1752"/>
      <c r="O19" s="1751">
        <f>ROUND(SUM(O13:O18),1)</f>
        <v>94819359</v>
      </c>
      <c r="P19" s="1752"/>
      <c r="Q19" s="1751">
        <f>ROUND(SUM(Q13:Q18),1)</f>
        <v>99361300</v>
      </c>
      <c r="R19" s="1752"/>
      <c r="S19" s="1751">
        <f>ROUND(SUM(S13:S18),1)</f>
        <v>97702035</v>
      </c>
      <c r="T19" s="296"/>
      <c r="U19" s="295">
        <f>ROUND(SUM(U13:U18),1)</f>
        <v>104233346</v>
      </c>
    </row>
    <row r="20" spans="1:21" ht="15.5">
      <c r="A20" s="289"/>
      <c r="B20" s="271" t="s">
        <v>5</v>
      </c>
      <c r="C20" s="1753"/>
      <c r="D20" s="1754"/>
      <c r="E20" s="1753"/>
      <c r="F20" s="1754"/>
      <c r="G20" s="1753"/>
      <c r="H20" s="1754"/>
      <c r="I20" s="1753"/>
      <c r="J20" s="1754"/>
      <c r="K20" s="1753"/>
      <c r="L20" s="1754"/>
      <c r="M20" s="1753"/>
      <c r="N20" s="1754"/>
      <c r="O20" s="1753"/>
      <c r="P20" s="1754"/>
      <c r="Q20" s="1753"/>
      <c r="R20" s="1754"/>
      <c r="S20" s="1753"/>
      <c r="T20" s="298"/>
      <c r="U20" s="297"/>
    </row>
    <row r="21" spans="1:21" ht="14.15" customHeight="1">
      <c r="A21" s="293" t="s">
        <v>201</v>
      </c>
      <c r="B21" s="271"/>
      <c r="C21" s="1755"/>
      <c r="D21" s="1756"/>
      <c r="E21" s="1755"/>
      <c r="F21" s="1756"/>
      <c r="G21" s="1755"/>
      <c r="H21" s="1756"/>
      <c r="I21" s="1755"/>
      <c r="J21" s="1756"/>
      <c r="K21" s="1755"/>
      <c r="L21" s="1756"/>
      <c r="M21" s="1755"/>
      <c r="N21" s="1756"/>
      <c r="O21" s="1755"/>
      <c r="P21" s="1756"/>
      <c r="Q21" s="1755"/>
      <c r="R21" s="1756"/>
      <c r="S21" s="1755"/>
      <c r="T21" s="300"/>
      <c r="U21" s="299"/>
    </row>
    <row r="22" spans="1:21" ht="14.15" customHeight="1">
      <c r="A22" s="289" t="s">
        <v>202</v>
      </c>
      <c r="B22" s="271"/>
      <c r="C22" s="1755"/>
      <c r="D22" s="1756"/>
      <c r="E22" s="1755"/>
      <c r="F22" s="1756"/>
      <c r="G22" s="1755"/>
      <c r="H22" s="1756"/>
      <c r="I22" s="1755"/>
      <c r="J22" s="1756"/>
      <c r="K22" s="1755"/>
      <c r="L22" s="1756"/>
      <c r="M22" s="1755"/>
      <c r="N22" s="1756"/>
      <c r="O22" s="1755"/>
      <c r="P22" s="1756"/>
      <c r="Q22" s="1755"/>
      <c r="R22" s="1756"/>
      <c r="S22" s="1755"/>
      <c r="T22" s="300"/>
      <c r="U22" s="299"/>
    </row>
    <row r="23" spans="1:21" ht="14.15" customHeight="1">
      <c r="A23" s="301" t="s">
        <v>203</v>
      </c>
      <c r="B23" s="271" t="s">
        <v>5</v>
      </c>
      <c r="C23" s="1757">
        <v>0</v>
      </c>
      <c r="D23" s="1756"/>
      <c r="E23" s="1757">
        <v>0</v>
      </c>
      <c r="F23" s="1756"/>
      <c r="G23" s="1757">
        <v>28003547</v>
      </c>
      <c r="H23" s="1756"/>
      <c r="I23" s="1758">
        <v>28566137</v>
      </c>
      <c r="J23" s="1756"/>
      <c r="K23" s="1758">
        <v>30130698</v>
      </c>
      <c r="L23" s="1756"/>
      <c r="M23" s="1758">
        <v>31662758</v>
      </c>
      <c r="N23" s="1756"/>
      <c r="O23" s="1758">
        <v>32548831</v>
      </c>
      <c r="P23" s="1756"/>
      <c r="Q23" s="1758">
        <v>33014336</v>
      </c>
      <c r="R23" s="1756"/>
      <c r="S23" s="1758">
        <v>33845340</v>
      </c>
      <c r="T23" s="300"/>
      <c r="U23" s="1536">
        <v>34142263</v>
      </c>
    </row>
    <row r="24" spans="1:21" ht="14.15" customHeight="1">
      <c r="A24" s="301" t="s">
        <v>204</v>
      </c>
      <c r="B24" s="271" t="s">
        <v>5</v>
      </c>
      <c r="C24" s="1757">
        <v>0</v>
      </c>
      <c r="D24" s="1756"/>
      <c r="E24" s="1757">
        <v>0</v>
      </c>
      <c r="F24" s="1756"/>
      <c r="G24" s="1757">
        <v>7814</v>
      </c>
      <c r="H24" s="1756"/>
      <c r="I24" s="1758">
        <v>10465</v>
      </c>
      <c r="J24" s="1756"/>
      <c r="K24" s="1758">
        <v>9539</v>
      </c>
      <c r="L24" s="1756"/>
      <c r="M24" s="1758">
        <v>12174</v>
      </c>
      <c r="N24" s="1756"/>
      <c r="O24" s="1758">
        <v>8668</v>
      </c>
      <c r="P24" s="1756"/>
      <c r="Q24" s="1758">
        <v>8315</v>
      </c>
      <c r="R24" s="1756"/>
      <c r="S24" s="1758">
        <v>7913</v>
      </c>
      <c r="T24" s="300"/>
      <c r="U24" s="1536">
        <v>7811</v>
      </c>
    </row>
    <row r="25" spans="1:21" ht="14.15" customHeight="1">
      <c r="A25" s="301" t="s">
        <v>205</v>
      </c>
      <c r="B25" s="271" t="s">
        <v>5</v>
      </c>
      <c r="C25" s="1757">
        <v>0</v>
      </c>
      <c r="D25" s="1756"/>
      <c r="E25" s="1757">
        <v>0</v>
      </c>
      <c r="F25" s="1756"/>
      <c r="G25" s="1757">
        <v>1096762</v>
      </c>
      <c r="H25" s="1756"/>
      <c r="I25" s="1758">
        <v>1249088</v>
      </c>
      <c r="J25" s="1756"/>
      <c r="K25" s="1758">
        <v>1192301</v>
      </c>
      <c r="L25" s="1756"/>
      <c r="M25" s="1758">
        <v>1215379</v>
      </c>
      <c r="N25" s="1756"/>
      <c r="O25" s="1758">
        <v>1191543</v>
      </c>
      <c r="P25" s="1756"/>
      <c r="Q25" s="1758">
        <v>1165773</v>
      </c>
      <c r="R25" s="1756"/>
      <c r="S25" s="1758">
        <v>1180807</v>
      </c>
      <c r="T25" s="300"/>
      <c r="U25" s="1536">
        <v>1267929</v>
      </c>
    </row>
    <row r="26" spans="1:21" ht="14.15" customHeight="1">
      <c r="A26" s="301" t="s">
        <v>206</v>
      </c>
      <c r="B26" s="271" t="s">
        <v>5</v>
      </c>
      <c r="C26" s="1759" t="s">
        <v>5</v>
      </c>
      <c r="D26" s="1756"/>
      <c r="E26" s="1759" t="s">
        <v>5</v>
      </c>
      <c r="F26" s="1756" t="s">
        <v>11</v>
      </c>
      <c r="G26" s="1759"/>
      <c r="H26" s="1756"/>
      <c r="I26" s="1758"/>
      <c r="J26" s="1756"/>
      <c r="K26" s="1758"/>
      <c r="L26" s="1756"/>
      <c r="M26" s="1758"/>
      <c r="N26" s="1756"/>
      <c r="O26" s="1758"/>
      <c r="P26" s="1756"/>
      <c r="Q26" s="1758"/>
      <c r="R26" s="1756"/>
      <c r="S26" s="1758"/>
      <c r="T26" s="300"/>
      <c r="U26" s="1536"/>
    </row>
    <row r="27" spans="1:21" ht="14.15" customHeight="1">
      <c r="A27" s="985" t="s">
        <v>1089</v>
      </c>
      <c r="B27" s="271" t="s">
        <v>5</v>
      </c>
      <c r="C27" s="1757">
        <v>0</v>
      </c>
      <c r="D27" s="1756"/>
      <c r="E27" s="1757">
        <v>0</v>
      </c>
      <c r="F27" s="1756"/>
      <c r="G27" s="1757">
        <v>17591758</v>
      </c>
      <c r="H27" s="1756"/>
      <c r="I27" s="1758">
        <v>17436669</v>
      </c>
      <c r="J27" s="1756"/>
      <c r="K27" s="1758">
        <v>18019396</v>
      </c>
      <c r="L27" s="1756"/>
      <c r="M27" s="1758">
        <v>18314157</v>
      </c>
      <c r="N27" s="1756"/>
      <c r="O27" s="1758">
        <v>18651573</v>
      </c>
      <c r="P27" s="1756"/>
      <c r="Q27" s="1758">
        <v>19691251</v>
      </c>
      <c r="R27" s="1756"/>
      <c r="S27" s="1758">
        <v>20371950</v>
      </c>
      <c r="T27" s="300"/>
      <c r="U27" s="1536">
        <v>23241124</v>
      </c>
    </row>
    <row r="28" spans="1:21" ht="14.15" customHeight="1">
      <c r="A28" s="1067" t="s">
        <v>2087</v>
      </c>
      <c r="B28" s="271" t="s">
        <v>5</v>
      </c>
      <c r="C28" s="1757">
        <v>0</v>
      </c>
      <c r="D28" s="1756"/>
      <c r="E28" s="1757">
        <v>0</v>
      </c>
      <c r="F28" s="1756"/>
      <c r="G28" s="1757">
        <v>3762685</v>
      </c>
      <c r="H28" s="1756"/>
      <c r="I28" s="1758">
        <v>3656417</v>
      </c>
      <c r="J28" s="1756"/>
      <c r="K28" s="1758">
        <v>3352872</v>
      </c>
      <c r="L28" s="1756"/>
      <c r="M28" s="1758">
        <v>3265481</v>
      </c>
      <c r="N28" s="1756"/>
      <c r="O28" s="1758">
        <v>3485984</v>
      </c>
      <c r="P28" s="1756"/>
      <c r="Q28" s="1758">
        <v>3292526</v>
      </c>
      <c r="R28" s="1756"/>
      <c r="S28" s="1758">
        <v>3436703</v>
      </c>
      <c r="T28" s="300"/>
      <c r="U28" s="1817">
        <v>3591023</v>
      </c>
    </row>
    <row r="29" spans="1:21" ht="14.15" customHeight="1">
      <c r="A29" s="1067" t="s">
        <v>2110</v>
      </c>
      <c r="B29" s="271" t="s">
        <v>5</v>
      </c>
      <c r="C29" s="1757">
        <v>0</v>
      </c>
      <c r="D29" s="1756"/>
      <c r="E29" s="1757">
        <v>0</v>
      </c>
      <c r="F29" s="1756"/>
      <c r="G29" s="1757">
        <v>386785</v>
      </c>
      <c r="H29" s="1756"/>
      <c r="I29" s="1758">
        <v>295356</v>
      </c>
      <c r="J29" s="1756"/>
      <c r="K29" s="1758">
        <v>331569</v>
      </c>
      <c r="L29" s="1756"/>
      <c r="M29" s="1758">
        <v>283224</v>
      </c>
      <c r="N29" s="1756"/>
      <c r="O29" s="1758">
        <v>315928</v>
      </c>
      <c r="P29" s="1756"/>
      <c r="Q29" s="1758">
        <v>323989</v>
      </c>
      <c r="R29" s="1756"/>
      <c r="S29" s="1758">
        <v>379250</v>
      </c>
      <c r="T29" s="300"/>
      <c r="U29" s="1536">
        <v>363657</v>
      </c>
    </row>
    <row r="30" spans="1:21" ht="14.15" customHeight="1">
      <c r="A30" s="301" t="s">
        <v>224</v>
      </c>
      <c r="B30" s="271" t="s">
        <v>5</v>
      </c>
      <c r="C30" s="1757">
        <v>0</v>
      </c>
      <c r="D30" s="1756"/>
      <c r="E30" s="1757">
        <v>0</v>
      </c>
      <c r="F30" s="1756"/>
      <c r="G30" s="1757">
        <v>3049037</v>
      </c>
      <c r="H30" s="1756"/>
      <c r="I30" s="1758">
        <v>3085434</v>
      </c>
      <c r="J30" s="1756"/>
      <c r="K30" s="1758">
        <v>2829894</v>
      </c>
      <c r="L30" s="1756"/>
      <c r="M30" s="1758">
        <v>2935571</v>
      </c>
      <c r="N30" s="1756"/>
      <c r="O30" s="1758">
        <v>2922687</v>
      </c>
      <c r="P30" s="1756"/>
      <c r="Q30" s="1758">
        <v>2822482</v>
      </c>
      <c r="R30" s="1756"/>
      <c r="S30" s="1758">
        <v>2783464</v>
      </c>
      <c r="T30" s="300"/>
      <c r="U30" s="1845">
        <v>2322931</v>
      </c>
    </row>
    <row r="31" spans="1:21" ht="14.15" customHeight="1">
      <c r="A31" s="1067" t="s">
        <v>2111</v>
      </c>
      <c r="B31" s="271" t="s">
        <v>5</v>
      </c>
      <c r="C31" s="1757">
        <v>0</v>
      </c>
      <c r="D31" s="1756"/>
      <c r="E31" s="1757">
        <v>0</v>
      </c>
      <c r="F31" s="1756"/>
      <c r="G31" s="1757">
        <v>376466</v>
      </c>
      <c r="H31" s="1756"/>
      <c r="I31" s="1758">
        <v>380256</v>
      </c>
      <c r="J31" s="1756"/>
      <c r="K31" s="1758">
        <v>351665</v>
      </c>
      <c r="L31" s="1756"/>
      <c r="M31" s="1758">
        <v>219285</v>
      </c>
      <c r="N31" s="1756"/>
      <c r="O31" s="1758">
        <v>266146</v>
      </c>
      <c r="P31" s="1756"/>
      <c r="Q31" s="1758">
        <v>260406</v>
      </c>
      <c r="R31" s="1756"/>
      <c r="S31" s="1758">
        <v>233146</v>
      </c>
      <c r="T31" s="300"/>
      <c r="U31" s="1536">
        <v>227259</v>
      </c>
    </row>
    <row r="32" spans="1:21" ht="14.15" customHeight="1">
      <c r="A32" s="1067" t="s">
        <v>2112</v>
      </c>
      <c r="B32" s="271" t="s">
        <v>5</v>
      </c>
      <c r="C32" s="1757">
        <v>0</v>
      </c>
      <c r="D32" s="1756"/>
      <c r="E32" s="1757">
        <v>0</v>
      </c>
      <c r="F32" s="1756"/>
      <c r="G32" s="1757">
        <v>4306745</v>
      </c>
      <c r="H32" s="1756"/>
      <c r="I32" s="1758">
        <v>4722567</v>
      </c>
      <c r="J32" s="1756"/>
      <c r="K32" s="1758">
        <v>4834029</v>
      </c>
      <c r="L32" s="1756"/>
      <c r="M32" s="1758">
        <v>4745229</v>
      </c>
      <c r="N32" s="1756"/>
      <c r="O32" s="1758">
        <v>4977294</v>
      </c>
      <c r="P32" s="1756"/>
      <c r="Q32" s="1758">
        <v>5024864</v>
      </c>
      <c r="R32" s="1756"/>
      <c r="S32" s="1758">
        <v>3938202</v>
      </c>
      <c r="T32" s="300"/>
      <c r="U32" s="1536">
        <v>3488296</v>
      </c>
    </row>
    <row r="33" spans="1:21" ht="14.15" customHeight="1">
      <c r="A33" s="289"/>
      <c r="B33" s="271"/>
      <c r="C33" s="1755"/>
      <c r="D33" s="1756"/>
      <c r="E33" s="1755"/>
      <c r="F33" s="1756"/>
      <c r="G33" s="1755"/>
      <c r="H33" s="1756"/>
      <c r="I33" s="1755"/>
      <c r="J33" s="1756"/>
      <c r="K33" s="1755"/>
      <c r="L33" s="1756"/>
      <c r="M33" s="1755"/>
      <c r="N33" s="1756"/>
      <c r="O33" s="1755"/>
      <c r="P33" s="1756"/>
      <c r="Q33" s="1755"/>
      <c r="R33" s="1756"/>
      <c r="S33" s="1755"/>
      <c r="T33" s="300"/>
      <c r="U33" s="299"/>
    </row>
    <row r="34" spans="1:21" ht="14.15" customHeight="1">
      <c r="A34" s="984" t="s">
        <v>2178</v>
      </c>
      <c r="B34" s="286" t="s">
        <v>5</v>
      </c>
      <c r="C34" s="1748">
        <v>1036641</v>
      </c>
      <c r="D34" s="1749"/>
      <c r="E34" s="1748">
        <v>956091</v>
      </c>
      <c r="F34" s="1749"/>
      <c r="G34" s="1748">
        <v>0</v>
      </c>
      <c r="H34" s="1749"/>
      <c r="I34" s="1757">
        <v>0</v>
      </c>
      <c r="J34" s="1749"/>
      <c r="K34" s="1757">
        <v>0</v>
      </c>
      <c r="L34" s="1749"/>
      <c r="M34" s="1757">
        <v>0</v>
      </c>
      <c r="N34" s="1749"/>
      <c r="O34" s="1757">
        <v>0</v>
      </c>
      <c r="P34" s="1749"/>
      <c r="Q34" s="1757">
        <v>0</v>
      </c>
      <c r="R34" s="1749"/>
      <c r="S34" s="1757">
        <v>0</v>
      </c>
      <c r="T34" s="291"/>
      <c r="U34" s="302">
        <v>0</v>
      </c>
    </row>
    <row r="35" spans="1:21" ht="14.15" customHeight="1">
      <c r="A35" s="984" t="s">
        <v>2179</v>
      </c>
      <c r="B35" s="286" t="s">
        <v>5</v>
      </c>
      <c r="C35" s="1748">
        <v>28926703</v>
      </c>
      <c r="D35" s="1749"/>
      <c r="E35" s="1748">
        <v>27094238</v>
      </c>
      <c r="F35" s="1749"/>
      <c r="G35" s="1748">
        <v>0</v>
      </c>
      <c r="H35" s="1749"/>
      <c r="I35" s="1757">
        <v>0</v>
      </c>
      <c r="J35" s="1749"/>
      <c r="K35" s="1757">
        <v>0</v>
      </c>
      <c r="L35" s="1749"/>
      <c r="M35" s="1757">
        <v>0</v>
      </c>
      <c r="N35" s="1749"/>
      <c r="O35" s="1757">
        <v>0</v>
      </c>
      <c r="P35" s="1749"/>
      <c r="Q35" s="1757">
        <v>0</v>
      </c>
      <c r="R35" s="1749"/>
      <c r="S35" s="1757">
        <v>0</v>
      </c>
      <c r="T35" s="291"/>
      <c r="U35" s="302">
        <v>0</v>
      </c>
    </row>
    <row r="36" spans="1:21" ht="14.15" customHeight="1">
      <c r="A36" s="984" t="s">
        <v>2185</v>
      </c>
      <c r="B36" s="286" t="s">
        <v>5</v>
      </c>
      <c r="C36" s="1748">
        <v>13149970</v>
      </c>
      <c r="D36" s="1749"/>
      <c r="E36" s="1748">
        <v>16489870</v>
      </c>
      <c r="F36" s="1749"/>
      <c r="G36" s="1748">
        <v>0</v>
      </c>
      <c r="H36" s="1749"/>
      <c r="I36" s="1757">
        <v>0</v>
      </c>
      <c r="J36" s="1749"/>
      <c r="K36" s="1757">
        <v>0</v>
      </c>
      <c r="L36" s="1749"/>
      <c r="M36" s="1757">
        <v>0</v>
      </c>
      <c r="N36" s="1749"/>
      <c r="O36" s="1757">
        <v>0</v>
      </c>
      <c r="P36" s="1749"/>
      <c r="Q36" s="1757">
        <v>0</v>
      </c>
      <c r="R36" s="1749"/>
      <c r="S36" s="1757">
        <v>0</v>
      </c>
      <c r="T36" s="291"/>
      <c r="U36" s="302">
        <v>0</v>
      </c>
    </row>
    <row r="37" spans="1:21" ht="14.15" customHeight="1">
      <c r="A37" s="984" t="s">
        <v>2181</v>
      </c>
      <c r="B37" s="286" t="s">
        <v>5</v>
      </c>
      <c r="C37" s="1748">
        <v>2809578</v>
      </c>
      <c r="D37" s="1749"/>
      <c r="E37" s="1748">
        <v>2908092</v>
      </c>
      <c r="F37" s="1749"/>
      <c r="G37" s="1748">
        <v>0</v>
      </c>
      <c r="H37" s="1749"/>
      <c r="I37" s="1757">
        <v>0</v>
      </c>
      <c r="J37" s="1749"/>
      <c r="K37" s="1757">
        <v>0</v>
      </c>
      <c r="L37" s="1749"/>
      <c r="M37" s="1757">
        <v>0</v>
      </c>
      <c r="N37" s="1749"/>
      <c r="O37" s="1757">
        <v>0</v>
      </c>
      <c r="P37" s="1749"/>
      <c r="Q37" s="1757">
        <v>0</v>
      </c>
      <c r="R37" s="1749"/>
      <c r="S37" s="1757">
        <v>0</v>
      </c>
      <c r="T37" s="291"/>
      <c r="U37" s="302">
        <v>0</v>
      </c>
    </row>
    <row r="38" spans="1:21" ht="14.15" customHeight="1">
      <c r="A38" s="984" t="s">
        <v>2182</v>
      </c>
      <c r="B38" s="286" t="s">
        <v>5</v>
      </c>
      <c r="C38" s="1748">
        <v>2635388</v>
      </c>
      <c r="D38" s="1749"/>
      <c r="E38" s="1748">
        <v>2968850</v>
      </c>
      <c r="F38" s="1749"/>
      <c r="G38" s="1748">
        <v>0</v>
      </c>
      <c r="H38" s="1749"/>
      <c r="I38" s="1757">
        <v>0</v>
      </c>
      <c r="J38" s="1749"/>
      <c r="K38" s="1757">
        <v>0</v>
      </c>
      <c r="L38" s="1749"/>
      <c r="M38" s="1757">
        <v>0</v>
      </c>
      <c r="N38" s="1749"/>
      <c r="O38" s="1757">
        <v>0</v>
      </c>
      <c r="P38" s="1749"/>
      <c r="Q38" s="1757">
        <v>0</v>
      </c>
      <c r="R38" s="1749"/>
      <c r="S38" s="1757">
        <v>0</v>
      </c>
      <c r="T38" s="291"/>
      <c r="U38" s="302">
        <v>0</v>
      </c>
    </row>
    <row r="39" spans="1:21" ht="14.15" customHeight="1">
      <c r="A39" s="984" t="s">
        <v>2183</v>
      </c>
      <c r="B39" s="286" t="s">
        <v>5</v>
      </c>
      <c r="C39" s="1748">
        <v>1669180</v>
      </c>
      <c r="D39" s="1749"/>
      <c r="E39" s="1748">
        <v>1731350</v>
      </c>
      <c r="F39" s="1749"/>
      <c r="G39" s="1748">
        <v>0</v>
      </c>
      <c r="H39" s="1749"/>
      <c r="I39" s="1757">
        <v>0</v>
      </c>
      <c r="J39" s="1749"/>
      <c r="K39" s="1757">
        <v>0</v>
      </c>
      <c r="L39" s="1749"/>
      <c r="M39" s="1757">
        <v>0</v>
      </c>
      <c r="N39" s="1749"/>
      <c r="O39" s="1757">
        <v>0</v>
      </c>
      <c r="P39" s="1749"/>
      <c r="Q39" s="1757">
        <v>0</v>
      </c>
      <c r="R39" s="1749"/>
      <c r="S39" s="1757">
        <v>0</v>
      </c>
      <c r="T39" s="291"/>
      <c r="U39" s="302">
        <v>0</v>
      </c>
    </row>
    <row r="40" spans="1:21" ht="14.15" customHeight="1">
      <c r="A40" s="984" t="s">
        <v>2184</v>
      </c>
      <c r="B40" s="286" t="s">
        <v>5</v>
      </c>
      <c r="C40" s="1748">
        <v>4253827</v>
      </c>
      <c r="D40" s="1749"/>
      <c r="E40" s="1748">
        <v>4229733</v>
      </c>
      <c r="F40" s="1749"/>
      <c r="G40" s="1748">
        <v>0</v>
      </c>
      <c r="H40" s="1749"/>
      <c r="I40" s="1757">
        <v>0</v>
      </c>
      <c r="J40" s="1749"/>
      <c r="K40" s="1757">
        <v>0</v>
      </c>
      <c r="L40" s="1749"/>
      <c r="M40" s="1757">
        <v>0</v>
      </c>
      <c r="N40" s="1749"/>
      <c r="O40" s="1757">
        <v>0</v>
      </c>
      <c r="P40" s="1749"/>
      <c r="Q40" s="1757">
        <v>0</v>
      </c>
      <c r="R40" s="1749"/>
      <c r="S40" s="1757">
        <v>0</v>
      </c>
      <c r="T40" s="291"/>
      <c r="U40" s="302">
        <v>0</v>
      </c>
    </row>
    <row r="41" spans="1:21" ht="14.15" customHeight="1">
      <c r="A41" s="1400" t="s">
        <v>2194</v>
      </c>
      <c r="B41" s="286" t="s">
        <v>5</v>
      </c>
      <c r="C41" s="1748"/>
      <c r="D41" s="1749"/>
      <c r="E41" s="1748"/>
      <c r="F41" s="1750"/>
      <c r="G41" s="1748"/>
      <c r="H41" s="1750"/>
      <c r="I41" s="1748"/>
      <c r="J41" s="1750"/>
      <c r="K41" s="1748"/>
      <c r="L41" s="1750"/>
      <c r="M41" s="1748"/>
      <c r="N41" s="1750"/>
      <c r="O41" s="1748"/>
      <c r="P41" s="1750"/>
      <c r="Q41" s="1748"/>
      <c r="R41" s="1750"/>
      <c r="S41" s="1748"/>
      <c r="T41" s="292"/>
      <c r="U41" s="290"/>
    </row>
    <row r="42" spans="1:21" ht="14.15" customHeight="1">
      <c r="A42" s="1398" t="s">
        <v>2088</v>
      </c>
      <c r="B42" s="286" t="s">
        <v>5</v>
      </c>
      <c r="C42" s="1748">
        <v>813359</v>
      </c>
      <c r="D42" s="1749"/>
      <c r="E42" s="1748">
        <v>889489</v>
      </c>
      <c r="F42" s="1750"/>
      <c r="G42" s="1748">
        <v>0</v>
      </c>
      <c r="H42" s="1750"/>
      <c r="I42" s="1757">
        <v>0</v>
      </c>
      <c r="J42" s="1750"/>
      <c r="K42" s="1757">
        <v>0</v>
      </c>
      <c r="L42" s="1750"/>
      <c r="M42" s="1757">
        <v>0</v>
      </c>
      <c r="N42" s="1750"/>
      <c r="O42" s="1757">
        <v>0</v>
      </c>
      <c r="P42" s="1750"/>
      <c r="Q42" s="1757">
        <v>0</v>
      </c>
      <c r="R42" s="1750"/>
      <c r="S42" s="1757">
        <v>0</v>
      </c>
      <c r="T42" s="292"/>
      <c r="U42" s="302">
        <v>0</v>
      </c>
    </row>
    <row r="43" spans="1:21" ht="18" customHeight="1">
      <c r="A43" s="293" t="s">
        <v>2197</v>
      </c>
      <c r="B43" s="271" t="s">
        <v>5</v>
      </c>
      <c r="C43" s="1760">
        <f>ROUND(SUM(C23:C42),1)</f>
        <v>55294646</v>
      </c>
      <c r="D43" s="1750"/>
      <c r="E43" s="1760">
        <f>ROUND(SUM(E23:E42),1)</f>
        <v>57267713</v>
      </c>
      <c r="F43" s="1750"/>
      <c r="G43" s="1760">
        <f>ROUND(SUM(G23:G42),1)</f>
        <v>58581599</v>
      </c>
      <c r="H43" s="1750"/>
      <c r="I43" s="1760">
        <f>ROUND(SUM(I23:I42),1)</f>
        <v>59402389</v>
      </c>
      <c r="J43" s="1750"/>
      <c r="K43" s="1760">
        <f>ROUND(SUM(K23:K42),1)</f>
        <v>61051963</v>
      </c>
      <c r="L43" s="1750"/>
      <c r="M43" s="1760">
        <f>ROUND(SUM(M23:M42),1)</f>
        <v>62653258</v>
      </c>
      <c r="N43" s="1750"/>
      <c r="O43" s="1760">
        <f>ROUND(SUM(O23:O42),1)</f>
        <v>64368654</v>
      </c>
      <c r="P43" s="1750"/>
      <c r="Q43" s="1760">
        <f>ROUND(SUM(Q23:Q42),1)</f>
        <v>65603942</v>
      </c>
      <c r="R43" s="1750"/>
      <c r="S43" s="1760">
        <f>ROUND(SUM(S23:S42),1)</f>
        <v>66176775</v>
      </c>
      <c r="T43" s="292"/>
      <c r="U43" s="303">
        <f>ROUND(SUM(U23:U42),1)</f>
        <v>68652293</v>
      </c>
    </row>
    <row r="44" spans="1:21" ht="14.15" customHeight="1">
      <c r="A44" s="289" t="s">
        <v>210</v>
      </c>
      <c r="B44" s="271"/>
      <c r="C44" s="1755"/>
      <c r="D44" s="1756"/>
      <c r="E44" s="1755"/>
      <c r="F44" s="1756"/>
      <c r="G44" s="1755"/>
      <c r="H44" s="1756"/>
      <c r="I44" s="1755"/>
      <c r="J44" s="1756"/>
      <c r="K44" s="1755"/>
      <c r="L44" s="1756"/>
      <c r="M44" s="1755"/>
      <c r="N44" s="1756"/>
      <c r="O44" s="1755"/>
      <c r="P44" s="1756"/>
      <c r="Q44" s="1755"/>
      <c r="R44" s="1756"/>
      <c r="S44" s="1755"/>
      <c r="T44" s="300"/>
      <c r="U44" s="299"/>
    </row>
    <row r="45" spans="1:21" ht="14.15" customHeight="1">
      <c r="A45" s="984" t="s">
        <v>2106</v>
      </c>
      <c r="B45" s="286" t="s">
        <v>5</v>
      </c>
      <c r="C45" s="1748">
        <v>12422427</v>
      </c>
      <c r="D45" s="1749"/>
      <c r="E45" s="1748">
        <v>12039972</v>
      </c>
      <c r="F45" s="1749"/>
      <c r="G45" s="1748">
        <v>12402450</v>
      </c>
      <c r="H45" s="1749"/>
      <c r="I45" s="1748">
        <v>12300482</v>
      </c>
      <c r="J45" s="1749"/>
      <c r="K45" s="1748">
        <v>12549597</v>
      </c>
      <c r="L45" s="1749"/>
      <c r="M45" s="1748">
        <v>12980751</v>
      </c>
      <c r="N45" s="1749"/>
      <c r="O45" s="1748">
        <v>13092382</v>
      </c>
      <c r="P45" s="1749"/>
      <c r="Q45" s="1748">
        <v>13170430</v>
      </c>
      <c r="R45" s="1749"/>
      <c r="S45" s="1748">
        <v>13687315</v>
      </c>
      <c r="T45" s="291"/>
      <c r="U45" s="1536">
        <v>14089676</v>
      </c>
    </row>
    <row r="46" spans="1:21" ht="14.15" customHeight="1">
      <c r="A46" s="984" t="s">
        <v>2113</v>
      </c>
      <c r="B46" s="286" t="s">
        <v>5</v>
      </c>
      <c r="C46" s="1748">
        <v>4965584</v>
      </c>
      <c r="D46" s="1749"/>
      <c r="E46" s="1748">
        <v>5410795</v>
      </c>
      <c r="F46" s="1749"/>
      <c r="G46" s="1748">
        <v>5280742</v>
      </c>
      <c r="H46" s="1749"/>
      <c r="I46" s="1748">
        <v>5563854</v>
      </c>
      <c r="J46" s="1749"/>
      <c r="K46" s="1748">
        <v>5607541</v>
      </c>
      <c r="L46" s="1749"/>
      <c r="M46" s="1748">
        <v>5601777</v>
      </c>
      <c r="N46" s="1749"/>
      <c r="O46" s="1748">
        <v>5587399</v>
      </c>
      <c r="P46" s="1749"/>
      <c r="Q46" s="1748">
        <v>5650695</v>
      </c>
      <c r="R46" s="1749"/>
      <c r="S46" s="1748">
        <v>5370250</v>
      </c>
      <c r="T46" s="291"/>
      <c r="U46" s="1845">
        <v>6078226</v>
      </c>
    </row>
    <row r="47" spans="1:21" ht="14.15" customHeight="1">
      <c r="A47" s="289" t="s">
        <v>211</v>
      </c>
      <c r="B47" s="286" t="s">
        <v>5</v>
      </c>
      <c r="C47" s="1748">
        <v>6101494</v>
      </c>
      <c r="D47" s="1749"/>
      <c r="E47" s="1748">
        <v>6592416</v>
      </c>
      <c r="F47" s="1749"/>
      <c r="G47" s="1748">
        <v>6436100</v>
      </c>
      <c r="H47" s="1749"/>
      <c r="I47" s="1748">
        <v>6957594</v>
      </c>
      <c r="J47" s="1749"/>
      <c r="K47" s="1748">
        <v>7033234</v>
      </c>
      <c r="L47" s="1749"/>
      <c r="M47" s="1748">
        <v>7452462</v>
      </c>
      <c r="N47" s="1749"/>
      <c r="O47" s="1748">
        <v>7634324</v>
      </c>
      <c r="P47" s="1749"/>
      <c r="Q47" s="1748">
        <v>7853087</v>
      </c>
      <c r="R47" s="1749"/>
      <c r="S47" s="1748">
        <v>8203826</v>
      </c>
      <c r="T47" s="291"/>
      <c r="U47" s="1536">
        <v>8423198</v>
      </c>
    </row>
    <row r="48" spans="1:21" ht="14.15" customHeight="1">
      <c r="A48" s="1398" t="s">
        <v>2389</v>
      </c>
      <c r="B48" s="271" t="s">
        <v>5</v>
      </c>
      <c r="C48" s="1748">
        <v>5614669</v>
      </c>
      <c r="D48" s="1761"/>
      <c r="E48" s="1748">
        <v>5864022</v>
      </c>
      <c r="F48" s="1761"/>
      <c r="G48" s="1748">
        <v>6137929</v>
      </c>
      <c r="H48" s="1761"/>
      <c r="I48" s="1748">
        <v>6399696</v>
      </c>
      <c r="J48" s="1761"/>
      <c r="K48" s="1748">
        <v>6182817</v>
      </c>
      <c r="L48" s="1761"/>
      <c r="M48" s="1748">
        <v>5598485</v>
      </c>
      <c r="N48" s="1761"/>
      <c r="O48" s="1748">
        <v>5513783</v>
      </c>
      <c r="P48" s="1761"/>
      <c r="Q48" s="1748">
        <v>5872838</v>
      </c>
      <c r="R48" s="1761"/>
      <c r="S48" s="1748">
        <v>6698565</v>
      </c>
      <c r="T48" s="304"/>
      <c r="U48" s="1536">
        <v>4916091</v>
      </c>
    </row>
    <row r="49" spans="1:21" ht="14.15" customHeight="1">
      <c r="A49" s="984" t="s">
        <v>2107</v>
      </c>
      <c r="B49" s="286" t="s">
        <v>5</v>
      </c>
      <c r="C49" s="1748">
        <v>18571</v>
      </c>
      <c r="D49" s="1749"/>
      <c r="E49" s="1748">
        <v>6428</v>
      </c>
      <c r="F49" s="1750"/>
      <c r="G49" s="1748">
        <v>4025</v>
      </c>
      <c r="H49" s="1750"/>
      <c r="I49" s="1748">
        <v>6929</v>
      </c>
      <c r="J49" s="1750"/>
      <c r="K49" s="1748">
        <v>1322</v>
      </c>
      <c r="L49" s="1750"/>
      <c r="M49" s="1748">
        <v>1749</v>
      </c>
      <c r="N49" s="1750"/>
      <c r="O49" s="1748">
        <v>2544</v>
      </c>
      <c r="P49" s="1750"/>
      <c r="Q49" s="1748">
        <v>0</v>
      </c>
      <c r="R49" s="1750"/>
      <c r="S49" s="1748">
        <v>0</v>
      </c>
      <c r="T49" s="292"/>
      <c r="U49" s="1536">
        <v>0</v>
      </c>
    </row>
    <row r="50" spans="1:21" ht="18" customHeight="1">
      <c r="A50" s="293" t="s">
        <v>213</v>
      </c>
      <c r="B50" s="294" t="s">
        <v>5</v>
      </c>
      <c r="C50" s="1751">
        <f>ROUND(SUM(C43:C49),1)</f>
        <v>84417391</v>
      </c>
      <c r="D50" s="1752"/>
      <c r="E50" s="1751">
        <f>ROUND(SUM(E43:E49),1)</f>
        <v>87181346</v>
      </c>
      <c r="F50" s="1752"/>
      <c r="G50" s="1751">
        <f>ROUND(SUM(G43:G49),1)</f>
        <v>88842845</v>
      </c>
      <c r="H50" s="1752"/>
      <c r="I50" s="1751">
        <f>ROUND(SUM(I43:I49),1)</f>
        <v>90630944</v>
      </c>
      <c r="J50" s="1752"/>
      <c r="K50" s="1751">
        <f>ROUND(SUM(K43:K49),1)</f>
        <v>92426474</v>
      </c>
      <c r="L50" s="1752"/>
      <c r="M50" s="1751">
        <f>ROUND(SUM(M43:M49),1)</f>
        <v>94288482</v>
      </c>
      <c r="N50" s="1752"/>
      <c r="O50" s="1751">
        <f>ROUND(SUM(O43:O49),1)</f>
        <v>96199086</v>
      </c>
      <c r="P50" s="1752"/>
      <c r="Q50" s="1751">
        <f>ROUND(SUM(Q43:Q49),1)</f>
        <v>98150992</v>
      </c>
      <c r="R50" s="1752"/>
      <c r="S50" s="1751">
        <f>ROUND(SUM(S43:S49),1)</f>
        <v>100136731</v>
      </c>
      <c r="T50" s="296"/>
      <c r="U50" s="295">
        <f>ROUND(SUM(U43:U49),1)</f>
        <v>102159484</v>
      </c>
    </row>
    <row r="51" spans="1:21" ht="15" customHeight="1">
      <c r="A51" s="293"/>
      <c r="B51" s="279"/>
      <c r="C51" s="1751"/>
      <c r="D51" s="1752"/>
      <c r="E51" s="1751"/>
      <c r="F51" s="1752"/>
      <c r="G51" s="1751"/>
      <c r="H51" s="1752"/>
      <c r="I51" s="1751"/>
      <c r="J51" s="1752"/>
      <c r="K51" s="1751"/>
      <c r="L51" s="1752"/>
      <c r="M51" s="1751"/>
      <c r="N51" s="1752"/>
      <c r="O51" s="1751"/>
      <c r="P51" s="1752"/>
      <c r="Q51" s="1751"/>
      <c r="R51" s="1752"/>
      <c r="S51" s="1751"/>
      <c r="T51" s="296"/>
      <c r="U51" s="295"/>
    </row>
    <row r="52" spans="1:21" ht="15.75" customHeight="1">
      <c r="A52" s="293" t="s">
        <v>2390</v>
      </c>
      <c r="B52" s="294" t="s">
        <v>5</v>
      </c>
      <c r="C52" s="1762">
        <f>ROUND(SUM(C19-C50),1)</f>
        <v>-5625787</v>
      </c>
      <c r="D52" s="1752"/>
      <c r="E52" s="1762">
        <f>ROUND(SUM(E19-E50),1)</f>
        <v>-4564978</v>
      </c>
      <c r="F52" s="1763"/>
      <c r="G52" s="1762">
        <f>ROUND(SUM(G19-G50),1)</f>
        <v>-3771030</v>
      </c>
      <c r="H52" s="1752"/>
      <c r="I52" s="1762">
        <f>ROUND(SUM(I19-I50),1)</f>
        <v>-1703547</v>
      </c>
      <c r="J52" s="1752"/>
      <c r="K52" s="1762">
        <f>ROUND(SUM(K19-K50),1)</f>
        <v>2610577</v>
      </c>
      <c r="L52" s="1752"/>
      <c r="M52" s="1762">
        <f>ROUND(SUM(M19-M50),1)</f>
        <v>2318850</v>
      </c>
      <c r="N52" s="1752"/>
      <c r="O52" s="1762">
        <f>ROUND(SUM(O19-O50),1)</f>
        <v>-1379727</v>
      </c>
      <c r="P52" s="1752"/>
      <c r="Q52" s="1762">
        <f>ROUND(SUM(Q19-Q50),1)</f>
        <v>1210308</v>
      </c>
      <c r="R52" s="1752"/>
      <c r="S52" s="1762">
        <f>ROUND(SUM(S19-S50),1)</f>
        <v>-2434696</v>
      </c>
      <c r="T52" s="296"/>
      <c r="U52" s="305">
        <f>ROUND(SUM(U19-U50),1)</f>
        <v>2073862</v>
      </c>
    </row>
    <row r="53" spans="1:21" ht="15.5">
      <c r="A53" s="293"/>
      <c r="B53" s="271"/>
      <c r="C53" s="1753"/>
      <c r="D53" s="1754"/>
      <c r="E53" s="1753"/>
      <c r="F53" s="1754"/>
      <c r="G53" s="1753"/>
      <c r="H53" s="1754"/>
      <c r="I53" s="1753"/>
      <c r="J53" s="1754"/>
      <c r="K53" s="1753"/>
      <c r="L53" s="1754"/>
      <c r="M53" s="1753"/>
      <c r="N53" s="1754"/>
      <c r="O53" s="1753"/>
      <c r="P53" s="1754"/>
      <c r="Q53" s="1753"/>
      <c r="R53" s="1754"/>
      <c r="S53" s="1753"/>
      <c r="T53" s="298"/>
      <c r="U53" s="297"/>
    </row>
    <row r="54" spans="1:21" ht="14.15" customHeight="1">
      <c r="A54" s="293" t="s">
        <v>214</v>
      </c>
      <c r="B54" s="271"/>
      <c r="C54" s="1755"/>
      <c r="D54" s="1756"/>
      <c r="E54" s="1755"/>
      <c r="F54" s="1756"/>
      <c r="G54" s="1755"/>
      <c r="H54" s="1756"/>
      <c r="I54" s="1755"/>
      <c r="J54" s="1756"/>
      <c r="K54" s="1755"/>
      <c r="L54" s="1756"/>
      <c r="M54" s="1755"/>
      <c r="N54" s="1756"/>
      <c r="O54" s="1755"/>
      <c r="P54" s="1756"/>
      <c r="Q54" s="1755"/>
      <c r="R54" s="1756"/>
      <c r="S54" s="1755"/>
      <c r="T54" s="300"/>
      <c r="U54" s="299"/>
    </row>
    <row r="55" spans="1:21" ht="14.15" customHeight="1">
      <c r="A55" s="289" t="s">
        <v>215</v>
      </c>
      <c r="B55" s="286" t="s">
        <v>5</v>
      </c>
      <c r="C55" s="1748">
        <v>27218099</v>
      </c>
      <c r="D55" s="1749"/>
      <c r="E55" s="1748">
        <v>26274216</v>
      </c>
      <c r="F55" s="1749"/>
      <c r="G55" s="1748">
        <v>26404073</v>
      </c>
      <c r="H55" s="1749"/>
      <c r="I55" s="1748">
        <v>29481642</v>
      </c>
      <c r="J55" s="1749"/>
      <c r="K55" s="1748">
        <v>28850719</v>
      </c>
      <c r="L55" s="1749"/>
      <c r="M55" s="1748">
        <v>31042573</v>
      </c>
      <c r="N55" s="1749"/>
      <c r="O55" s="1748">
        <v>29289847</v>
      </c>
      <c r="P55" s="1749"/>
      <c r="Q55" s="1748">
        <v>31088466</v>
      </c>
      <c r="R55" s="1749"/>
      <c r="S55" s="1748">
        <v>37127642</v>
      </c>
      <c r="T55" s="291"/>
      <c r="U55" s="1845">
        <v>42428495</v>
      </c>
    </row>
    <row r="56" spans="1:21" ht="14.15" customHeight="1">
      <c r="A56" s="289" t="s">
        <v>216</v>
      </c>
      <c r="B56" s="286" t="s">
        <v>5</v>
      </c>
      <c r="C56" s="1748">
        <v>-22433710</v>
      </c>
      <c r="D56" s="1749"/>
      <c r="E56" s="1748">
        <v>-21831104</v>
      </c>
      <c r="F56" s="1750"/>
      <c r="G56" s="1748">
        <v>-22120550</v>
      </c>
      <c r="H56" s="1750"/>
      <c r="I56" s="1748">
        <v>-27348419</v>
      </c>
      <c r="J56" s="1750"/>
      <c r="K56" s="1748">
        <v>-26360135</v>
      </c>
      <c r="L56" s="1750"/>
      <c r="M56" s="1748">
        <v>-30611048</v>
      </c>
      <c r="N56" s="1750"/>
      <c r="O56" s="1748">
        <v>-28925962</v>
      </c>
      <c r="P56" s="1750"/>
      <c r="Q56" s="1748">
        <v>-30317497</v>
      </c>
      <c r="R56" s="1750"/>
      <c r="S56" s="1748">
        <v>-35938285</v>
      </c>
      <c r="T56" s="292"/>
      <c r="U56" s="2225">
        <v>-42455322</v>
      </c>
    </row>
    <row r="57" spans="1:21" s="224" customFormat="1" ht="14.15" customHeight="1">
      <c r="A57" s="1426" t="s">
        <v>2412</v>
      </c>
      <c r="B57" s="1433" t="s">
        <v>5</v>
      </c>
      <c r="C57" s="1729">
        <v>0</v>
      </c>
      <c r="D57" s="1730"/>
      <c r="E57" s="1729">
        <v>0</v>
      </c>
      <c r="F57" s="1731"/>
      <c r="G57" s="1729">
        <v>0</v>
      </c>
      <c r="H57" s="1731"/>
      <c r="I57" s="1729">
        <v>0</v>
      </c>
      <c r="J57" s="1731"/>
      <c r="K57" s="1729">
        <v>0</v>
      </c>
      <c r="L57" s="1731"/>
      <c r="M57" s="1729">
        <v>-5</v>
      </c>
      <c r="N57" s="1731"/>
      <c r="O57" s="1729">
        <v>0</v>
      </c>
      <c r="P57" s="1731"/>
      <c r="Q57" s="1729">
        <v>0</v>
      </c>
      <c r="R57" s="1731"/>
      <c r="S57" s="1729">
        <v>0</v>
      </c>
      <c r="T57" s="244"/>
      <c r="U57" s="2038">
        <v>0</v>
      </c>
    </row>
    <row r="58" spans="1:21" ht="18.75" customHeight="1">
      <c r="A58" s="293" t="s">
        <v>1164</v>
      </c>
      <c r="B58" s="294" t="s">
        <v>5</v>
      </c>
      <c r="C58" s="1751">
        <f>ROUND(SUM(C55:C57),1)</f>
        <v>4784389</v>
      </c>
      <c r="D58" s="1752"/>
      <c r="E58" s="1751">
        <f>ROUND(SUM(E55:E57),1)</f>
        <v>4443112</v>
      </c>
      <c r="F58" s="1752"/>
      <c r="G58" s="1751">
        <f>ROUND(SUM(G55:G57),1)</f>
        <v>4283523</v>
      </c>
      <c r="H58" s="1752"/>
      <c r="I58" s="1751">
        <f>ROUND(SUM(I55:I57),1)</f>
        <v>2133223</v>
      </c>
      <c r="J58" s="1752"/>
      <c r="K58" s="1751">
        <f>ROUND(SUM(K55:K57),1)</f>
        <v>2490584</v>
      </c>
      <c r="L58" s="1752"/>
      <c r="M58" s="1751">
        <f>ROUND(SUM(M55:M57),1)</f>
        <v>431520</v>
      </c>
      <c r="N58" s="1752"/>
      <c r="O58" s="1751">
        <f>ROUND(SUM(O55:O57),1)</f>
        <v>363885</v>
      </c>
      <c r="P58" s="1752"/>
      <c r="Q58" s="1751">
        <f>ROUND(SUM(Q55:Q57),1)</f>
        <v>770969</v>
      </c>
      <c r="R58" s="1752"/>
      <c r="S58" s="1751">
        <f>ROUND(SUM(S55:S57),1)</f>
        <v>1189357</v>
      </c>
      <c r="T58" s="296"/>
      <c r="U58" s="295">
        <f>ROUND(SUM(U55:U57),1)</f>
        <v>-26827</v>
      </c>
    </row>
    <row r="59" spans="1:21" ht="15" customHeight="1">
      <c r="A59" s="289"/>
      <c r="B59" s="271"/>
      <c r="C59" s="1753"/>
      <c r="D59" s="1754"/>
      <c r="E59" s="1753"/>
      <c r="F59" s="1754"/>
      <c r="G59" s="1753"/>
      <c r="H59" s="1754"/>
      <c r="I59" s="1753"/>
      <c r="J59" s="1754"/>
      <c r="K59" s="1753"/>
      <c r="L59" s="1754"/>
      <c r="M59" s="1753"/>
      <c r="N59" s="1754"/>
      <c r="O59" s="1753"/>
      <c r="P59" s="1754"/>
      <c r="Q59" s="1753"/>
      <c r="R59" s="1754"/>
      <c r="S59" s="1753"/>
      <c r="T59" s="298"/>
      <c r="U59" s="297"/>
    </row>
    <row r="60" spans="1:21" ht="15.75" customHeight="1">
      <c r="A60" s="307" t="s">
        <v>217</v>
      </c>
      <c r="B60" s="279"/>
      <c r="C60" s="1755"/>
      <c r="D60" s="1756"/>
      <c r="E60" s="1755"/>
      <c r="F60" s="1756"/>
      <c r="G60" s="1755"/>
      <c r="H60" s="1756"/>
      <c r="I60" s="1755"/>
      <c r="J60" s="1756"/>
      <c r="K60" s="1755"/>
      <c r="L60" s="1756"/>
      <c r="M60" s="1755"/>
      <c r="N60" s="1756"/>
      <c r="O60" s="1755"/>
      <c r="P60" s="1756"/>
      <c r="Q60" s="1755"/>
      <c r="R60" s="1756"/>
      <c r="S60" s="1755"/>
      <c r="T60" s="300"/>
      <c r="U60" s="299"/>
    </row>
    <row r="61" spans="1:21" ht="15.5">
      <c r="A61" s="293" t="s">
        <v>218</v>
      </c>
      <c r="B61" s="279"/>
      <c r="C61" s="1755"/>
      <c r="D61" s="1756"/>
      <c r="E61" s="1755"/>
      <c r="F61" s="1756"/>
      <c r="G61" s="1755"/>
      <c r="H61" s="1756"/>
      <c r="I61" s="1755"/>
      <c r="J61" s="1756"/>
      <c r="K61" s="1755"/>
      <c r="L61" s="1756"/>
      <c r="M61" s="1755"/>
      <c r="N61" s="1756"/>
      <c r="O61" s="1755"/>
      <c r="P61" s="1756"/>
      <c r="Q61" s="1755"/>
      <c r="R61" s="1756"/>
      <c r="S61" s="1755"/>
      <c r="T61" s="300"/>
      <c r="U61" s="299"/>
    </row>
    <row r="62" spans="1:21" ht="15.75" customHeight="1">
      <c r="A62" s="293" t="s">
        <v>219</v>
      </c>
      <c r="B62" s="294" t="s">
        <v>5</v>
      </c>
      <c r="C62" s="1762">
        <f>ROUND(SUM(C52+C58),1)</f>
        <v>-841398</v>
      </c>
      <c r="D62" s="1763"/>
      <c r="E62" s="1762">
        <f>ROUND(SUM(E52+E58),1)</f>
        <v>-121866</v>
      </c>
      <c r="F62" s="1763"/>
      <c r="G62" s="1762">
        <f>ROUND(SUM(G52+G58),1)</f>
        <v>512493</v>
      </c>
      <c r="H62" s="1763"/>
      <c r="I62" s="1762">
        <f>ROUND(SUM(I52+I58),1)</f>
        <v>429676</v>
      </c>
      <c r="J62" s="1763"/>
      <c r="K62" s="1762">
        <f>ROUND(SUM(K52+K58),1)</f>
        <v>5101161</v>
      </c>
      <c r="L62" s="1763"/>
      <c r="M62" s="1762">
        <f>ROUND(SUM(M52+M58),1)</f>
        <v>2750370</v>
      </c>
      <c r="N62" s="1763"/>
      <c r="O62" s="1762">
        <f>ROUND(SUM(O52+O58),1)</f>
        <v>-1015842</v>
      </c>
      <c r="P62" s="1763"/>
      <c r="Q62" s="1762">
        <f>ROUND(SUM(Q52+Q58),1)</f>
        <v>1981277</v>
      </c>
      <c r="R62" s="1763"/>
      <c r="S62" s="1762">
        <f>ROUND(SUM(S52+S58),1)</f>
        <v>-1245339</v>
      </c>
      <c r="T62" s="306"/>
      <c r="U62" s="305">
        <f>ROUND(SUM(U52+U58),1)</f>
        <v>2047035</v>
      </c>
    </row>
    <row r="63" spans="1:21" ht="8.15" customHeight="1">
      <c r="A63" s="293"/>
      <c r="B63" s="279"/>
      <c r="C63" s="1762"/>
      <c r="D63" s="1763"/>
      <c r="E63" s="1762"/>
      <c r="F63" s="1763"/>
      <c r="G63" s="1762"/>
      <c r="H63" s="1763"/>
      <c r="I63" s="1762"/>
      <c r="J63" s="1763"/>
      <c r="K63" s="1762"/>
      <c r="L63" s="1763"/>
      <c r="M63" s="1762"/>
      <c r="N63" s="1763"/>
      <c r="O63" s="1762"/>
      <c r="P63" s="1763"/>
      <c r="Q63" s="1762"/>
      <c r="R63" s="1763"/>
      <c r="S63" s="1762"/>
      <c r="T63" s="306"/>
      <c r="U63" s="305"/>
    </row>
    <row r="64" spans="1:21" ht="14.15" customHeight="1">
      <c r="A64" s="307" t="s">
        <v>2269</v>
      </c>
      <c r="B64" s="279" t="s">
        <v>5</v>
      </c>
      <c r="C64" s="1762">
        <v>4810206</v>
      </c>
      <c r="D64" s="1763"/>
      <c r="E64" s="1762">
        <v>3968808</v>
      </c>
      <c r="F64" s="1752"/>
      <c r="G64" s="1762">
        <v>3846942</v>
      </c>
      <c r="H64" s="1752"/>
      <c r="I64" s="1762">
        <v>4359435</v>
      </c>
      <c r="J64" s="1752"/>
      <c r="K64" s="1762">
        <v>4789111</v>
      </c>
      <c r="L64" s="1752"/>
      <c r="M64" s="1762">
        <v>9890801</v>
      </c>
      <c r="N64" s="1752"/>
      <c r="O64" s="1762">
        <v>12641171</v>
      </c>
      <c r="P64" s="1752"/>
      <c r="Q64" s="1762">
        <v>11625329</v>
      </c>
      <c r="R64" s="1752"/>
      <c r="S64" s="1762">
        <v>13606606</v>
      </c>
      <c r="T64" s="296"/>
      <c r="U64" s="1762">
        <v>12361267</v>
      </c>
    </row>
    <row r="65" spans="1:21" ht="22.5" customHeight="1" thickBot="1">
      <c r="A65" s="307" t="s">
        <v>225</v>
      </c>
      <c r="B65" s="294" t="s">
        <v>5</v>
      </c>
      <c r="C65" s="308">
        <f>ROUND(SUM(C62+C64),1)</f>
        <v>3968808</v>
      </c>
      <c r="D65" s="309"/>
      <c r="E65" s="308">
        <f>ROUND(SUM(E62+E64),1)</f>
        <v>3846942</v>
      </c>
      <c r="F65" s="309"/>
      <c r="G65" s="308">
        <f>ROUND(SUM(G62+G64),1)</f>
        <v>4359435</v>
      </c>
      <c r="H65" s="309"/>
      <c r="I65" s="308">
        <f>ROUND(SUM(I62+I64),1)</f>
        <v>4789111</v>
      </c>
      <c r="J65" s="309"/>
      <c r="K65" s="308">
        <f>ROUND(SUM(K62+K64),1)</f>
        <v>9890272</v>
      </c>
      <c r="L65" s="309"/>
      <c r="M65" s="308">
        <f>ROUND(SUM(M62+M64),1)</f>
        <v>12641171</v>
      </c>
      <c r="N65" s="309"/>
      <c r="O65" s="308">
        <f>ROUND(SUM(O62+O64),1)</f>
        <v>11625329</v>
      </c>
      <c r="P65" s="309"/>
      <c r="Q65" s="308">
        <f>ROUND(SUM(Q62+Q64),1)</f>
        <v>13606606</v>
      </c>
      <c r="R65" s="309"/>
      <c r="S65" s="308">
        <f>ROUND(SUM(S62+S64),1)</f>
        <v>12361267</v>
      </c>
      <c r="T65" s="309"/>
      <c r="U65" s="308">
        <f>ROUND(SUM(U62+U64),1)</f>
        <v>14408302</v>
      </c>
    </row>
    <row r="66" spans="1:21" ht="15.75" customHeight="1" thickTop="1">
      <c r="A66" s="307"/>
      <c r="B66" s="310"/>
      <c r="C66" s="296"/>
      <c r="D66" s="309"/>
      <c r="E66" s="296"/>
      <c r="F66" s="309"/>
      <c r="H66" s="309"/>
      <c r="I66" s="296"/>
      <c r="J66" s="309"/>
      <c r="K66" s="296"/>
      <c r="L66" s="309"/>
      <c r="M66" s="296"/>
      <c r="N66" s="296"/>
      <c r="O66" s="309"/>
      <c r="P66" s="309"/>
      <c r="Q66" s="296"/>
      <c r="R66" s="309"/>
      <c r="S66" s="272"/>
    </row>
    <row r="67" spans="1:21" ht="13.5" customHeight="1">
      <c r="A67" s="1793" t="s">
        <v>2249</v>
      </c>
      <c r="B67" s="311"/>
      <c r="C67" s="312"/>
      <c r="D67" s="288"/>
      <c r="E67" s="312"/>
      <c r="F67" s="288"/>
      <c r="H67" s="288"/>
      <c r="I67" s="312"/>
      <c r="J67" s="313"/>
      <c r="K67" s="313"/>
      <c r="L67" s="313"/>
      <c r="M67" s="313"/>
      <c r="N67" s="313"/>
      <c r="O67" s="271"/>
      <c r="P67" s="271"/>
      <c r="Q67" s="271"/>
      <c r="R67" s="271"/>
      <c r="S67" s="272"/>
    </row>
    <row r="68" spans="1:21" s="271" customFormat="1" ht="5.25" customHeight="1">
      <c r="A68" s="314"/>
      <c r="S68" s="272"/>
    </row>
    <row r="69" spans="1:21" ht="13.5" customHeight="1">
      <c r="A69" s="268" t="s">
        <v>5</v>
      </c>
      <c r="B69" s="224"/>
      <c r="C69" s="224"/>
      <c r="D69" s="224"/>
      <c r="E69" s="224"/>
      <c r="F69" s="224"/>
      <c r="G69" s="224"/>
      <c r="H69" s="224"/>
      <c r="I69" s="224"/>
      <c r="J69" s="224"/>
      <c r="K69" s="224"/>
      <c r="L69" s="224"/>
      <c r="M69" s="224"/>
      <c r="N69" s="224"/>
      <c r="O69" s="224"/>
      <c r="P69" s="224"/>
      <c r="Q69" s="224"/>
      <c r="R69" s="224"/>
      <c r="S69" s="272"/>
    </row>
    <row r="70" spans="1:21" ht="13.5" customHeight="1">
      <c r="A70" s="269" t="s">
        <v>5</v>
      </c>
      <c r="B70" s="224"/>
      <c r="C70" s="224"/>
      <c r="D70" s="224"/>
      <c r="E70" s="224"/>
      <c r="F70" s="224"/>
      <c r="G70" s="224"/>
      <c r="H70" s="224"/>
      <c r="I70" s="224"/>
      <c r="J70" s="224"/>
      <c r="K70" s="224"/>
      <c r="L70" s="224"/>
      <c r="M70" s="224"/>
      <c r="N70" s="224"/>
      <c r="O70" s="224"/>
      <c r="P70" s="224"/>
      <c r="Q70" s="224"/>
      <c r="R70" s="224"/>
      <c r="S70" s="272"/>
    </row>
    <row r="71" spans="1:21">
      <c r="S71" s="272"/>
    </row>
    <row r="72" spans="1:21" ht="14">
      <c r="A72" s="314"/>
      <c r="S72" s="272"/>
    </row>
    <row r="73" spans="1:21">
      <c r="S73" s="272"/>
    </row>
    <row r="74" spans="1:21">
      <c r="S74" s="272"/>
    </row>
    <row r="75" spans="1:21">
      <c r="S75" s="272"/>
    </row>
    <row r="76" spans="1:21">
      <c r="S76" s="272"/>
    </row>
    <row r="77" spans="1:21">
      <c r="S77" s="272"/>
    </row>
    <row r="78" spans="1:21">
      <c r="S78" s="272"/>
    </row>
    <row r="79" spans="1:21">
      <c r="S79" s="272"/>
    </row>
    <row r="80" spans="1:21">
      <c r="S80" s="272"/>
    </row>
    <row r="81" spans="19:19">
      <c r="S81" s="272"/>
    </row>
    <row r="82" spans="19:19">
      <c r="S82" s="272"/>
    </row>
    <row r="83" spans="19:19">
      <c r="S83" s="272"/>
    </row>
    <row r="84" spans="19:19">
      <c r="S84" s="272"/>
    </row>
    <row r="85" spans="19:19">
      <c r="S85" s="272"/>
    </row>
    <row r="86" spans="19:19">
      <c r="S86" s="272"/>
    </row>
    <row r="87" spans="19:19">
      <c r="S87" s="272"/>
    </row>
    <row r="88" spans="19:19">
      <c r="S88" s="272"/>
    </row>
    <row r="89" spans="19:19">
      <c r="S89" s="272"/>
    </row>
    <row r="90" spans="19:19">
      <c r="S90" s="272"/>
    </row>
    <row r="91" spans="19:19">
      <c r="S91" s="272"/>
    </row>
    <row r="92" spans="19:19">
      <c r="S92" s="272"/>
    </row>
    <row r="93" spans="19:19">
      <c r="S93" s="272"/>
    </row>
    <row r="94" spans="19:19">
      <c r="S94" s="272"/>
    </row>
    <row r="95" spans="19:19">
      <c r="S95" s="272"/>
    </row>
    <row r="96" spans="19:19">
      <c r="S96" s="272"/>
    </row>
    <row r="97" spans="19:19">
      <c r="S97" s="272"/>
    </row>
    <row r="98" spans="19:19">
      <c r="S98" s="272"/>
    </row>
    <row r="99" spans="19:19">
      <c r="S99" s="272"/>
    </row>
    <row r="100" spans="19:19">
      <c r="S100" s="272"/>
    </row>
    <row r="101" spans="19:19">
      <c r="S101" s="272"/>
    </row>
    <row r="102" spans="19:19">
      <c r="S102" s="272"/>
    </row>
    <row r="103" spans="19:19">
      <c r="S103" s="272"/>
    </row>
    <row r="104" spans="19:19">
      <c r="S104" s="272"/>
    </row>
    <row r="105" spans="19:19">
      <c r="S105" s="272"/>
    </row>
    <row r="106" spans="19:19">
      <c r="S106" s="272"/>
    </row>
    <row r="107" spans="19:19">
      <c r="S107" s="272"/>
    </row>
    <row r="108" spans="19:19">
      <c r="S108" s="272"/>
    </row>
    <row r="109" spans="19:19">
      <c r="S109" s="272"/>
    </row>
    <row r="110" spans="19:19">
      <c r="S110" s="272"/>
    </row>
    <row r="111" spans="19:19">
      <c r="S111" s="272"/>
    </row>
    <row r="112" spans="19:19">
      <c r="S112" s="272"/>
    </row>
    <row r="113" spans="19:19">
      <c r="S113" s="272"/>
    </row>
    <row r="114" spans="19:19">
      <c r="S114" s="272"/>
    </row>
    <row r="115" spans="19:19">
      <c r="S115" s="272"/>
    </row>
    <row r="116" spans="19:19">
      <c r="S116" s="272"/>
    </row>
    <row r="117" spans="19:19">
      <c r="S117" s="272"/>
    </row>
    <row r="118" spans="19:19">
      <c r="S118" s="272"/>
    </row>
    <row r="119" spans="19:19">
      <c r="S119" s="272"/>
    </row>
    <row r="120" spans="19:19">
      <c r="S120" s="272"/>
    </row>
    <row r="121" spans="19:19">
      <c r="S121" s="272"/>
    </row>
    <row r="122" spans="19:19">
      <c r="S122" s="272"/>
    </row>
    <row r="123" spans="19:19">
      <c r="S123" s="272"/>
    </row>
    <row r="124" spans="19:19">
      <c r="S124" s="272"/>
    </row>
    <row r="125" spans="19:19">
      <c r="S125" s="272"/>
    </row>
    <row r="126" spans="19:19">
      <c r="S126" s="272"/>
    </row>
    <row r="127" spans="19:19">
      <c r="S127" s="272"/>
    </row>
    <row r="128" spans="19:19">
      <c r="S128" s="272"/>
    </row>
    <row r="129" spans="19:19">
      <c r="S129" s="272"/>
    </row>
    <row r="130" spans="19:19">
      <c r="S130" s="272"/>
    </row>
    <row r="131" spans="19:19">
      <c r="S131" s="272"/>
    </row>
    <row r="132" spans="19:19">
      <c r="S132" s="272"/>
    </row>
    <row r="133" spans="19:19">
      <c r="S133" s="272"/>
    </row>
    <row r="134" spans="19:19">
      <c r="S134" s="272"/>
    </row>
    <row r="135" spans="19:19">
      <c r="S135" s="272"/>
    </row>
    <row r="136" spans="19:19">
      <c r="S136" s="272"/>
    </row>
    <row r="137" spans="19:19">
      <c r="S137" s="272"/>
    </row>
    <row r="138" spans="19:19">
      <c r="S138" s="272"/>
    </row>
    <row r="139" spans="19:19">
      <c r="S139" s="272"/>
    </row>
    <row r="140" spans="19:19">
      <c r="S140" s="272"/>
    </row>
    <row r="141" spans="19:19">
      <c r="S141" s="272"/>
    </row>
    <row r="142" spans="19:19">
      <c r="S142" s="272"/>
    </row>
    <row r="143" spans="19:19">
      <c r="S143" s="272"/>
    </row>
    <row r="144" spans="19:19">
      <c r="S144" s="272"/>
    </row>
    <row r="145" spans="19:19">
      <c r="S145" s="272"/>
    </row>
    <row r="146" spans="19:19">
      <c r="S146" s="272"/>
    </row>
    <row r="147" spans="19:19">
      <c r="S147" s="272"/>
    </row>
    <row r="148" spans="19:19">
      <c r="S148" s="272"/>
    </row>
    <row r="149" spans="19:19">
      <c r="S149" s="272"/>
    </row>
    <row r="150" spans="19:19">
      <c r="S150" s="272"/>
    </row>
    <row r="151" spans="19:19">
      <c r="S151" s="272"/>
    </row>
    <row r="152" spans="19:19">
      <c r="S152" s="272"/>
    </row>
    <row r="153" spans="19:19">
      <c r="S153" s="272"/>
    </row>
    <row r="154" spans="19:19">
      <c r="S154" s="272"/>
    </row>
    <row r="155" spans="19:19">
      <c r="S155" s="272"/>
    </row>
    <row r="156" spans="19:19">
      <c r="S156" s="272"/>
    </row>
    <row r="157" spans="19:19">
      <c r="S157" s="272"/>
    </row>
    <row r="158" spans="19:19">
      <c r="S158" s="272"/>
    </row>
    <row r="159" spans="19:19">
      <c r="S159" s="272"/>
    </row>
    <row r="160" spans="19:19">
      <c r="S160" s="272"/>
    </row>
    <row r="161" spans="19:19">
      <c r="S161" s="272"/>
    </row>
    <row r="162" spans="19:19">
      <c r="S162" s="272"/>
    </row>
    <row r="163" spans="19:19">
      <c r="S163" s="272"/>
    </row>
    <row r="164" spans="19:19">
      <c r="S164" s="272"/>
    </row>
    <row r="165" spans="19:19">
      <c r="S165" s="272"/>
    </row>
    <row r="166" spans="19:19">
      <c r="S166" s="272"/>
    </row>
    <row r="167" spans="19:19">
      <c r="S167" s="272"/>
    </row>
    <row r="168" spans="19:19">
      <c r="S168" s="272"/>
    </row>
    <row r="169" spans="19:19">
      <c r="S169" s="272"/>
    </row>
    <row r="170" spans="19:19">
      <c r="S170" s="272"/>
    </row>
    <row r="171" spans="19:19">
      <c r="S171" s="272"/>
    </row>
    <row r="172" spans="19:19">
      <c r="S172" s="272"/>
    </row>
    <row r="173" spans="19:19">
      <c r="S173" s="272"/>
    </row>
    <row r="174" spans="19:19">
      <c r="S174" s="272"/>
    </row>
    <row r="175" spans="19:19">
      <c r="S175" s="272"/>
    </row>
    <row r="176" spans="19:19">
      <c r="S176" s="272"/>
    </row>
    <row r="177" spans="19:19">
      <c r="S177" s="272"/>
    </row>
    <row r="178" spans="19:19">
      <c r="S178" s="272"/>
    </row>
    <row r="179" spans="19:19">
      <c r="S179" s="272"/>
    </row>
    <row r="180" spans="19:19">
      <c r="S180" s="272"/>
    </row>
    <row r="181" spans="19:19">
      <c r="S181" s="272"/>
    </row>
    <row r="182" spans="19:19">
      <c r="S182" s="272"/>
    </row>
    <row r="183" spans="19:19">
      <c r="S183" s="272"/>
    </row>
    <row r="184" spans="19:19">
      <c r="S184" s="272"/>
    </row>
    <row r="185" spans="19:19">
      <c r="S185" s="272"/>
    </row>
    <row r="186" spans="19:19">
      <c r="S186" s="272"/>
    </row>
    <row r="187" spans="19:19">
      <c r="S187" s="272"/>
    </row>
    <row r="188" spans="19:19">
      <c r="S188" s="272"/>
    </row>
    <row r="189" spans="19:19">
      <c r="S189" s="272"/>
    </row>
    <row r="190" spans="19:19">
      <c r="S190" s="272"/>
    </row>
    <row r="191" spans="19:19">
      <c r="S191" s="272"/>
    </row>
    <row r="192" spans="19:19">
      <c r="S192" s="272"/>
    </row>
    <row r="193" spans="19:19">
      <c r="S193" s="272"/>
    </row>
    <row r="194" spans="19:19">
      <c r="S194" s="272"/>
    </row>
    <row r="195" spans="19:19">
      <c r="S195" s="272"/>
    </row>
    <row r="196" spans="19:19">
      <c r="S196" s="272"/>
    </row>
    <row r="197" spans="19:19">
      <c r="S197" s="272"/>
    </row>
    <row r="198" spans="19:19">
      <c r="S198" s="272"/>
    </row>
    <row r="199" spans="19:19">
      <c r="S199" s="272"/>
    </row>
    <row r="200" spans="19:19">
      <c r="S200" s="272"/>
    </row>
    <row r="201" spans="19:19">
      <c r="S201" s="272"/>
    </row>
    <row r="202" spans="19:19">
      <c r="S202" s="272"/>
    </row>
    <row r="203" spans="19:19">
      <c r="S203" s="272"/>
    </row>
    <row r="204" spans="19:19">
      <c r="S204" s="272"/>
    </row>
    <row r="205" spans="19:19">
      <c r="S205" s="272"/>
    </row>
  </sheetData>
  <customSheetViews>
    <customSheetView guid="{47D1D06F-CD63-4FEA-BA98-58AF0C63F775}" scale="80" showPageBreaks="1" showGridLines="0" outlineSymbols="0" printArea="1">
      <selection activeCell="U33" sqref="U33"/>
      <pageMargins left="0.7" right="0.5" top="0.9" bottom="0.25" header="0.5" footer="0.25"/>
      <pageSetup scale="50" orientation="landscape" r:id="rId1"/>
      <headerFooter scaleWithDoc="0">
        <oddFooter>&amp;R&amp;8 78</oddFooter>
      </headerFooter>
    </customSheetView>
    <customSheetView guid="{018F3E41-3C34-447D-8E2C-07962AB41A6D}" scale="80" showGridLines="0" outlineSymbols="0" topLeftCell="A16">
      <selection activeCell="U33" sqref="U33"/>
      <pageMargins left="0.7" right="0.5" top="0.9" bottom="0.25" header="0.5" footer="0.25"/>
      <pageSetup scale="50" orientation="landscape" r:id="rId2"/>
      <headerFooter scaleWithDoc="0">
        <oddFooter>&amp;R&amp;8 78</oddFooter>
      </headerFooter>
    </customSheetView>
  </customSheetViews>
  <pageMargins left="0.7" right="0.5" top="0.9" bottom="0.25" header="0.5" footer="0.25"/>
  <pageSetup scale="50" orientation="landscape" r:id="rId3"/>
  <headerFooter scaleWithDoc="0">
    <oddFooter>&amp;R&amp;8 79</oddFooter>
  </headerFooter>
  <customProperties>
    <customPr name="SheetOptions"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02"/>
  <sheetViews>
    <sheetView showGridLines="0" zoomScale="80" zoomScaleNormal="100" workbookViewId="0"/>
  </sheetViews>
  <sheetFormatPr defaultColWidth="8.921875" defaultRowHeight="15.5"/>
  <cols>
    <col min="1" max="1" width="40.921875" style="334" customWidth="1"/>
    <col min="2" max="2" width="2" style="334" customWidth="1"/>
    <col min="3" max="3" width="15.53515625" style="334" customWidth="1"/>
    <col min="4" max="4" width="2" style="334" customWidth="1"/>
    <col min="5" max="5" width="19.15234375" style="334" customWidth="1"/>
    <col min="6" max="6" width="1.921875" style="344" customWidth="1"/>
    <col min="7" max="7" width="19.53515625" style="334" customWidth="1"/>
    <col min="8" max="8" width="2.15234375" style="334" customWidth="1"/>
    <col min="9" max="9" width="21" style="334" customWidth="1"/>
    <col min="10" max="10" width="2.07421875" style="334" customWidth="1"/>
    <col min="11" max="11" width="20.53515625" style="334" customWidth="1"/>
    <col min="12" max="12" width="2.07421875" style="334" customWidth="1"/>
    <col min="13" max="13" width="15.53515625" style="334" customWidth="1"/>
    <col min="14" max="14" width="1.15234375" style="377" customWidth="1"/>
    <col min="15" max="15" width="15" style="326" bestFit="1" customWidth="1"/>
    <col min="16" max="16" width="15.15234375" style="2190" customWidth="1"/>
    <col min="17" max="17" width="8.921875" style="2190"/>
    <col min="18" max="16384" width="8.921875" style="326"/>
  </cols>
  <sheetData>
    <row r="1" spans="1:17">
      <c r="A1" s="1195" t="s">
        <v>1193</v>
      </c>
    </row>
    <row r="3" spans="1:17" ht="18" customHeight="1">
      <c r="A3" s="315" t="s">
        <v>226</v>
      </c>
      <c r="B3" s="316"/>
      <c r="C3" s="316"/>
      <c r="D3" s="317"/>
      <c r="E3" s="317"/>
      <c r="F3" s="317"/>
      <c r="G3" s="317"/>
      <c r="H3" s="317"/>
      <c r="I3" s="317"/>
      <c r="J3" s="317"/>
      <c r="K3" s="317"/>
      <c r="L3" s="317"/>
      <c r="M3" s="318"/>
      <c r="N3" s="319"/>
      <c r="O3" s="318" t="s">
        <v>227</v>
      </c>
    </row>
    <row r="4" spans="1:17" ht="20.149999999999999" customHeight="1">
      <c r="A4" s="315" t="s">
        <v>1</v>
      </c>
      <c r="B4" s="320"/>
      <c r="C4" s="320"/>
      <c r="D4" s="321"/>
      <c r="E4" s="321"/>
      <c r="F4" s="321"/>
      <c r="G4" s="321"/>
      <c r="H4" s="321"/>
      <c r="I4" s="321"/>
      <c r="J4" s="321" t="s">
        <v>5</v>
      </c>
      <c r="K4" s="2202" t="s">
        <v>5</v>
      </c>
      <c r="L4" s="321"/>
      <c r="M4" s="321"/>
      <c r="N4" s="322"/>
      <c r="O4" s="2191"/>
    </row>
    <row r="5" spans="1:17" ht="18" customHeight="1">
      <c r="A5" s="323" t="s">
        <v>2176</v>
      </c>
      <c r="B5" s="2192"/>
      <c r="C5" s="2192"/>
      <c r="D5" s="324"/>
      <c r="E5" s="324"/>
      <c r="F5" s="324"/>
      <c r="G5" s="324"/>
      <c r="H5" s="324"/>
      <c r="I5" s="324"/>
      <c r="J5" s="324"/>
      <c r="K5" s="324"/>
      <c r="L5" s="324"/>
      <c r="M5" s="324"/>
      <c r="N5" s="325"/>
    </row>
    <row r="6" spans="1:17" ht="20.25" customHeight="1">
      <c r="A6" s="327" t="s">
        <v>2470</v>
      </c>
      <c r="B6" s="328"/>
      <c r="C6" s="328"/>
      <c r="D6" s="329"/>
      <c r="E6" s="329"/>
      <c r="F6" s="329"/>
      <c r="G6" s="329"/>
      <c r="H6" s="329"/>
      <c r="I6" s="329"/>
      <c r="J6" s="329"/>
      <c r="K6" s="329"/>
      <c r="L6" s="329"/>
      <c r="M6" s="329"/>
      <c r="N6" s="330"/>
      <c r="O6" s="2193"/>
    </row>
    <row r="7" spans="1:17" ht="15.9" customHeight="1">
      <c r="A7" s="331" t="s">
        <v>2311</v>
      </c>
      <c r="B7" s="332"/>
      <c r="C7" s="332"/>
      <c r="D7" s="324"/>
      <c r="E7" s="324"/>
      <c r="F7" s="324"/>
      <c r="G7" s="324"/>
      <c r="H7" s="324"/>
      <c r="I7" s="324"/>
      <c r="J7" s="324"/>
      <c r="K7" s="324"/>
      <c r="L7" s="324"/>
      <c r="M7" s="324"/>
      <c r="N7" s="325"/>
      <c r="P7" s="2194"/>
    </row>
    <row r="8" spans="1:17" ht="20">
      <c r="A8" s="333"/>
      <c r="B8" s="333"/>
      <c r="D8" s="333"/>
      <c r="E8" s="335" t="s">
        <v>124</v>
      </c>
      <c r="F8" s="335"/>
      <c r="G8" s="335" t="s">
        <v>228</v>
      </c>
      <c r="H8" s="333"/>
      <c r="I8" s="335" t="s">
        <v>124</v>
      </c>
      <c r="J8" s="333"/>
      <c r="K8" s="335" t="s">
        <v>228</v>
      </c>
      <c r="L8" s="336"/>
      <c r="M8" s="324"/>
      <c r="N8" s="325"/>
      <c r="P8" s="2194"/>
    </row>
    <row r="9" spans="1:17" ht="16.5">
      <c r="A9" s="333"/>
      <c r="B9" s="333"/>
      <c r="C9" s="337" t="s">
        <v>229</v>
      </c>
      <c r="D9" s="333"/>
      <c r="E9" s="338" t="s">
        <v>117</v>
      </c>
      <c r="F9" s="339"/>
      <c r="G9" s="338" t="s">
        <v>117</v>
      </c>
      <c r="H9" s="333"/>
      <c r="I9" s="337" t="s">
        <v>1194</v>
      </c>
      <c r="J9" s="333"/>
      <c r="K9" s="337" t="s">
        <v>1194</v>
      </c>
      <c r="L9" s="333"/>
      <c r="M9" s="340" t="s">
        <v>2471</v>
      </c>
      <c r="N9" s="341"/>
      <c r="O9" s="337" t="s">
        <v>2296</v>
      </c>
      <c r="P9" s="2194"/>
      <c r="Q9" s="2194"/>
    </row>
    <row r="10" spans="1:17" ht="16.5">
      <c r="A10" s="333" t="s">
        <v>230</v>
      </c>
      <c r="B10" s="342"/>
      <c r="C10" s="343"/>
      <c r="D10" s="343"/>
      <c r="H10" s="343"/>
      <c r="I10" s="343"/>
      <c r="J10" s="343"/>
      <c r="K10" s="343"/>
      <c r="L10" s="343"/>
      <c r="M10" s="343"/>
      <c r="N10" s="345"/>
      <c r="O10" s="2193"/>
    </row>
    <row r="11" spans="1:17" ht="16.5">
      <c r="A11" s="346" t="s">
        <v>1165</v>
      </c>
      <c r="B11" s="347" t="s">
        <v>5</v>
      </c>
      <c r="C11" s="1543">
        <v>25406256</v>
      </c>
      <c r="D11" s="347" t="s">
        <v>5</v>
      </c>
      <c r="E11" s="1543">
        <v>3847777</v>
      </c>
      <c r="F11" s="347" t="s">
        <v>5</v>
      </c>
      <c r="G11" s="1543">
        <v>3477239</v>
      </c>
      <c r="H11" s="347" t="s">
        <v>5</v>
      </c>
      <c r="I11" s="1543">
        <v>169821</v>
      </c>
      <c r="J11" s="347" t="s">
        <v>5</v>
      </c>
      <c r="K11" s="1543">
        <v>0</v>
      </c>
      <c r="L11" s="347" t="s">
        <v>5</v>
      </c>
      <c r="M11" s="348">
        <f>ROUND(SUM(C11:K11),1)</f>
        <v>32901093</v>
      </c>
      <c r="N11" s="347" t="s">
        <v>5</v>
      </c>
      <c r="O11" s="1543">
        <v>32049653</v>
      </c>
      <c r="P11" s="365"/>
    </row>
    <row r="12" spans="1:17" ht="16.5">
      <c r="A12" s="346" t="s">
        <v>2295</v>
      </c>
      <c r="B12" s="343" t="s">
        <v>5</v>
      </c>
      <c r="C12" s="1544">
        <v>2475518</v>
      </c>
      <c r="D12" s="343"/>
      <c r="E12" s="1544">
        <v>0</v>
      </c>
      <c r="F12" s="350"/>
      <c r="G12" s="1544">
        <v>0</v>
      </c>
      <c r="H12" s="343"/>
      <c r="I12" s="1544">
        <v>5669</v>
      </c>
      <c r="J12" s="343"/>
      <c r="K12" s="1544">
        <v>0</v>
      </c>
      <c r="L12" s="343"/>
      <c r="M12" s="352">
        <f>ROUND(SUM(C12:K12),1)</f>
        <v>2481187</v>
      </c>
      <c r="N12" s="353"/>
      <c r="O12" s="1544">
        <v>3101463</v>
      </c>
      <c r="P12" s="365"/>
    </row>
    <row r="13" spans="1:17" ht="16.5">
      <c r="A13" s="346" t="s">
        <v>2118</v>
      </c>
      <c r="B13" s="343" t="s">
        <v>5</v>
      </c>
      <c r="C13" s="1544">
        <v>0</v>
      </c>
      <c r="D13" s="343"/>
      <c r="E13" s="1544">
        <v>2183688</v>
      </c>
      <c r="F13" s="350"/>
      <c r="G13" s="1544">
        <v>0</v>
      </c>
      <c r="H13" s="343"/>
      <c r="I13" s="1544">
        <v>0</v>
      </c>
      <c r="J13" s="343"/>
      <c r="K13" s="1544">
        <v>0</v>
      </c>
      <c r="L13" s="343"/>
      <c r="M13" s="352">
        <f t="shared" ref="M13:M14" si="0">ROUND(SUM(C13:K13),1)</f>
        <v>2183688</v>
      </c>
      <c r="N13" s="353"/>
      <c r="O13" s="1544">
        <v>2423111</v>
      </c>
      <c r="P13" s="365"/>
    </row>
    <row r="14" spans="1:17" ht="16.5">
      <c r="A14" s="346" t="s">
        <v>1166</v>
      </c>
      <c r="B14" s="343" t="s">
        <v>5</v>
      </c>
      <c r="C14" s="1544">
        <v>219734</v>
      </c>
      <c r="D14" s="343"/>
      <c r="E14" s="1544">
        <v>9290</v>
      </c>
      <c r="F14" s="350"/>
      <c r="G14" s="1544">
        <v>51242</v>
      </c>
      <c r="H14" s="343"/>
      <c r="I14" s="1544">
        <v>200</v>
      </c>
      <c r="J14" s="343"/>
      <c r="K14" s="1544">
        <v>0</v>
      </c>
      <c r="L14" s="343"/>
      <c r="M14" s="352">
        <f t="shared" si="0"/>
        <v>280466</v>
      </c>
      <c r="N14" s="353"/>
      <c r="O14" s="1544">
        <v>264454</v>
      </c>
      <c r="P14" s="365"/>
    </row>
    <row r="15" spans="1:17" ht="16.5">
      <c r="A15" s="333" t="s">
        <v>1167</v>
      </c>
      <c r="B15" s="343" t="s">
        <v>5</v>
      </c>
      <c r="C15" s="354">
        <f>ROUND(SUM(C11:C14),1)</f>
        <v>28101508</v>
      </c>
      <c r="D15" s="343"/>
      <c r="E15" s="354">
        <f>ROUND(SUM(E11:E14),1)</f>
        <v>6040755</v>
      </c>
      <c r="F15" s="355"/>
      <c r="G15" s="354">
        <f>ROUND(SUM(G11:G14),1)</f>
        <v>3528481</v>
      </c>
      <c r="H15" s="343"/>
      <c r="I15" s="354">
        <f>ROUND(SUM(I11:I14),1)</f>
        <v>175690</v>
      </c>
      <c r="J15" s="343"/>
      <c r="K15" s="354">
        <f>ROUND(SUM(K11:K14),1)</f>
        <v>0</v>
      </c>
      <c r="L15" s="343"/>
      <c r="M15" s="354">
        <f>ROUND(SUM(M11:M14),1)</f>
        <v>37846434</v>
      </c>
      <c r="N15" s="356"/>
      <c r="O15" s="354">
        <f>ROUND(SUM(O11:O14)-1,1)+1</f>
        <v>37838681</v>
      </c>
      <c r="P15" s="365"/>
    </row>
    <row r="16" spans="1:17" ht="16.5">
      <c r="A16" s="343"/>
      <c r="B16" s="343"/>
      <c r="C16" s="349"/>
      <c r="D16" s="343"/>
      <c r="E16" s="357"/>
      <c r="F16" s="358"/>
      <c r="G16" s="357"/>
      <c r="H16" s="343"/>
      <c r="I16" s="357"/>
      <c r="J16" s="343"/>
      <c r="K16" s="357"/>
      <c r="L16" s="343"/>
      <c r="M16" s="357"/>
      <c r="N16" s="359"/>
      <c r="O16" s="2195"/>
      <c r="P16" s="365"/>
    </row>
    <row r="17" spans="1:16" ht="16.5">
      <c r="A17" s="333" t="s">
        <v>231</v>
      </c>
      <c r="B17" s="343"/>
      <c r="C17" s="349"/>
      <c r="D17" s="343"/>
      <c r="E17" s="357"/>
      <c r="F17" s="358"/>
      <c r="G17" s="357"/>
      <c r="H17" s="343"/>
      <c r="I17" s="357"/>
      <c r="J17" s="343"/>
      <c r="K17" s="357"/>
      <c r="L17" s="343"/>
      <c r="M17" s="357"/>
      <c r="N17" s="359"/>
      <c r="O17" s="2195"/>
      <c r="P17" s="365"/>
    </row>
    <row r="18" spans="1:16" ht="16.5">
      <c r="A18" s="346" t="s">
        <v>1168</v>
      </c>
      <c r="B18" s="343" t="s">
        <v>5</v>
      </c>
      <c r="C18" s="1544">
        <v>2160</v>
      </c>
      <c r="D18" s="343"/>
      <c r="E18" s="1544">
        <v>0</v>
      </c>
      <c r="F18" s="350"/>
      <c r="G18" s="1544">
        <v>0</v>
      </c>
      <c r="H18" s="343"/>
      <c r="I18" s="1544">
        <v>241683</v>
      </c>
      <c r="J18" s="343"/>
      <c r="K18" s="1544">
        <v>175375</v>
      </c>
      <c r="L18" s="343"/>
      <c r="M18" s="357">
        <f>ROUND(SUM(C18:K18),1)</f>
        <v>419218</v>
      </c>
      <c r="N18" s="359"/>
      <c r="O18" s="1544">
        <v>428852</v>
      </c>
      <c r="P18" s="365"/>
    </row>
    <row r="19" spans="1:16" ht="16.5">
      <c r="A19" s="346" t="s">
        <v>232</v>
      </c>
      <c r="B19" s="343" t="s">
        <v>5</v>
      </c>
      <c r="C19" s="1544">
        <v>1022</v>
      </c>
      <c r="D19" s="343"/>
      <c r="E19" s="1544">
        <v>4629</v>
      </c>
      <c r="F19" s="350"/>
      <c r="G19" s="1544">
        <v>1161</v>
      </c>
      <c r="H19" s="343"/>
      <c r="I19" s="1544">
        <v>2</v>
      </c>
      <c r="J19" s="343"/>
      <c r="K19" s="1544">
        <v>0</v>
      </c>
      <c r="L19" s="343"/>
      <c r="M19" s="357">
        <f>ROUND(SUM(C19:K19),1)</f>
        <v>6814</v>
      </c>
      <c r="N19" s="359"/>
      <c r="O19" s="1544">
        <v>8353</v>
      </c>
      <c r="P19" s="365"/>
    </row>
    <row r="20" spans="1:16" ht="16.5">
      <c r="A20" s="333" t="s">
        <v>1169</v>
      </c>
      <c r="B20" s="343" t="s">
        <v>5</v>
      </c>
      <c r="C20" s="354">
        <f>ROUND(SUM(C18:C19),1)</f>
        <v>3182</v>
      </c>
      <c r="D20" s="343"/>
      <c r="E20" s="354">
        <f>ROUND(SUM(E18:E19),1)</f>
        <v>4629</v>
      </c>
      <c r="F20" s="358"/>
      <c r="G20" s="354">
        <f>ROUND(SUM(G18:G19),1)</f>
        <v>1161</v>
      </c>
      <c r="H20" s="343"/>
      <c r="I20" s="354">
        <f>ROUND(SUM(I18:I19),1)</f>
        <v>241685</v>
      </c>
      <c r="J20" s="343"/>
      <c r="K20" s="354">
        <f>ROUND(SUM(K18:K19),1)</f>
        <v>175375</v>
      </c>
      <c r="L20" s="343"/>
      <c r="M20" s="354">
        <f>ROUND(SUM(M18:M19),1)</f>
        <v>426032</v>
      </c>
      <c r="N20" s="359"/>
      <c r="O20" s="354">
        <f>ROUND(SUM(O18:O19),1)</f>
        <v>437205</v>
      </c>
      <c r="P20" s="365"/>
    </row>
    <row r="21" spans="1:16" ht="16.5">
      <c r="A21" s="343"/>
      <c r="B21" s="343" t="s">
        <v>5</v>
      </c>
      <c r="C21" s="349"/>
      <c r="D21" s="343"/>
      <c r="E21" s="357"/>
      <c r="F21" s="358"/>
      <c r="G21" s="357"/>
      <c r="H21" s="343"/>
      <c r="I21" s="357"/>
      <c r="J21" s="343"/>
      <c r="K21" s="357"/>
      <c r="L21" s="343"/>
      <c r="M21" s="357"/>
      <c r="N21" s="359"/>
      <c r="O21" s="2195"/>
      <c r="P21" s="365"/>
    </row>
    <row r="22" spans="1:16" ht="16.5">
      <c r="A22" s="360" t="s">
        <v>233</v>
      </c>
      <c r="B22" s="343" t="s">
        <v>5</v>
      </c>
      <c r="C22" s="349"/>
      <c r="D22" s="343"/>
      <c r="E22" s="357"/>
      <c r="F22" s="358"/>
      <c r="G22" s="357"/>
      <c r="H22" s="343"/>
      <c r="I22" s="357"/>
      <c r="J22" s="343"/>
      <c r="K22" s="357"/>
      <c r="L22" s="343"/>
      <c r="M22" s="357"/>
      <c r="N22" s="359"/>
      <c r="O22" s="2195"/>
      <c r="P22" s="365"/>
    </row>
    <row r="23" spans="1:16" ht="16.5">
      <c r="A23" s="346" t="s">
        <v>234</v>
      </c>
      <c r="B23" s="342" t="s">
        <v>5</v>
      </c>
      <c r="C23" s="1544">
        <v>952507</v>
      </c>
      <c r="D23" s="343"/>
      <c r="E23" s="1544">
        <v>97808</v>
      </c>
      <c r="F23" s="350"/>
      <c r="G23" s="1544">
        <v>0</v>
      </c>
      <c r="H23" s="343"/>
      <c r="I23" s="1544">
        <v>11005</v>
      </c>
      <c r="J23" s="343"/>
      <c r="K23" s="1544">
        <v>0</v>
      </c>
      <c r="L23" s="342"/>
      <c r="M23" s="352">
        <f>ROUND(SUM(C23:K23),1)</f>
        <v>1061320</v>
      </c>
      <c r="N23" s="353"/>
      <c r="O23" s="1544">
        <v>1044148</v>
      </c>
      <c r="P23" s="365"/>
    </row>
    <row r="24" spans="1:16" ht="16.5">
      <c r="A24" s="346" t="s">
        <v>1170</v>
      </c>
      <c r="B24" s="342" t="s">
        <v>5</v>
      </c>
      <c r="C24" s="1544">
        <v>47313</v>
      </c>
      <c r="D24" s="343"/>
      <c r="E24" s="1544">
        <v>118800</v>
      </c>
      <c r="F24" s="350"/>
      <c r="G24" s="1544">
        <v>0</v>
      </c>
      <c r="H24" s="343"/>
      <c r="I24" s="1544">
        <v>0</v>
      </c>
      <c r="J24" s="343"/>
      <c r="K24" s="1544">
        <v>0</v>
      </c>
      <c r="L24" s="342"/>
      <c r="M24" s="352">
        <f t="shared" ref="M24:M25" si="1">ROUND(SUM(C24:K24),1)</f>
        <v>166113</v>
      </c>
      <c r="N24" s="353"/>
      <c r="O24" s="1544">
        <v>101561</v>
      </c>
      <c r="P24" s="365"/>
    </row>
    <row r="25" spans="1:16" ht="16.5">
      <c r="A25" s="346" t="s">
        <v>235</v>
      </c>
      <c r="B25" s="342" t="s">
        <v>5</v>
      </c>
      <c r="C25" s="1544">
        <v>49069</v>
      </c>
      <c r="D25" s="343"/>
      <c r="E25" s="1544">
        <v>2432</v>
      </c>
      <c r="F25" s="350"/>
      <c r="G25" s="1544">
        <v>53990</v>
      </c>
      <c r="H25" s="343"/>
      <c r="I25" s="1544">
        <v>839042</v>
      </c>
      <c r="J25" s="343"/>
      <c r="K25" s="1544">
        <v>0</v>
      </c>
      <c r="L25" s="343"/>
      <c r="M25" s="352">
        <f t="shared" si="1"/>
        <v>944533</v>
      </c>
      <c r="N25" s="353"/>
      <c r="O25" s="1544">
        <v>1110903</v>
      </c>
      <c r="P25" s="365"/>
    </row>
    <row r="26" spans="1:16" ht="16.5">
      <c r="A26" s="333" t="s">
        <v>1171</v>
      </c>
      <c r="B26" s="342" t="s">
        <v>5</v>
      </c>
      <c r="C26" s="361">
        <f>ROUND(SUM(C23:C25),1)</f>
        <v>1048889</v>
      </c>
      <c r="D26" s="359"/>
      <c r="E26" s="361">
        <f>ROUND(SUM(E23:E25),1)</f>
        <v>219040</v>
      </c>
      <c r="F26" s="355"/>
      <c r="G26" s="361">
        <f>ROUND(SUM(G23:G25),1)</f>
        <v>53990</v>
      </c>
      <c r="H26" s="359"/>
      <c r="I26" s="361">
        <f>ROUND(SUM(I23:I25),1)</f>
        <v>850047</v>
      </c>
      <c r="J26" s="359"/>
      <c r="K26" s="361">
        <f>ROUND(SUM(K23:K25),1)</f>
        <v>0</v>
      </c>
      <c r="L26" s="359"/>
      <c r="M26" s="361">
        <f>ROUND(SUM(M23:M25),1)</f>
        <v>2171966</v>
      </c>
      <c r="N26" s="356"/>
      <c r="O26" s="361">
        <f>ROUND(SUM(O23:O25),1)</f>
        <v>2256612</v>
      </c>
      <c r="P26" s="365"/>
    </row>
    <row r="27" spans="1:16" ht="16.5">
      <c r="A27" s="343"/>
      <c r="B27" s="343" t="s">
        <v>5</v>
      </c>
      <c r="C27" s="349"/>
      <c r="D27" s="343"/>
      <c r="E27" s="357"/>
      <c r="F27" s="358"/>
      <c r="G27" s="357"/>
      <c r="H27" s="343"/>
      <c r="I27" s="357"/>
      <c r="J27" s="343"/>
      <c r="K27" s="357"/>
      <c r="L27" s="343"/>
      <c r="M27" s="357"/>
      <c r="N27" s="359"/>
      <c r="O27" s="2195"/>
      <c r="P27" s="365"/>
    </row>
    <row r="28" spans="1:16" ht="16.5">
      <c r="A28" s="333" t="s">
        <v>236</v>
      </c>
      <c r="B28" s="343" t="s">
        <v>5</v>
      </c>
      <c r="C28" s="362"/>
      <c r="D28" s="343"/>
      <c r="E28" s="357"/>
      <c r="F28" s="358"/>
      <c r="G28" s="357"/>
      <c r="H28" s="343"/>
      <c r="I28" s="357"/>
      <c r="J28" s="343"/>
      <c r="K28" s="357"/>
      <c r="L28" s="343"/>
      <c r="M28" s="357"/>
      <c r="N28" s="359"/>
      <c r="O28" s="2195"/>
      <c r="P28" s="365"/>
    </row>
    <row r="29" spans="1:16" ht="16.5">
      <c r="A29" s="346" t="s">
        <v>1172</v>
      </c>
      <c r="B29" s="343" t="s">
        <v>5</v>
      </c>
      <c r="C29" s="1544">
        <v>17566451</v>
      </c>
      <c r="D29" s="343"/>
      <c r="E29" s="1544">
        <v>5674673</v>
      </c>
      <c r="F29" s="350"/>
      <c r="G29" s="1544">
        <v>40249339</v>
      </c>
      <c r="H29" s="343"/>
      <c r="I29" s="1544">
        <v>0</v>
      </c>
      <c r="J29" s="343"/>
      <c r="K29" s="1544">
        <v>0</v>
      </c>
      <c r="L29" s="343"/>
      <c r="M29" s="352">
        <f>ROUND(SUM(C29:K29),1)</f>
        <v>63490463</v>
      </c>
      <c r="N29" s="353"/>
      <c r="O29" s="1544">
        <v>59753089</v>
      </c>
      <c r="P29" s="365"/>
    </row>
    <row r="30" spans="1:16" ht="16.5">
      <c r="A30" s="346" t="s">
        <v>1173</v>
      </c>
      <c r="B30" s="343" t="s">
        <v>5</v>
      </c>
      <c r="C30" s="1544">
        <v>1782831</v>
      </c>
      <c r="D30" s="343"/>
      <c r="E30" s="1544">
        <v>3898</v>
      </c>
      <c r="F30" s="350"/>
      <c r="G30" s="1544">
        <v>131736</v>
      </c>
      <c r="H30" s="343"/>
      <c r="I30" s="1544">
        <v>35462</v>
      </c>
      <c r="J30" s="343"/>
      <c r="K30" s="1544">
        <v>0</v>
      </c>
      <c r="L30" s="343"/>
      <c r="M30" s="352">
        <f t="shared" ref="M30:M32" si="2">ROUND(SUM(C30:K30),1)</f>
        <v>1953927</v>
      </c>
      <c r="N30" s="353"/>
      <c r="O30" s="1544">
        <v>1911270</v>
      </c>
      <c r="P30" s="365"/>
    </row>
    <row r="31" spans="1:16" ht="16.5">
      <c r="A31" s="346" t="s">
        <v>1174</v>
      </c>
      <c r="B31" s="343" t="s">
        <v>5</v>
      </c>
      <c r="C31" s="1544">
        <v>448722</v>
      </c>
      <c r="D31" s="343"/>
      <c r="E31" s="1544">
        <v>1220504</v>
      </c>
      <c r="F31" s="350"/>
      <c r="G31" s="1544">
        <v>6060427</v>
      </c>
      <c r="H31" s="343"/>
      <c r="I31" s="1544">
        <v>477079</v>
      </c>
      <c r="J31" s="343"/>
      <c r="K31" s="1544">
        <v>42873</v>
      </c>
      <c r="L31" s="343"/>
      <c r="M31" s="352">
        <f t="shared" si="2"/>
        <v>8249605</v>
      </c>
      <c r="N31" s="353"/>
      <c r="O31" s="1544">
        <v>8236266</v>
      </c>
      <c r="P31" s="365"/>
    </row>
    <row r="32" spans="1:16" ht="16.5">
      <c r="A32" s="346" t="s">
        <v>1175</v>
      </c>
      <c r="B32" s="343" t="s">
        <v>5</v>
      </c>
      <c r="C32" s="1544">
        <v>135068</v>
      </c>
      <c r="D32" s="343"/>
      <c r="E32" s="1544">
        <v>0</v>
      </c>
      <c r="F32" s="350"/>
      <c r="G32" s="1544">
        <v>110186</v>
      </c>
      <c r="H32" s="343"/>
      <c r="I32" s="1544">
        <v>0</v>
      </c>
      <c r="J32" s="343"/>
      <c r="K32" s="1544">
        <v>0</v>
      </c>
      <c r="L32" s="343"/>
      <c r="M32" s="352">
        <f t="shared" si="2"/>
        <v>245254</v>
      </c>
      <c r="N32" s="353"/>
      <c r="O32" s="1544">
        <v>227552</v>
      </c>
      <c r="P32" s="365"/>
    </row>
    <row r="33" spans="1:16" ht="16.5">
      <c r="A33" s="360" t="s">
        <v>1176</v>
      </c>
      <c r="B33" s="343" t="s">
        <v>5</v>
      </c>
      <c r="C33" s="363">
        <f>ROUND(SUM(C29:C32),1)</f>
        <v>19933072</v>
      </c>
      <c r="D33" s="343"/>
      <c r="E33" s="363">
        <f>ROUND(SUM(E29:E32),1)</f>
        <v>6899075</v>
      </c>
      <c r="F33" s="350"/>
      <c r="G33" s="363">
        <f>ROUND(SUM(G29:G32),1)</f>
        <v>46551688</v>
      </c>
      <c r="H33" s="343"/>
      <c r="I33" s="363">
        <f>ROUND(SUM(I29:I32),1)</f>
        <v>512541</v>
      </c>
      <c r="J33" s="343"/>
      <c r="K33" s="363">
        <f>ROUND(SUM(K29:K32),1)</f>
        <v>42873</v>
      </c>
      <c r="L33" s="343"/>
      <c r="M33" s="363">
        <f>ROUND(SUM(M29:M32),1)</f>
        <v>73939249</v>
      </c>
      <c r="N33" s="353"/>
      <c r="O33" s="363">
        <f>ROUND(SUM(O29:O32),1)</f>
        <v>70128177</v>
      </c>
      <c r="P33" s="365"/>
    </row>
    <row r="34" spans="1:16" ht="16.5">
      <c r="A34" s="343"/>
      <c r="B34" s="343" t="s">
        <v>5</v>
      </c>
      <c r="C34" s="349"/>
      <c r="D34" s="343"/>
      <c r="E34" s="357"/>
      <c r="F34" s="358"/>
      <c r="G34" s="357"/>
      <c r="H34" s="343"/>
      <c r="I34" s="357"/>
      <c r="J34" s="343"/>
      <c r="K34" s="357"/>
      <c r="L34" s="343"/>
      <c r="M34" s="357"/>
      <c r="N34" s="359"/>
      <c r="O34" s="2195"/>
      <c r="P34" s="365"/>
    </row>
    <row r="35" spans="1:16" ht="16.5">
      <c r="A35" s="333" t="s">
        <v>237</v>
      </c>
      <c r="B35" s="343" t="s">
        <v>5</v>
      </c>
      <c r="C35" s="357"/>
      <c r="D35" s="343"/>
      <c r="E35" s="357"/>
      <c r="F35" s="358"/>
      <c r="G35" s="357"/>
      <c r="H35" s="343"/>
      <c r="I35" s="357"/>
      <c r="J35" s="343"/>
      <c r="K35" s="357"/>
      <c r="L35" s="343"/>
      <c r="M35" s="357"/>
      <c r="N35" s="359"/>
      <c r="O35" s="2195"/>
      <c r="P35" s="365"/>
    </row>
    <row r="36" spans="1:16" ht="16.5">
      <c r="A36" s="346" t="s">
        <v>1177</v>
      </c>
      <c r="B36" s="343" t="s">
        <v>5</v>
      </c>
      <c r="C36" s="1544">
        <v>164629</v>
      </c>
      <c r="D36" s="343"/>
      <c r="E36" s="1544">
        <v>158696</v>
      </c>
      <c r="F36" s="350"/>
      <c r="G36" s="1544">
        <v>90467</v>
      </c>
      <c r="H36" s="343"/>
      <c r="I36" s="1544">
        <v>0</v>
      </c>
      <c r="J36" s="343"/>
      <c r="K36" s="1544">
        <v>0</v>
      </c>
      <c r="L36" s="343"/>
      <c r="M36" s="352">
        <f>ROUND(SUM(C36:K36),1)</f>
        <v>413792</v>
      </c>
      <c r="N36" s="356"/>
      <c r="O36" s="1544">
        <v>409955</v>
      </c>
      <c r="P36" s="365"/>
    </row>
    <row r="37" spans="1:16" ht="16.5">
      <c r="A37" s="346" t="s">
        <v>1178</v>
      </c>
      <c r="B37" s="343" t="s">
        <v>5</v>
      </c>
      <c r="C37" s="1544">
        <v>6656</v>
      </c>
      <c r="D37" s="343"/>
      <c r="E37" s="1544">
        <v>28140</v>
      </c>
      <c r="F37" s="350"/>
      <c r="G37" s="1544">
        <v>1302862</v>
      </c>
      <c r="H37" s="343"/>
      <c r="I37" s="1544">
        <v>62783</v>
      </c>
      <c r="J37" s="343"/>
      <c r="K37" s="1544">
        <v>34001</v>
      </c>
      <c r="L37" s="343"/>
      <c r="M37" s="352">
        <f t="shared" ref="M37:M38" si="3">ROUND(SUM(C37:K37),1)</f>
        <v>1434442</v>
      </c>
      <c r="N37" s="356"/>
      <c r="O37" s="1544">
        <v>1180067</v>
      </c>
      <c r="P37" s="365"/>
    </row>
    <row r="38" spans="1:16" ht="16.5">
      <c r="A38" s="346" t="s">
        <v>1179</v>
      </c>
      <c r="B38" s="343" t="s">
        <v>5</v>
      </c>
      <c r="C38" s="1544">
        <v>5536</v>
      </c>
      <c r="D38" s="343"/>
      <c r="E38" s="1544">
        <v>0</v>
      </c>
      <c r="F38" s="350"/>
      <c r="G38" s="1544">
        <v>0</v>
      </c>
      <c r="H38" s="343"/>
      <c r="I38" s="1544">
        <v>0</v>
      </c>
      <c r="J38" s="343"/>
      <c r="K38" s="1544">
        <v>0</v>
      </c>
      <c r="L38" s="343"/>
      <c r="M38" s="352">
        <f t="shared" si="3"/>
        <v>5536</v>
      </c>
      <c r="N38" s="356"/>
      <c r="O38" s="1544">
        <v>3435</v>
      </c>
      <c r="P38" s="365"/>
    </row>
    <row r="39" spans="1:16" ht="16.5">
      <c r="A39" s="333" t="s">
        <v>1180</v>
      </c>
      <c r="B39" s="343" t="s">
        <v>5</v>
      </c>
      <c r="C39" s="354">
        <f>ROUND(SUM(C36:C38),1)</f>
        <v>176821</v>
      </c>
      <c r="D39" s="343"/>
      <c r="E39" s="354">
        <f>ROUND(SUM(E36:E38),1)</f>
        <v>186836</v>
      </c>
      <c r="F39" s="358"/>
      <c r="G39" s="354">
        <f>ROUND(SUM(G36:G38),1)</f>
        <v>1393329</v>
      </c>
      <c r="H39" s="343"/>
      <c r="I39" s="354">
        <f>ROUND(SUM(I36:I38),1)</f>
        <v>62783</v>
      </c>
      <c r="J39" s="343"/>
      <c r="K39" s="354">
        <f>ROUND(SUM(K36:K38),1)</f>
        <v>34001</v>
      </c>
      <c r="L39" s="343"/>
      <c r="M39" s="354">
        <f>ROUND(SUM(M36:M38),1)</f>
        <v>1853770</v>
      </c>
      <c r="N39" s="353"/>
      <c r="O39" s="354">
        <f>ROUND(SUM(O36:O38),1)</f>
        <v>1593457</v>
      </c>
      <c r="P39" s="365"/>
    </row>
    <row r="40" spans="1:16" ht="16.5">
      <c r="A40" s="333"/>
      <c r="B40" s="343" t="s">
        <v>5</v>
      </c>
      <c r="C40" s="351"/>
      <c r="D40" s="343"/>
      <c r="E40" s="351"/>
      <c r="F40" s="358"/>
      <c r="G40" s="351"/>
      <c r="H40" s="343"/>
      <c r="I40" s="351"/>
      <c r="J40" s="343"/>
      <c r="K40" s="351"/>
      <c r="L40" s="343"/>
      <c r="M40" s="351"/>
      <c r="N40" s="353"/>
      <c r="O40" s="2196"/>
      <c r="P40" s="365"/>
    </row>
    <row r="41" spans="1:16" ht="16.5">
      <c r="A41" s="333" t="s">
        <v>238</v>
      </c>
      <c r="B41" s="343" t="s">
        <v>5</v>
      </c>
      <c r="C41" s="357"/>
      <c r="D41" s="343"/>
      <c r="E41" s="357"/>
      <c r="F41" s="358"/>
      <c r="G41" s="357"/>
      <c r="H41" s="343"/>
      <c r="I41" s="357"/>
      <c r="J41" s="343"/>
      <c r="K41" s="357"/>
      <c r="L41" s="343"/>
      <c r="M41" s="357"/>
      <c r="N41" s="359"/>
      <c r="O41" s="2195"/>
      <c r="P41" s="365"/>
    </row>
    <row r="42" spans="1:16" ht="16.5">
      <c r="A42" s="346" t="s">
        <v>1181</v>
      </c>
      <c r="B42" s="343" t="s">
        <v>5</v>
      </c>
      <c r="C42" s="1544">
        <v>2246743</v>
      </c>
      <c r="D42" s="343"/>
      <c r="E42" s="1544">
        <v>3634</v>
      </c>
      <c r="F42" s="350"/>
      <c r="G42" s="1544">
        <v>4700399</v>
      </c>
      <c r="H42" s="343"/>
      <c r="I42" s="1544">
        <v>0</v>
      </c>
      <c r="J42" s="343"/>
      <c r="K42" s="1544">
        <v>0</v>
      </c>
      <c r="L42" s="343"/>
      <c r="M42" s="352">
        <f>ROUND(SUM(C42:K42),1)</f>
        <v>6950776</v>
      </c>
      <c r="N42" s="356"/>
      <c r="O42" s="1544">
        <v>7536015</v>
      </c>
      <c r="P42" s="365"/>
    </row>
    <row r="43" spans="1:16" ht="16.5">
      <c r="A43" s="346" t="s">
        <v>1182</v>
      </c>
      <c r="B43" s="343" t="s">
        <v>5</v>
      </c>
      <c r="C43" s="1544">
        <v>58757</v>
      </c>
      <c r="D43" s="343"/>
      <c r="E43" s="1544">
        <v>407</v>
      </c>
      <c r="F43" s="350"/>
      <c r="G43" s="1544">
        <v>20769</v>
      </c>
      <c r="H43" s="343"/>
      <c r="I43" s="1544">
        <v>413057</v>
      </c>
      <c r="J43" s="343"/>
      <c r="K43" s="1544">
        <v>0</v>
      </c>
      <c r="L43" s="343"/>
      <c r="M43" s="352">
        <f t="shared" ref="M43:M44" si="4">ROUND(SUM(C43:K43),1)</f>
        <v>492990</v>
      </c>
      <c r="N43" s="356"/>
      <c r="O43" s="1544">
        <v>401616</v>
      </c>
      <c r="P43" s="365"/>
    </row>
    <row r="44" spans="1:16" ht="16.5">
      <c r="A44" s="346" t="s">
        <v>1183</v>
      </c>
      <c r="B44" s="343" t="s">
        <v>5</v>
      </c>
      <c r="C44" s="1544">
        <v>13353</v>
      </c>
      <c r="D44" s="343"/>
      <c r="E44" s="1544">
        <v>37</v>
      </c>
      <c r="F44" s="350"/>
      <c r="G44" s="1544">
        <v>136348</v>
      </c>
      <c r="H44" s="343"/>
      <c r="I44" s="1544">
        <v>0</v>
      </c>
      <c r="J44" s="343"/>
      <c r="K44" s="1544">
        <v>0</v>
      </c>
      <c r="L44" s="343"/>
      <c r="M44" s="352">
        <f t="shared" si="4"/>
        <v>149738</v>
      </c>
      <c r="N44" s="356"/>
      <c r="O44" s="1544">
        <v>138761</v>
      </c>
      <c r="P44" s="365"/>
    </row>
    <row r="45" spans="1:16" ht="16.5">
      <c r="A45" s="333" t="s">
        <v>1184</v>
      </c>
      <c r="B45" s="343" t="s">
        <v>5</v>
      </c>
      <c r="C45" s="354">
        <f>ROUND(SUM(C42:C44),1)</f>
        <v>2318853</v>
      </c>
      <c r="D45" s="343"/>
      <c r="E45" s="354">
        <f>ROUND(SUM(E42:E44),1)</f>
        <v>4078</v>
      </c>
      <c r="F45" s="358"/>
      <c r="G45" s="354">
        <f>ROUND(SUM(G42:G44),1)</f>
        <v>4857516</v>
      </c>
      <c r="H45" s="343"/>
      <c r="I45" s="354">
        <f>ROUND(SUM(I42:I44),1)</f>
        <v>413057</v>
      </c>
      <c r="J45" s="343"/>
      <c r="K45" s="354">
        <f>ROUND(SUM(K42:K44),1)</f>
        <v>0</v>
      </c>
      <c r="L45" s="343"/>
      <c r="M45" s="354">
        <f>ROUND(SUM(M42:M44),1)</f>
        <v>7593504</v>
      </c>
      <c r="N45" s="353"/>
      <c r="O45" s="354">
        <f>ROUND(SUM(O42:O44)-1,1)+1</f>
        <v>8076392</v>
      </c>
      <c r="P45" s="365"/>
    </row>
    <row r="46" spans="1:16" ht="16.5">
      <c r="A46" s="333"/>
      <c r="B46" s="343" t="s">
        <v>5</v>
      </c>
      <c r="C46" s="351"/>
      <c r="D46" s="343"/>
      <c r="E46" s="351"/>
      <c r="F46" s="358"/>
      <c r="G46" s="351"/>
      <c r="H46" s="343"/>
      <c r="I46" s="351"/>
      <c r="J46" s="343"/>
      <c r="K46" s="351"/>
      <c r="L46" s="343"/>
      <c r="M46" s="351"/>
      <c r="N46" s="353"/>
      <c r="O46" s="2196"/>
      <c r="P46" s="365"/>
    </row>
    <row r="47" spans="1:16" ht="16.5">
      <c r="A47" s="360" t="s">
        <v>239</v>
      </c>
      <c r="B47" s="343" t="s">
        <v>5</v>
      </c>
      <c r="C47" s="349"/>
      <c r="D47" s="343"/>
      <c r="E47" s="351"/>
      <c r="F47" s="350"/>
      <c r="G47" s="351"/>
      <c r="H47" s="343"/>
      <c r="I47" s="364"/>
      <c r="J47" s="343"/>
      <c r="K47" s="349"/>
      <c r="L47" s="343"/>
      <c r="M47" s="352"/>
      <c r="N47" s="353"/>
      <c r="O47" s="2197"/>
      <c r="P47" s="365"/>
    </row>
    <row r="48" spans="1:16" ht="16.5">
      <c r="A48" s="346" t="s">
        <v>1185</v>
      </c>
      <c r="B48" s="343" t="s">
        <v>5</v>
      </c>
      <c r="C48" s="1544">
        <v>170772</v>
      </c>
      <c r="D48" s="343"/>
      <c r="E48" s="1544">
        <v>0</v>
      </c>
      <c r="F48" s="350"/>
      <c r="G48" s="1544">
        <v>7964</v>
      </c>
      <c r="H48" s="343"/>
      <c r="I48" s="1544">
        <v>837170</v>
      </c>
      <c r="J48" s="343"/>
      <c r="K48" s="1544">
        <v>0</v>
      </c>
      <c r="L48" s="343"/>
      <c r="M48" s="352">
        <f>ROUND(SUM(C48:K48),1)</f>
        <v>1015906</v>
      </c>
      <c r="N48" s="353"/>
      <c r="O48" s="1544">
        <v>1263735</v>
      </c>
      <c r="P48" s="365"/>
    </row>
    <row r="49" spans="1:17" ht="16.5">
      <c r="A49" s="346" t="s">
        <v>1186</v>
      </c>
      <c r="B49" s="343" t="s">
        <v>5</v>
      </c>
      <c r="C49" s="1544">
        <v>0</v>
      </c>
      <c r="D49" s="343"/>
      <c r="E49" s="1544">
        <v>56487</v>
      </c>
      <c r="F49" s="350"/>
      <c r="G49" s="1544">
        <v>0</v>
      </c>
      <c r="H49" s="343"/>
      <c r="I49" s="1544">
        <v>41874</v>
      </c>
      <c r="J49" s="343"/>
      <c r="K49" s="1544">
        <v>0</v>
      </c>
      <c r="L49" s="343"/>
      <c r="M49" s="352">
        <f>ROUND(SUM(C49:K49),1)</f>
        <v>98361</v>
      </c>
      <c r="N49" s="353"/>
      <c r="O49" s="1544">
        <v>64396</v>
      </c>
      <c r="P49" s="365"/>
    </row>
    <row r="50" spans="1:17" ht="16.5">
      <c r="A50" s="360" t="s">
        <v>1187</v>
      </c>
      <c r="B50" s="343" t="s">
        <v>5</v>
      </c>
      <c r="C50" s="354">
        <f>ROUND(SUM(C48:C49),1)</f>
        <v>170772</v>
      </c>
      <c r="D50" s="343"/>
      <c r="E50" s="354">
        <f>ROUND(SUM(E48:E49),1)</f>
        <v>56487</v>
      </c>
      <c r="F50" s="355"/>
      <c r="G50" s="354">
        <f>ROUND(SUM(G48:G49),1)</f>
        <v>7964</v>
      </c>
      <c r="H50" s="343"/>
      <c r="I50" s="354">
        <f>ROUND(SUM(I48:I49),1)</f>
        <v>879044</v>
      </c>
      <c r="J50" s="343"/>
      <c r="K50" s="354">
        <f>ROUND(SUM(K48:K49),1)</f>
        <v>0</v>
      </c>
      <c r="L50" s="343"/>
      <c r="M50" s="354">
        <f>ROUND(SUM(M48:M49),1)</f>
        <v>1114267</v>
      </c>
      <c r="N50" s="356"/>
      <c r="O50" s="354">
        <f>ROUND(SUM(O48:O49),1)</f>
        <v>1328131</v>
      </c>
      <c r="P50" s="365"/>
    </row>
    <row r="51" spans="1:17" ht="10.5" customHeight="1">
      <c r="A51" s="333"/>
      <c r="B51" s="343" t="s">
        <v>5</v>
      </c>
      <c r="C51" s="351"/>
      <c r="D51" s="343"/>
      <c r="E51" s="351"/>
      <c r="F51" s="358"/>
      <c r="G51" s="351"/>
      <c r="H51" s="343"/>
      <c r="I51" s="351"/>
      <c r="J51" s="343"/>
      <c r="K51" s="351"/>
      <c r="L51" s="343"/>
      <c r="M51" s="351"/>
      <c r="N51" s="353"/>
      <c r="O51" s="2196"/>
      <c r="P51" s="365"/>
    </row>
    <row r="52" spans="1:17" ht="16.5" customHeight="1">
      <c r="A52" s="360" t="s">
        <v>240</v>
      </c>
      <c r="B52" s="343" t="s">
        <v>5</v>
      </c>
      <c r="C52" s="364"/>
      <c r="D52" s="343"/>
      <c r="E52" s="351"/>
      <c r="F52" s="358"/>
      <c r="G52" s="351"/>
      <c r="H52" s="343"/>
      <c r="I52" s="351"/>
      <c r="J52" s="343"/>
      <c r="K52" s="351"/>
      <c r="L52" s="343"/>
      <c r="M52" s="352"/>
      <c r="N52" s="353"/>
      <c r="O52" s="2197"/>
      <c r="P52" s="365"/>
    </row>
    <row r="53" spans="1:17" ht="16.5" customHeight="1">
      <c r="A53" s="346" t="s">
        <v>1188</v>
      </c>
      <c r="B53" s="343" t="s">
        <v>5</v>
      </c>
      <c r="C53" s="1544">
        <v>0</v>
      </c>
      <c r="D53" s="343"/>
      <c r="E53" s="1544">
        <v>0</v>
      </c>
      <c r="F53" s="350"/>
      <c r="G53" s="1544">
        <v>15136</v>
      </c>
      <c r="H53" s="343"/>
      <c r="I53" s="1544">
        <v>0</v>
      </c>
      <c r="J53" s="343"/>
      <c r="K53" s="1544">
        <v>0</v>
      </c>
      <c r="L53" s="343"/>
      <c r="M53" s="352">
        <f>ROUND(SUM(C53:K53),1)</f>
        <v>15136</v>
      </c>
      <c r="N53" s="353"/>
      <c r="O53" s="1544">
        <v>17595</v>
      </c>
      <c r="P53" s="365"/>
      <c r="Q53" s="2198"/>
    </row>
    <row r="54" spans="1:17" ht="16.5" customHeight="1">
      <c r="A54" s="346" t="s">
        <v>1189</v>
      </c>
      <c r="B54" s="343" t="s">
        <v>5</v>
      </c>
      <c r="C54" s="1544">
        <v>110219</v>
      </c>
      <c r="D54" s="343"/>
      <c r="E54" s="1544">
        <v>3378077</v>
      </c>
      <c r="F54" s="350"/>
      <c r="G54" s="1544">
        <v>43840</v>
      </c>
      <c r="H54" s="343"/>
      <c r="I54" s="1544">
        <v>1083425</v>
      </c>
      <c r="J54" s="343"/>
      <c r="K54" s="1544">
        <v>542490</v>
      </c>
      <c r="L54" s="343"/>
      <c r="M54" s="352">
        <f>ROUND(SUM(C54:K54),1)</f>
        <v>5158051</v>
      </c>
      <c r="N54" s="353"/>
      <c r="O54" s="1544">
        <v>5755528</v>
      </c>
      <c r="P54" s="365"/>
      <c r="Q54" s="2198"/>
    </row>
    <row r="55" spans="1:17" ht="16.5">
      <c r="A55" s="333" t="s">
        <v>1190</v>
      </c>
      <c r="B55" s="333" t="s">
        <v>5</v>
      </c>
      <c r="C55" s="354">
        <f>ROUND(SUM(C53:C54),1)</f>
        <v>110219</v>
      </c>
      <c r="D55" s="343"/>
      <c r="E55" s="354">
        <f>ROUND(SUM(E53:E54),1)</f>
        <v>3378077</v>
      </c>
      <c r="F55" s="355"/>
      <c r="G55" s="354">
        <f>ROUND(SUM(G53:G54),1)</f>
        <v>58976</v>
      </c>
      <c r="H55" s="343"/>
      <c r="I55" s="354">
        <f>ROUND(SUM(I53:I54),1)</f>
        <v>1083425</v>
      </c>
      <c r="J55" s="343"/>
      <c r="K55" s="354">
        <f>ROUND(SUM(K53:K54),1)</f>
        <v>542490</v>
      </c>
      <c r="L55" s="343"/>
      <c r="M55" s="354">
        <f>ROUND(SUM(M53:M54),1)</f>
        <v>5173187</v>
      </c>
      <c r="N55" s="356"/>
      <c r="O55" s="354">
        <f>ROUND(SUM(O53:O54),1)</f>
        <v>5773123</v>
      </c>
      <c r="P55" s="365"/>
    </row>
    <row r="56" spans="1:17" ht="10.5" customHeight="1">
      <c r="A56" s="343"/>
      <c r="B56" s="343" t="s">
        <v>5</v>
      </c>
      <c r="C56" s="364"/>
      <c r="D56" s="343"/>
      <c r="E56" s="357"/>
      <c r="F56" s="358"/>
      <c r="G56" s="357"/>
      <c r="H56" s="343"/>
      <c r="I56" s="357"/>
      <c r="J56" s="343"/>
      <c r="K56" s="357"/>
      <c r="L56" s="343"/>
      <c r="M56" s="357"/>
      <c r="N56" s="359"/>
      <c r="O56" s="2197"/>
      <c r="P56" s="365"/>
    </row>
    <row r="57" spans="1:17" ht="10.5" customHeight="1">
      <c r="A57" s="366"/>
      <c r="B57" s="343" t="s">
        <v>5</v>
      </c>
      <c r="C57" s="367"/>
      <c r="D57" s="343"/>
      <c r="E57" s="368"/>
      <c r="F57" s="355"/>
      <c r="G57" s="368"/>
      <c r="H57" s="343"/>
      <c r="I57" s="368"/>
      <c r="J57" s="343"/>
      <c r="K57" s="368"/>
      <c r="L57" s="343"/>
      <c r="M57" s="368"/>
      <c r="N57" s="356"/>
      <c r="O57" s="2197"/>
      <c r="P57" s="365"/>
    </row>
    <row r="58" spans="1:17" ht="19.5" customHeight="1" thickBot="1">
      <c r="A58" s="333" t="s">
        <v>241</v>
      </c>
      <c r="B58" s="347" t="s">
        <v>5</v>
      </c>
      <c r="C58" s="369">
        <f>ROUND(SUM(+C26+C50+C55+C39+C33+C20+C15+C45),1)</f>
        <v>51863316</v>
      </c>
      <c r="D58" s="347" t="s">
        <v>5</v>
      </c>
      <c r="E58" s="369">
        <f>ROUND(SUM(+E26+E50+E55+E39+E33+E20+E15+E45),1)</f>
        <v>16788977</v>
      </c>
      <c r="F58" s="347" t="s">
        <v>5</v>
      </c>
      <c r="G58" s="369">
        <f>ROUND(SUM(+G26+G50+G55+G39+G33+G20+G15+G45),1)</f>
        <v>56453105</v>
      </c>
      <c r="H58" s="347" t="s">
        <v>5</v>
      </c>
      <c r="I58" s="369">
        <f>ROUND(SUM(+I26+I50+I55+I39+I33+I20+I15+I45),1)</f>
        <v>4218272</v>
      </c>
      <c r="J58" s="347" t="s">
        <v>5</v>
      </c>
      <c r="K58" s="369">
        <f>ROUND(SUM(+K26+K50+K55+K39+K33+K20+K15+K45),1)</f>
        <v>794739</v>
      </c>
      <c r="L58" s="347" t="s">
        <v>5</v>
      </c>
      <c r="M58" s="369">
        <f>ROUND(SUM(+M26+M50+M55+M39+M33+M20+M15+M45),1)</f>
        <v>130118409</v>
      </c>
      <c r="N58" s="347" t="s">
        <v>5</v>
      </c>
      <c r="O58" s="369">
        <f>ROUND(SUM(+O26+O50+O55+O39+O33+O20+O15+O45),1)</f>
        <v>127431778</v>
      </c>
      <c r="P58" s="365"/>
    </row>
    <row r="59" spans="1:17" ht="11.25" customHeight="1" thickTop="1">
      <c r="A59" s="333"/>
      <c r="B59" s="342" t="s">
        <v>5</v>
      </c>
      <c r="C59" s="370"/>
      <c r="D59" s="342"/>
      <c r="E59" s="370"/>
      <c r="F59" s="347"/>
      <c r="G59" s="370"/>
      <c r="H59" s="342"/>
      <c r="I59" s="370"/>
      <c r="J59" s="342"/>
      <c r="K59" s="370"/>
      <c r="L59" s="342"/>
      <c r="M59" s="370"/>
      <c r="N59" s="370"/>
      <c r="O59" s="2197"/>
      <c r="P59" s="365"/>
    </row>
    <row r="60" spans="1:17" ht="18.75" customHeight="1">
      <c r="A60" s="343"/>
      <c r="B60" s="343"/>
      <c r="C60" s="343"/>
      <c r="D60" s="343"/>
      <c r="E60" s="343"/>
      <c r="F60" s="347"/>
      <c r="G60" s="343"/>
      <c r="H60" s="343"/>
      <c r="I60" s="371"/>
      <c r="J60" s="343"/>
      <c r="K60" s="371"/>
      <c r="L60" s="343"/>
      <c r="M60" s="371"/>
      <c r="N60" s="371"/>
      <c r="O60" s="2199"/>
      <c r="P60" s="365"/>
      <c r="Q60" s="2200"/>
    </row>
    <row r="61" spans="1:17" ht="15.9" customHeight="1">
      <c r="A61" s="372"/>
      <c r="B61" s="373"/>
      <c r="C61" s="343"/>
      <c r="D61" s="343"/>
      <c r="E61" s="343"/>
      <c r="F61" s="347"/>
      <c r="G61" s="343"/>
      <c r="H61" s="343"/>
      <c r="I61" s="371"/>
      <c r="J61" s="343"/>
      <c r="K61" s="371"/>
      <c r="L61" s="343"/>
      <c r="M61" s="343"/>
      <c r="N61" s="343"/>
      <c r="O61" s="2196"/>
    </row>
    <row r="62" spans="1:17" ht="15.9" customHeight="1">
      <c r="A62" s="372"/>
      <c r="B62" s="373"/>
      <c r="C62" s="343"/>
      <c r="D62" s="343"/>
      <c r="E62" s="343"/>
      <c r="F62" s="347"/>
      <c r="G62" s="343"/>
      <c r="H62" s="343"/>
      <c r="I62" s="371"/>
      <c r="J62" s="343"/>
      <c r="K62" s="371"/>
      <c r="L62" s="343"/>
      <c r="M62" s="343"/>
      <c r="N62" s="343"/>
      <c r="O62" s="2196"/>
    </row>
    <row r="63" spans="1:17" ht="15.9" customHeight="1">
      <c r="A63" s="374"/>
      <c r="B63" s="375"/>
      <c r="C63" s="359"/>
      <c r="D63" s="359"/>
      <c r="E63" s="359"/>
      <c r="F63" s="376"/>
      <c r="G63" s="359"/>
      <c r="H63" s="359"/>
      <c r="I63" s="359"/>
      <c r="J63" s="359"/>
      <c r="K63" s="359"/>
      <c r="L63" s="359"/>
      <c r="M63" s="359"/>
      <c r="N63" s="359"/>
      <c r="O63" s="2195"/>
    </row>
    <row r="64" spans="1:17" ht="15.9" customHeight="1">
      <c r="A64" s="375"/>
      <c r="B64" s="375"/>
    </row>
    <row r="65" spans="1:16376" ht="15.9" customHeight="1">
      <c r="A65" s="374"/>
      <c r="B65" s="374"/>
      <c r="C65" s="374"/>
      <c r="D65" s="374"/>
      <c r="E65" s="374"/>
      <c r="F65" s="374"/>
      <c r="G65" s="374"/>
      <c r="H65" s="374"/>
      <c r="I65" s="374"/>
      <c r="J65" s="374"/>
      <c r="K65" s="374"/>
      <c r="L65" s="374"/>
      <c r="M65" s="374"/>
      <c r="N65" s="374"/>
      <c r="O65" s="378"/>
      <c r="P65" s="374"/>
      <c r="Q65" s="374"/>
      <c r="R65" s="374"/>
      <c r="S65" s="374"/>
      <c r="T65" s="374"/>
      <c r="U65" s="374"/>
      <c r="V65" s="374"/>
      <c r="W65" s="374"/>
      <c r="X65" s="374"/>
      <c r="Y65" s="374"/>
      <c r="Z65" s="374"/>
      <c r="AA65" s="374"/>
      <c r="AB65" s="374"/>
      <c r="AC65" s="374"/>
      <c r="AD65" s="374"/>
      <c r="AE65" s="374"/>
      <c r="AF65" s="374"/>
      <c r="AG65" s="374"/>
      <c r="AH65" s="374"/>
      <c r="AI65" s="374"/>
      <c r="AJ65" s="374"/>
      <c r="AK65" s="374"/>
      <c r="AL65" s="374"/>
      <c r="AM65" s="374"/>
      <c r="AN65" s="374"/>
      <c r="AO65" s="374"/>
      <c r="AP65" s="374"/>
      <c r="AQ65" s="374"/>
      <c r="AR65" s="374"/>
      <c r="AS65" s="374"/>
      <c r="AT65" s="374"/>
      <c r="AU65" s="374"/>
      <c r="AV65" s="374"/>
      <c r="AW65" s="374"/>
      <c r="AX65" s="374"/>
      <c r="AY65" s="374"/>
      <c r="AZ65" s="374"/>
      <c r="BA65" s="374"/>
      <c r="BB65" s="374"/>
      <c r="BC65" s="374"/>
      <c r="BD65" s="374"/>
      <c r="BE65" s="374"/>
      <c r="BF65" s="374"/>
      <c r="BG65" s="374"/>
      <c r="BH65" s="374"/>
      <c r="BI65" s="374"/>
      <c r="BJ65" s="374"/>
      <c r="BK65" s="374"/>
      <c r="BL65" s="374"/>
      <c r="BM65" s="374"/>
      <c r="BN65" s="374"/>
      <c r="BO65" s="374"/>
      <c r="BP65" s="374"/>
      <c r="BQ65" s="374"/>
      <c r="BR65" s="374"/>
      <c r="BS65" s="374"/>
      <c r="BT65" s="374"/>
      <c r="BU65" s="374"/>
      <c r="BV65" s="374"/>
      <c r="BW65" s="374"/>
      <c r="BX65" s="374"/>
      <c r="BY65" s="374"/>
      <c r="BZ65" s="374"/>
      <c r="CA65" s="374"/>
      <c r="CB65" s="374"/>
      <c r="CC65" s="374"/>
      <c r="CD65" s="374"/>
      <c r="CE65" s="374"/>
      <c r="CF65" s="374"/>
      <c r="CG65" s="374"/>
      <c r="CH65" s="374"/>
      <c r="CI65" s="374"/>
      <c r="CJ65" s="374"/>
      <c r="CK65" s="374"/>
      <c r="CL65" s="374"/>
      <c r="CM65" s="374"/>
      <c r="CN65" s="374"/>
      <c r="CO65" s="374"/>
      <c r="CP65" s="374"/>
      <c r="CQ65" s="374"/>
      <c r="CR65" s="374"/>
      <c r="CS65" s="374"/>
      <c r="CT65" s="374"/>
      <c r="CU65" s="374"/>
      <c r="CV65" s="374"/>
      <c r="CW65" s="374"/>
      <c r="CX65" s="374"/>
      <c r="CY65" s="374"/>
      <c r="CZ65" s="374"/>
      <c r="DA65" s="374"/>
      <c r="DB65" s="374"/>
      <c r="DC65" s="374"/>
      <c r="DD65" s="374"/>
      <c r="DE65" s="374"/>
      <c r="DF65" s="374"/>
      <c r="DG65" s="374"/>
      <c r="DH65" s="374"/>
      <c r="DI65" s="374"/>
      <c r="DJ65" s="374"/>
      <c r="DK65" s="374"/>
      <c r="DL65" s="374"/>
      <c r="DM65" s="374"/>
      <c r="DN65" s="374"/>
      <c r="DO65" s="374"/>
      <c r="DP65" s="374"/>
      <c r="DQ65" s="374"/>
      <c r="DR65" s="374"/>
      <c r="DS65" s="374"/>
      <c r="DT65" s="374"/>
      <c r="DU65" s="374"/>
      <c r="DV65" s="374"/>
      <c r="DW65" s="374"/>
      <c r="DX65" s="374"/>
      <c r="DY65" s="374"/>
      <c r="DZ65" s="374"/>
      <c r="EA65" s="374"/>
      <c r="EB65" s="374"/>
      <c r="EC65" s="374"/>
      <c r="ED65" s="374"/>
      <c r="EE65" s="374"/>
      <c r="EF65" s="374"/>
      <c r="EG65" s="374"/>
      <c r="EH65" s="374"/>
      <c r="EI65" s="374"/>
      <c r="EJ65" s="374"/>
      <c r="EK65" s="374"/>
      <c r="EL65" s="374"/>
      <c r="EM65" s="374"/>
      <c r="EN65" s="374"/>
      <c r="EO65" s="374"/>
      <c r="EP65" s="374"/>
      <c r="EQ65" s="374"/>
      <c r="ER65" s="374"/>
      <c r="ES65" s="374"/>
      <c r="ET65" s="374"/>
      <c r="EU65" s="374"/>
      <c r="EV65" s="374"/>
      <c r="EW65" s="374"/>
      <c r="EX65" s="374"/>
      <c r="EY65" s="374"/>
      <c r="EZ65" s="374"/>
      <c r="FA65" s="374"/>
      <c r="FB65" s="374"/>
      <c r="FC65" s="374"/>
      <c r="FD65" s="374"/>
      <c r="FE65" s="374"/>
      <c r="FF65" s="374"/>
      <c r="FG65" s="374"/>
      <c r="FH65" s="374"/>
      <c r="FI65" s="374"/>
      <c r="FJ65" s="374"/>
      <c r="FK65" s="374"/>
      <c r="FL65" s="374"/>
      <c r="FM65" s="374"/>
      <c r="FN65" s="374"/>
      <c r="FO65" s="374"/>
      <c r="FP65" s="374"/>
      <c r="FQ65" s="374"/>
      <c r="FR65" s="374"/>
      <c r="FS65" s="374"/>
      <c r="FT65" s="374"/>
      <c r="FU65" s="374"/>
      <c r="FV65" s="374"/>
      <c r="FW65" s="374"/>
      <c r="FX65" s="374"/>
      <c r="FY65" s="374"/>
      <c r="FZ65" s="374"/>
      <c r="GA65" s="374"/>
      <c r="GB65" s="374"/>
      <c r="GC65" s="374"/>
      <c r="GD65" s="374"/>
      <c r="GE65" s="374"/>
      <c r="GF65" s="374"/>
      <c r="GG65" s="374"/>
      <c r="GH65" s="374"/>
      <c r="GI65" s="374"/>
      <c r="GJ65" s="374"/>
      <c r="GK65" s="374"/>
      <c r="GL65" s="374"/>
      <c r="GM65" s="374"/>
      <c r="GN65" s="374"/>
      <c r="GO65" s="374"/>
      <c r="GP65" s="374"/>
      <c r="GQ65" s="374"/>
      <c r="GR65" s="374"/>
      <c r="GS65" s="374"/>
      <c r="GT65" s="374"/>
      <c r="GU65" s="374"/>
      <c r="GV65" s="374"/>
      <c r="GW65" s="374"/>
      <c r="GX65" s="374"/>
      <c r="GY65" s="374"/>
      <c r="GZ65" s="374"/>
      <c r="HA65" s="374"/>
      <c r="HB65" s="374"/>
      <c r="HC65" s="374"/>
      <c r="HD65" s="374"/>
      <c r="HE65" s="374"/>
      <c r="HF65" s="374"/>
      <c r="HG65" s="374"/>
      <c r="HH65" s="374"/>
      <c r="HI65" s="374"/>
      <c r="HJ65" s="374"/>
      <c r="HK65" s="374"/>
      <c r="HL65" s="374"/>
      <c r="HM65" s="374"/>
      <c r="HN65" s="374"/>
      <c r="HO65" s="374"/>
      <c r="HP65" s="374"/>
      <c r="HQ65" s="374"/>
      <c r="HR65" s="374"/>
      <c r="HS65" s="374"/>
      <c r="HT65" s="374"/>
      <c r="HU65" s="374"/>
      <c r="HV65" s="374"/>
      <c r="HW65" s="374"/>
      <c r="HX65" s="374"/>
      <c r="HY65" s="374"/>
      <c r="HZ65" s="374"/>
      <c r="IA65" s="374"/>
      <c r="IB65" s="374"/>
      <c r="IC65" s="374"/>
      <c r="ID65" s="374"/>
      <c r="IE65" s="374"/>
      <c r="IF65" s="374"/>
      <c r="IG65" s="374"/>
      <c r="IH65" s="374"/>
      <c r="II65" s="374"/>
      <c r="IJ65" s="374"/>
      <c r="IK65" s="374"/>
      <c r="IL65" s="374"/>
      <c r="IM65" s="374"/>
      <c r="IN65" s="374"/>
      <c r="IO65" s="374"/>
      <c r="IP65" s="374"/>
      <c r="IQ65" s="374"/>
      <c r="IR65" s="374"/>
      <c r="IS65" s="374"/>
      <c r="IT65" s="374"/>
      <c r="IU65" s="374"/>
      <c r="IV65" s="374"/>
      <c r="IW65" s="374"/>
      <c r="IX65" s="374"/>
      <c r="IY65" s="374"/>
      <c r="IZ65" s="374"/>
      <c r="JA65" s="374"/>
      <c r="JB65" s="374"/>
      <c r="JC65" s="374"/>
      <c r="JD65" s="374"/>
      <c r="JE65" s="374"/>
      <c r="JF65" s="374"/>
      <c r="JG65" s="374"/>
      <c r="JH65" s="374"/>
      <c r="JI65" s="374"/>
      <c r="JJ65" s="374"/>
      <c r="JK65" s="374"/>
      <c r="JL65" s="374"/>
      <c r="JM65" s="374"/>
      <c r="JN65" s="374"/>
      <c r="JO65" s="374"/>
      <c r="JP65" s="374"/>
      <c r="JQ65" s="374"/>
      <c r="JR65" s="374"/>
      <c r="JS65" s="374"/>
      <c r="JT65" s="374"/>
      <c r="JU65" s="374"/>
      <c r="JV65" s="374"/>
      <c r="JW65" s="374"/>
      <c r="JX65" s="374"/>
      <c r="JY65" s="374"/>
      <c r="JZ65" s="374"/>
      <c r="KA65" s="374"/>
      <c r="KB65" s="374"/>
      <c r="KC65" s="374"/>
      <c r="KD65" s="374"/>
      <c r="KE65" s="374"/>
      <c r="KF65" s="374"/>
      <c r="KG65" s="374"/>
      <c r="KH65" s="374"/>
      <c r="KI65" s="374"/>
      <c r="KJ65" s="374"/>
      <c r="KK65" s="374"/>
      <c r="KL65" s="374"/>
      <c r="KM65" s="374"/>
      <c r="KN65" s="374"/>
      <c r="KO65" s="374"/>
      <c r="KP65" s="374"/>
      <c r="KQ65" s="374"/>
      <c r="KR65" s="374"/>
      <c r="KS65" s="374"/>
      <c r="KT65" s="374"/>
      <c r="KU65" s="374"/>
      <c r="KV65" s="374"/>
      <c r="KW65" s="374"/>
      <c r="KX65" s="374"/>
      <c r="KY65" s="374"/>
      <c r="KZ65" s="374"/>
      <c r="LA65" s="374"/>
      <c r="LB65" s="374"/>
      <c r="LC65" s="374"/>
      <c r="LD65" s="374"/>
      <c r="LE65" s="374"/>
      <c r="LF65" s="374"/>
      <c r="LG65" s="374"/>
      <c r="LH65" s="374"/>
      <c r="LI65" s="374"/>
      <c r="LJ65" s="374"/>
      <c r="LK65" s="374"/>
      <c r="LL65" s="374"/>
      <c r="LM65" s="374"/>
      <c r="LN65" s="374"/>
      <c r="LO65" s="374"/>
      <c r="LP65" s="374"/>
      <c r="LQ65" s="374"/>
      <c r="LR65" s="374"/>
      <c r="LS65" s="374"/>
      <c r="LT65" s="374"/>
      <c r="LU65" s="374"/>
      <c r="LV65" s="374"/>
      <c r="LW65" s="374"/>
      <c r="LX65" s="374"/>
      <c r="LY65" s="374"/>
      <c r="LZ65" s="374"/>
      <c r="MA65" s="374"/>
      <c r="MB65" s="374"/>
      <c r="MC65" s="374"/>
      <c r="MD65" s="374"/>
      <c r="ME65" s="374"/>
      <c r="MF65" s="374"/>
      <c r="MG65" s="374"/>
      <c r="MH65" s="374"/>
      <c r="MI65" s="374"/>
      <c r="MJ65" s="374"/>
      <c r="MK65" s="374"/>
      <c r="ML65" s="374"/>
      <c r="MM65" s="374"/>
      <c r="MN65" s="374"/>
      <c r="MO65" s="374"/>
      <c r="MP65" s="374"/>
      <c r="MQ65" s="374"/>
      <c r="MR65" s="374"/>
      <c r="MS65" s="374"/>
      <c r="MT65" s="374"/>
      <c r="MU65" s="374"/>
      <c r="MV65" s="374"/>
      <c r="MW65" s="374"/>
      <c r="MX65" s="374"/>
      <c r="MY65" s="374"/>
      <c r="MZ65" s="374"/>
      <c r="NA65" s="374"/>
      <c r="NB65" s="374"/>
      <c r="NC65" s="374"/>
      <c r="ND65" s="374"/>
      <c r="NE65" s="374"/>
      <c r="NF65" s="374"/>
      <c r="NG65" s="374"/>
      <c r="NH65" s="374"/>
      <c r="NI65" s="374"/>
      <c r="NJ65" s="374"/>
      <c r="NK65" s="374"/>
      <c r="NL65" s="374"/>
      <c r="NM65" s="374"/>
      <c r="NN65" s="374"/>
      <c r="NO65" s="374"/>
      <c r="NP65" s="374"/>
      <c r="NQ65" s="374"/>
      <c r="NR65" s="374"/>
      <c r="NS65" s="374"/>
      <c r="NT65" s="374"/>
      <c r="NU65" s="374"/>
      <c r="NV65" s="374"/>
      <c r="NW65" s="374"/>
      <c r="NX65" s="374"/>
      <c r="NY65" s="374"/>
      <c r="NZ65" s="374"/>
      <c r="OA65" s="374"/>
      <c r="OB65" s="374"/>
      <c r="OC65" s="374"/>
      <c r="OD65" s="374"/>
      <c r="OE65" s="374"/>
      <c r="OF65" s="374"/>
      <c r="OG65" s="374"/>
      <c r="OH65" s="374"/>
      <c r="OI65" s="374"/>
      <c r="OJ65" s="374"/>
      <c r="OK65" s="374"/>
      <c r="OL65" s="374"/>
      <c r="OM65" s="374"/>
      <c r="ON65" s="374"/>
      <c r="OO65" s="374"/>
      <c r="OP65" s="374"/>
      <c r="OQ65" s="374"/>
      <c r="OR65" s="374"/>
      <c r="OS65" s="374"/>
      <c r="OT65" s="374"/>
      <c r="OU65" s="374"/>
      <c r="OV65" s="374"/>
      <c r="OW65" s="374"/>
      <c r="OX65" s="374"/>
      <c r="OY65" s="374"/>
      <c r="OZ65" s="374"/>
      <c r="PA65" s="374"/>
      <c r="PB65" s="374"/>
      <c r="PC65" s="374"/>
      <c r="PD65" s="374"/>
      <c r="PE65" s="374"/>
      <c r="PF65" s="374"/>
      <c r="PG65" s="374"/>
      <c r="PH65" s="374"/>
      <c r="PI65" s="374"/>
      <c r="PJ65" s="374"/>
      <c r="PK65" s="374"/>
      <c r="PL65" s="374"/>
      <c r="PM65" s="374"/>
      <c r="PN65" s="374"/>
      <c r="PO65" s="374"/>
      <c r="PP65" s="374"/>
      <c r="PQ65" s="374"/>
      <c r="PR65" s="374"/>
      <c r="PS65" s="374"/>
      <c r="PT65" s="374"/>
      <c r="PU65" s="374"/>
      <c r="PV65" s="374"/>
      <c r="PW65" s="374"/>
      <c r="PX65" s="374"/>
      <c r="PY65" s="374"/>
      <c r="PZ65" s="374"/>
      <c r="QA65" s="374"/>
      <c r="QB65" s="374"/>
      <c r="QC65" s="374"/>
      <c r="QD65" s="374"/>
      <c r="QE65" s="374"/>
      <c r="QF65" s="374"/>
      <c r="QG65" s="374"/>
      <c r="QH65" s="374"/>
      <c r="QI65" s="374"/>
      <c r="QJ65" s="374"/>
      <c r="QK65" s="374"/>
      <c r="QL65" s="374"/>
      <c r="QM65" s="374"/>
      <c r="QN65" s="374"/>
      <c r="QO65" s="374"/>
      <c r="QP65" s="374"/>
      <c r="QQ65" s="374"/>
      <c r="QR65" s="374"/>
      <c r="QS65" s="374"/>
      <c r="QT65" s="374"/>
      <c r="QU65" s="374"/>
      <c r="QV65" s="374"/>
      <c r="QW65" s="374"/>
      <c r="QX65" s="374"/>
      <c r="QY65" s="374"/>
      <c r="QZ65" s="374"/>
      <c r="RA65" s="374"/>
      <c r="RB65" s="374"/>
      <c r="RC65" s="374"/>
      <c r="RD65" s="374"/>
      <c r="RE65" s="374"/>
      <c r="RF65" s="374"/>
      <c r="RG65" s="374"/>
      <c r="RH65" s="374"/>
      <c r="RI65" s="374"/>
      <c r="RJ65" s="374"/>
      <c r="RK65" s="374"/>
      <c r="RL65" s="374"/>
      <c r="RM65" s="374"/>
      <c r="RN65" s="374"/>
      <c r="RO65" s="374"/>
      <c r="RP65" s="374"/>
      <c r="RQ65" s="374"/>
      <c r="RR65" s="374"/>
      <c r="RS65" s="374"/>
      <c r="RT65" s="374"/>
      <c r="RU65" s="374"/>
      <c r="RV65" s="374"/>
      <c r="RW65" s="374"/>
      <c r="RX65" s="374"/>
      <c r="RY65" s="374"/>
      <c r="RZ65" s="374"/>
      <c r="SA65" s="374"/>
      <c r="SB65" s="374"/>
      <c r="SC65" s="374"/>
      <c r="SD65" s="374"/>
      <c r="SE65" s="374"/>
      <c r="SF65" s="374"/>
      <c r="SG65" s="374"/>
      <c r="SH65" s="374"/>
      <c r="SI65" s="374"/>
      <c r="SJ65" s="374"/>
      <c r="SK65" s="374"/>
      <c r="SL65" s="374"/>
      <c r="SM65" s="374"/>
      <c r="SN65" s="374"/>
      <c r="SO65" s="374"/>
      <c r="SP65" s="374"/>
      <c r="SQ65" s="374"/>
      <c r="SR65" s="374"/>
      <c r="SS65" s="374"/>
      <c r="ST65" s="374"/>
      <c r="SU65" s="374"/>
      <c r="SV65" s="374"/>
      <c r="SW65" s="374"/>
      <c r="SX65" s="374"/>
      <c r="SY65" s="374"/>
      <c r="SZ65" s="374"/>
      <c r="TA65" s="374"/>
      <c r="TB65" s="374"/>
      <c r="TC65" s="374"/>
      <c r="TD65" s="374"/>
      <c r="TE65" s="374"/>
      <c r="TF65" s="374"/>
      <c r="TG65" s="374"/>
      <c r="TH65" s="374"/>
      <c r="TI65" s="374"/>
      <c r="TJ65" s="374"/>
      <c r="TK65" s="374"/>
      <c r="TL65" s="374"/>
      <c r="TM65" s="374"/>
      <c r="TN65" s="374"/>
      <c r="TO65" s="374"/>
      <c r="TP65" s="374"/>
      <c r="TQ65" s="374"/>
      <c r="TR65" s="374"/>
      <c r="TS65" s="374"/>
      <c r="TT65" s="374"/>
      <c r="TU65" s="374"/>
      <c r="TV65" s="374"/>
      <c r="TW65" s="374"/>
      <c r="TX65" s="374"/>
      <c r="TY65" s="374"/>
      <c r="TZ65" s="374"/>
      <c r="UA65" s="374"/>
      <c r="UB65" s="374"/>
      <c r="UC65" s="374"/>
      <c r="UD65" s="374"/>
      <c r="UE65" s="374"/>
      <c r="UF65" s="374"/>
      <c r="UG65" s="374"/>
      <c r="UH65" s="374"/>
      <c r="UI65" s="374"/>
      <c r="UJ65" s="374"/>
      <c r="UK65" s="374"/>
      <c r="UL65" s="374"/>
      <c r="UM65" s="374"/>
      <c r="UN65" s="374"/>
      <c r="UO65" s="374"/>
      <c r="UP65" s="374"/>
      <c r="UQ65" s="374"/>
      <c r="UR65" s="374"/>
      <c r="US65" s="374"/>
      <c r="UT65" s="374"/>
      <c r="UU65" s="374"/>
      <c r="UV65" s="374"/>
      <c r="UW65" s="374"/>
      <c r="UX65" s="374"/>
      <c r="UY65" s="374"/>
      <c r="UZ65" s="374"/>
      <c r="VA65" s="374"/>
      <c r="VB65" s="374"/>
      <c r="VC65" s="374"/>
      <c r="VD65" s="374"/>
      <c r="VE65" s="374"/>
      <c r="VF65" s="374"/>
      <c r="VG65" s="374"/>
      <c r="VH65" s="374"/>
      <c r="VI65" s="374"/>
      <c r="VJ65" s="374"/>
      <c r="VK65" s="374"/>
      <c r="VL65" s="374"/>
      <c r="VM65" s="374"/>
      <c r="VN65" s="374"/>
      <c r="VO65" s="374"/>
      <c r="VP65" s="374"/>
      <c r="VQ65" s="374"/>
      <c r="VR65" s="374"/>
      <c r="VS65" s="374"/>
      <c r="VT65" s="374"/>
      <c r="VU65" s="374"/>
      <c r="VV65" s="374"/>
      <c r="VW65" s="374"/>
      <c r="VX65" s="374"/>
      <c r="VY65" s="374"/>
      <c r="VZ65" s="374"/>
      <c r="WA65" s="374"/>
      <c r="WB65" s="374"/>
      <c r="WC65" s="374"/>
      <c r="WD65" s="374"/>
      <c r="WE65" s="374"/>
      <c r="WF65" s="374"/>
      <c r="WG65" s="374"/>
      <c r="WH65" s="374"/>
      <c r="WI65" s="374"/>
      <c r="WJ65" s="374"/>
      <c r="WK65" s="374"/>
      <c r="WL65" s="374"/>
      <c r="WM65" s="374"/>
      <c r="WN65" s="374"/>
      <c r="WO65" s="374"/>
      <c r="WP65" s="374"/>
      <c r="WQ65" s="374"/>
      <c r="WR65" s="374"/>
      <c r="WS65" s="374"/>
      <c r="WT65" s="374"/>
      <c r="WU65" s="374"/>
      <c r="WV65" s="374"/>
      <c r="WW65" s="374"/>
      <c r="WX65" s="374"/>
      <c r="WY65" s="374"/>
      <c r="WZ65" s="374"/>
      <c r="XA65" s="374"/>
      <c r="XB65" s="374"/>
      <c r="XC65" s="374"/>
      <c r="XD65" s="374"/>
      <c r="XE65" s="374"/>
      <c r="XF65" s="374"/>
      <c r="XG65" s="374"/>
      <c r="XH65" s="374"/>
      <c r="XI65" s="374"/>
      <c r="XJ65" s="374"/>
      <c r="XK65" s="374"/>
      <c r="XL65" s="374"/>
      <c r="XM65" s="374"/>
      <c r="XN65" s="374"/>
      <c r="XO65" s="374"/>
      <c r="XP65" s="374"/>
      <c r="XQ65" s="374"/>
      <c r="XR65" s="374"/>
      <c r="XS65" s="374"/>
      <c r="XT65" s="374"/>
      <c r="XU65" s="374"/>
      <c r="XV65" s="374"/>
      <c r="XW65" s="374"/>
      <c r="XX65" s="374"/>
      <c r="XY65" s="374"/>
      <c r="XZ65" s="374"/>
      <c r="YA65" s="374"/>
      <c r="YB65" s="374"/>
      <c r="YC65" s="374"/>
      <c r="YD65" s="374"/>
      <c r="YE65" s="374"/>
      <c r="YF65" s="374"/>
      <c r="YG65" s="374"/>
      <c r="YH65" s="374"/>
      <c r="YI65" s="374"/>
      <c r="YJ65" s="374"/>
      <c r="YK65" s="374"/>
      <c r="YL65" s="374"/>
      <c r="YM65" s="374"/>
      <c r="YN65" s="374"/>
      <c r="YO65" s="374"/>
      <c r="YP65" s="374"/>
      <c r="YQ65" s="374"/>
      <c r="YR65" s="374"/>
      <c r="YS65" s="374"/>
      <c r="YT65" s="374"/>
      <c r="YU65" s="374"/>
      <c r="YV65" s="374"/>
      <c r="YW65" s="374"/>
      <c r="YX65" s="374"/>
      <c r="YY65" s="374"/>
      <c r="YZ65" s="374"/>
      <c r="ZA65" s="374"/>
      <c r="ZB65" s="374"/>
      <c r="ZC65" s="374"/>
      <c r="ZD65" s="374"/>
      <c r="ZE65" s="374"/>
      <c r="ZF65" s="374"/>
      <c r="ZG65" s="374"/>
      <c r="ZH65" s="374"/>
      <c r="ZI65" s="374"/>
      <c r="ZJ65" s="374"/>
      <c r="ZK65" s="374"/>
      <c r="ZL65" s="374"/>
      <c r="ZM65" s="374"/>
      <c r="ZN65" s="374"/>
      <c r="ZO65" s="374"/>
      <c r="ZP65" s="374"/>
      <c r="ZQ65" s="374"/>
      <c r="ZR65" s="374"/>
      <c r="ZS65" s="374"/>
      <c r="ZT65" s="374"/>
      <c r="ZU65" s="374"/>
      <c r="ZV65" s="374"/>
      <c r="ZW65" s="374"/>
      <c r="ZX65" s="374"/>
      <c r="ZY65" s="374"/>
      <c r="ZZ65" s="374"/>
      <c r="AAA65" s="374"/>
      <c r="AAB65" s="374"/>
      <c r="AAC65" s="374"/>
      <c r="AAD65" s="374"/>
      <c r="AAE65" s="374"/>
      <c r="AAF65" s="374"/>
      <c r="AAG65" s="374"/>
      <c r="AAH65" s="374"/>
      <c r="AAI65" s="374"/>
      <c r="AAJ65" s="374"/>
      <c r="AAK65" s="374"/>
      <c r="AAL65" s="374"/>
      <c r="AAM65" s="374"/>
      <c r="AAN65" s="374"/>
      <c r="AAO65" s="374"/>
      <c r="AAP65" s="374"/>
      <c r="AAQ65" s="374"/>
      <c r="AAR65" s="374"/>
      <c r="AAS65" s="374"/>
      <c r="AAT65" s="374"/>
      <c r="AAU65" s="374"/>
      <c r="AAV65" s="374"/>
      <c r="AAW65" s="374"/>
      <c r="AAX65" s="374"/>
      <c r="AAY65" s="374"/>
      <c r="AAZ65" s="374"/>
      <c r="ABA65" s="374"/>
      <c r="ABB65" s="374"/>
      <c r="ABC65" s="374"/>
      <c r="ABD65" s="374"/>
      <c r="ABE65" s="374"/>
      <c r="ABF65" s="374"/>
      <c r="ABG65" s="374"/>
      <c r="ABH65" s="374"/>
      <c r="ABI65" s="374"/>
      <c r="ABJ65" s="374"/>
      <c r="ABK65" s="374"/>
      <c r="ABL65" s="374"/>
      <c r="ABM65" s="374"/>
      <c r="ABN65" s="374"/>
      <c r="ABO65" s="374"/>
      <c r="ABP65" s="374"/>
      <c r="ABQ65" s="374"/>
      <c r="ABR65" s="374"/>
      <c r="ABS65" s="374"/>
      <c r="ABT65" s="374"/>
      <c r="ABU65" s="374"/>
      <c r="ABV65" s="374"/>
      <c r="ABW65" s="374"/>
      <c r="ABX65" s="374"/>
      <c r="ABY65" s="374"/>
      <c r="ABZ65" s="374"/>
      <c r="ACA65" s="374"/>
      <c r="ACB65" s="374"/>
      <c r="ACC65" s="374"/>
      <c r="ACD65" s="374"/>
      <c r="ACE65" s="374"/>
      <c r="ACF65" s="374"/>
      <c r="ACG65" s="374"/>
      <c r="ACH65" s="374"/>
      <c r="ACI65" s="374"/>
      <c r="ACJ65" s="374"/>
      <c r="ACK65" s="374"/>
      <c r="ACL65" s="374"/>
      <c r="ACM65" s="374"/>
      <c r="ACN65" s="374"/>
      <c r="ACO65" s="374"/>
      <c r="ACP65" s="374"/>
      <c r="ACQ65" s="374"/>
      <c r="ACR65" s="374"/>
      <c r="ACS65" s="374"/>
      <c r="ACT65" s="374"/>
      <c r="ACU65" s="374"/>
      <c r="ACV65" s="374"/>
      <c r="ACW65" s="374"/>
      <c r="ACX65" s="374"/>
      <c r="ACY65" s="374"/>
      <c r="ACZ65" s="374"/>
      <c r="ADA65" s="374"/>
      <c r="ADB65" s="374"/>
      <c r="ADC65" s="374"/>
      <c r="ADD65" s="374"/>
      <c r="ADE65" s="374"/>
      <c r="ADF65" s="374"/>
      <c r="ADG65" s="374"/>
      <c r="ADH65" s="374"/>
      <c r="ADI65" s="374"/>
      <c r="ADJ65" s="374"/>
      <c r="ADK65" s="374"/>
      <c r="ADL65" s="374"/>
      <c r="ADM65" s="374"/>
      <c r="ADN65" s="374"/>
      <c r="ADO65" s="374"/>
      <c r="ADP65" s="374"/>
      <c r="ADQ65" s="374"/>
      <c r="ADR65" s="374"/>
      <c r="ADS65" s="374"/>
      <c r="ADT65" s="374"/>
      <c r="ADU65" s="374"/>
      <c r="ADV65" s="374"/>
      <c r="ADW65" s="374"/>
      <c r="ADX65" s="374"/>
      <c r="ADY65" s="374"/>
      <c r="ADZ65" s="374"/>
      <c r="AEA65" s="374"/>
      <c r="AEB65" s="374"/>
      <c r="AEC65" s="374"/>
      <c r="AED65" s="374"/>
      <c r="AEE65" s="374"/>
      <c r="AEF65" s="374"/>
      <c r="AEG65" s="374"/>
      <c r="AEH65" s="374"/>
      <c r="AEI65" s="374"/>
      <c r="AEJ65" s="374"/>
      <c r="AEK65" s="374"/>
      <c r="AEL65" s="374"/>
      <c r="AEM65" s="374"/>
      <c r="AEN65" s="374"/>
      <c r="AEO65" s="374"/>
      <c r="AEP65" s="374"/>
      <c r="AEQ65" s="374"/>
      <c r="AER65" s="374"/>
      <c r="AES65" s="374"/>
      <c r="AET65" s="374"/>
      <c r="AEU65" s="374"/>
      <c r="AEV65" s="374"/>
      <c r="AEW65" s="374"/>
      <c r="AEX65" s="374"/>
      <c r="AEY65" s="374"/>
      <c r="AEZ65" s="374"/>
      <c r="AFA65" s="374"/>
      <c r="AFB65" s="374"/>
      <c r="AFC65" s="374"/>
      <c r="AFD65" s="374"/>
      <c r="AFE65" s="374"/>
      <c r="AFF65" s="374"/>
      <c r="AFG65" s="374"/>
      <c r="AFH65" s="374"/>
      <c r="AFI65" s="374"/>
      <c r="AFJ65" s="374"/>
      <c r="AFK65" s="374"/>
      <c r="AFL65" s="374"/>
      <c r="AFM65" s="374"/>
      <c r="AFN65" s="374"/>
      <c r="AFO65" s="374"/>
      <c r="AFP65" s="374"/>
      <c r="AFQ65" s="374"/>
      <c r="AFR65" s="374"/>
      <c r="AFS65" s="374"/>
      <c r="AFT65" s="374"/>
      <c r="AFU65" s="374"/>
      <c r="AFV65" s="374"/>
      <c r="AFW65" s="374"/>
      <c r="AFX65" s="374"/>
      <c r="AFY65" s="374"/>
      <c r="AFZ65" s="374"/>
      <c r="AGA65" s="374"/>
      <c r="AGB65" s="374"/>
      <c r="AGC65" s="374"/>
      <c r="AGD65" s="374"/>
      <c r="AGE65" s="374"/>
      <c r="AGF65" s="374"/>
      <c r="AGG65" s="374"/>
      <c r="AGH65" s="374"/>
      <c r="AGI65" s="374"/>
      <c r="AGJ65" s="374"/>
      <c r="AGK65" s="374"/>
      <c r="AGL65" s="374"/>
      <c r="AGM65" s="374"/>
      <c r="AGN65" s="374"/>
      <c r="AGO65" s="374"/>
      <c r="AGP65" s="374"/>
      <c r="AGQ65" s="374"/>
      <c r="AGR65" s="374"/>
      <c r="AGS65" s="374"/>
      <c r="AGT65" s="374"/>
      <c r="AGU65" s="374"/>
      <c r="AGV65" s="374"/>
      <c r="AGW65" s="374"/>
      <c r="AGX65" s="374"/>
      <c r="AGY65" s="374"/>
      <c r="AGZ65" s="374"/>
      <c r="AHA65" s="374"/>
      <c r="AHB65" s="374"/>
      <c r="AHC65" s="374"/>
      <c r="AHD65" s="374"/>
      <c r="AHE65" s="374"/>
      <c r="AHF65" s="374"/>
      <c r="AHG65" s="374"/>
      <c r="AHH65" s="374"/>
      <c r="AHI65" s="374"/>
      <c r="AHJ65" s="374"/>
      <c r="AHK65" s="374"/>
      <c r="AHL65" s="374"/>
      <c r="AHM65" s="374"/>
      <c r="AHN65" s="374"/>
      <c r="AHO65" s="374"/>
      <c r="AHP65" s="374"/>
      <c r="AHQ65" s="374"/>
      <c r="AHR65" s="374"/>
      <c r="AHS65" s="374"/>
      <c r="AHT65" s="374"/>
      <c r="AHU65" s="374"/>
      <c r="AHV65" s="374"/>
      <c r="AHW65" s="374"/>
      <c r="AHX65" s="374"/>
      <c r="AHY65" s="374"/>
      <c r="AHZ65" s="374"/>
      <c r="AIA65" s="374"/>
      <c r="AIB65" s="374"/>
      <c r="AIC65" s="374"/>
      <c r="AID65" s="374"/>
      <c r="AIE65" s="374"/>
      <c r="AIF65" s="374"/>
      <c r="AIG65" s="374"/>
      <c r="AIH65" s="374"/>
      <c r="AII65" s="374"/>
      <c r="AIJ65" s="374"/>
      <c r="AIK65" s="374"/>
      <c r="AIL65" s="374"/>
      <c r="AIM65" s="374"/>
      <c r="AIN65" s="374"/>
      <c r="AIO65" s="374"/>
      <c r="AIP65" s="374"/>
      <c r="AIQ65" s="374"/>
      <c r="AIR65" s="374"/>
      <c r="AIS65" s="374"/>
      <c r="AIT65" s="374"/>
      <c r="AIU65" s="374"/>
      <c r="AIV65" s="374"/>
      <c r="AIW65" s="374"/>
      <c r="AIX65" s="374"/>
      <c r="AIY65" s="374"/>
      <c r="AIZ65" s="374"/>
      <c r="AJA65" s="374"/>
      <c r="AJB65" s="374"/>
      <c r="AJC65" s="374"/>
      <c r="AJD65" s="374"/>
      <c r="AJE65" s="374"/>
      <c r="AJF65" s="374"/>
      <c r="AJG65" s="374"/>
      <c r="AJH65" s="374"/>
      <c r="AJI65" s="374"/>
      <c r="AJJ65" s="374"/>
      <c r="AJK65" s="374"/>
      <c r="AJL65" s="374"/>
      <c r="AJM65" s="374"/>
      <c r="AJN65" s="374"/>
      <c r="AJO65" s="374"/>
      <c r="AJP65" s="374"/>
      <c r="AJQ65" s="374"/>
      <c r="AJR65" s="374"/>
      <c r="AJS65" s="374"/>
      <c r="AJT65" s="374"/>
      <c r="AJU65" s="374"/>
      <c r="AJV65" s="374"/>
      <c r="AJW65" s="374"/>
      <c r="AJX65" s="374"/>
      <c r="AJY65" s="374"/>
      <c r="AJZ65" s="374"/>
      <c r="AKA65" s="374"/>
      <c r="AKB65" s="374"/>
      <c r="AKC65" s="374"/>
      <c r="AKD65" s="374"/>
      <c r="AKE65" s="374"/>
      <c r="AKF65" s="374"/>
      <c r="AKG65" s="374"/>
      <c r="AKH65" s="374"/>
      <c r="AKI65" s="374"/>
      <c r="AKJ65" s="374"/>
      <c r="AKK65" s="374"/>
      <c r="AKL65" s="374"/>
      <c r="AKM65" s="374"/>
      <c r="AKN65" s="374"/>
      <c r="AKO65" s="374"/>
      <c r="AKP65" s="374"/>
      <c r="AKQ65" s="374"/>
      <c r="AKR65" s="374"/>
      <c r="AKS65" s="374"/>
      <c r="AKT65" s="374"/>
      <c r="AKU65" s="374"/>
      <c r="AKV65" s="374"/>
      <c r="AKW65" s="374"/>
      <c r="AKX65" s="374"/>
      <c r="AKY65" s="374"/>
      <c r="AKZ65" s="374"/>
      <c r="ALA65" s="374"/>
      <c r="ALB65" s="374"/>
      <c r="ALC65" s="374"/>
      <c r="ALD65" s="374"/>
      <c r="ALE65" s="374"/>
      <c r="ALF65" s="374"/>
      <c r="ALG65" s="374"/>
      <c r="ALH65" s="374"/>
      <c r="ALI65" s="374"/>
      <c r="ALJ65" s="374"/>
      <c r="ALK65" s="374"/>
      <c r="ALL65" s="374"/>
      <c r="ALM65" s="374"/>
      <c r="ALN65" s="374"/>
      <c r="ALO65" s="374"/>
      <c r="ALP65" s="374"/>
      <c r="ALQ65" s="374"/>
      <c r="ALR65" s="374"/>
      <c r="ALS65" s="374"/>
      <c r="ALT65" s="374"/>
      <c r="ALU65" s="374"/>
      <c r="ALV65" s="374"/>
      <c r="ALW65" s="374"/>
      <c r="ALX65" s="374"/>
      <c r="ALY65" s="374"/>
      <c r="ALZ65" s="374"/>
      <c r="AMA65" s="374"/>
      <c r="AMB65" s="374"/>
      <c r="AMC65" s="374"/>
      <c r="AMD65" s="374"/>
      <c r="AME65" s="374"/>
      <c r="AMF65" s="374"/>
      <c r="AMG65" s="374"/>
      <c r="AMH65" s="374"/>
      <c r="AMI65" s="374"/>
      <c r="AMJ65" s="374"/>
      <c r="AMK65" s="374"/>
      <c r="AML65" s="374"/>
      <c r="AMM65" s="374"/>
      <c r="AMN65" s="374"/>
      <c r="AMO65" s="374"/>
      <c r="AMP65" s="374"/>
      <c r="AMQ65" s="374"/>
      <c r="AMR65" s="374"/>
      <c r="AMS65" s="374"/>
      <c r="AMT65" s="374"/>
      <c r="AMU65" s="374"/>
      <c r="AMV65" s="374"/>
      <c r="AMW65" s="374"/>
      <c r="AMX65" s="374"/>
      <c r="AMY65" s="374"/>
      <c r="AMZ65" s="374"/>
      <c r="ANA65" s="374"/>
      <c r="ANB65" s="374"/>
      <c r="ANC65" s="374"/>
      <c r="AND65" s="374"/>
      <c r="ANE65" s="374"/>
      <c r="ANF65" s="374"/>
      <c r="ANG65" s="374"/>
      <c r="ANH65" s="374"/>
      <c r="ANI65" s="374"/>
      <c r="ANJ65" s="374"/>
      <c r="ANK65" s="374"/>
      <c r="ANL65" s="374"/>
      <c r="ANM65" s="374"/>
      <c r="ANN65" s="374"/>
      <c r="ANO65" s="374"/>
      <c r="ANP65" s="374"/>
      <c r="ANQ65" s="374"/>
      <c r="ANR65" s="374"/>
      <c r="ANS65" s="374"/>
      <c r="ANT65" s="374"/>
      <c r="ANU65" s="374"/>
      <c r="ANV65" s="374"/>
      <c r="ANW65" s="374"/>
      <c r="ANX65" s="374"/>
      <c r="ANY65" s="374"/>
      <c r="ANZ65" s="374"/>
      <c r="AOA65" s="374"/>
      <c r="AOB65" s="374"/>
      <c r="AOC65" s="374"/>
      <c r="AOD65" s="374"/>
      <c r="AOE65" s="374"/>
      <c r="AOF65" s="374"/>
      <c r="AOG65" s="374"/>
      <c r="AOH65" s="374"/>
      <c r="AOI65" s="374"/>
      <c r="AOJ65" s="374"/>
      <c r="AOK65" s="374"/>
      <c r="AOL65" s="374"/>
      <c r="AOM65" s="374"/>
      <c r="AON65" s="374"/>
      <c r="AOO65" s="374"/>
      <c r="AOP65" s="374"/>
      <c r="AOQ65" s="374"/>
      <c r="AOR65" s="374"/>
      <c r="AOS65" s="374"/>
      <c r="AOT65" s="374"/>
      <c r="AOU65" s="374"/>
      <c r="AOV65" s="374"/>
      <c r="AOW65" s="374"/>
      <c r="AOX65" s="374"/>
      <c r="AOY65" s="374"/>
      <c r="AOZ65" s="374"/>
      <c r="APA65" s="374"/>
      <c r="APB65" s="374"/>
      <c r="APC65" s="374"/>
      <c r="APD65" s="374"/>
      <c r="APE65" s="374"/>
      <c r="APF65" s="374"/>
      <c r="APG65" s="374"/>
      <c r="APH65" s="374"/>
      <c r="API65" s="374"/>
      <c r="APJ65" s="374"/>
      <c r="APK65" s="374"/>
      <c r="APL65" s="374"/>
      <c r="APM65" s="374"/>
      <c r="APN65" s="374"/>
      <c r="APO65" s="374"/>
      <c r="APP65" s="374"/>
      <c r="APQ65" s="374"/>
      <c r="APR65" s="374"/>
      <c r="APS65" s="374"/>
      <c r="APT65" s="374"/>
      <c r="APU65" s="374"/>
      <c r="APV65" s="374"/>
      <c r="APW65" s="374"/>
      <c r="APX65" s="374"/>
      <c r="APY65" s="374"/>
      <c r="APZ65" s="374"/>
      <c r="AQA65" s="374"/>
      <c r="AQB65" s="374"/>
      <c r="AQC65" s="374"/>
      <c r="AQD65" s="374"/>
      <c r="AQE65" s="374"/>
      <c r="AQF65" s="374"/>
      <c r="AQG65" s="374"/>
      <c r="AQH65" s="374"/>
      <c r="AQI65" s="374"/>
      <c r="AQJ65" s="374"/>
      <c r="AQK65" s="374"/>
      <c r="AQL65" s="374"/>
      <c r="AQM65" s="374"/>
      <c r="AQN65" s="374"/>
      <c r="AQO65" s="374"/>
      <c r="AQP65" s="374"/>
      <c r="AQQ65" s="374"/>
      <c r="AQR65" s="374"/>
      <c r="AQS65" s="374"/>
      <c r="AQT65" s="374"/>
      <c r="AQU65" s="374"/>
      <c r="AQV65" s="374"/>
      <c r="AQW65" s="374"/>
      <c r="AQX65" s="374"/>
      <c r="AQY65" s="374"/>
      <c r="AQZ65" s="374"/>
      <c r="ARA65" s="374"/>
      <c r="ARB65" s="374"/>
      <c r="ARC65" s="374"/>
      <c r="ARD65" s="374"/>
      <c r="ARE65" s="374"/>
      <c r="ARF65" s="374"/>
      <c r="ARG65" s="374"/>
      <c r="ARH65" s="374"/>
      <c r="ARI65" s="374"/>
      <c r="ARJ65" s="374"/>
      <c r="ARK65" s="374"/>
      <c r="ARL65" s="374"/>
      <c r="ARM65" s="374"/>
      <c r="ARN65" s="374"/>
      <c r="ARO65" s="374"/>
      <c r="ARP65" s="374"/>
      <c r="ARQ65" s="374"/>
      <c r="ARR65" s="374"/>
      <c r="ARS65" s="374"/>
      <c r="ART65" s="374"/>
      <c r="ARU65" s="374"/>
      <c r="ARV65" s="374"/>
      <c r="ARW65" s="374"/>
      <c r="ARX65" s="374"/>
      <c r="ARY65" s="374"/>
      <c r="ARZ65" s="374"/>
      <c r="ASA65" s="374"/>
      <c r="ASB65" s="374"/>
      <c r="ASC65" s="374"/>
      <c r="ASD65" s="374"/>
      <c r="ASE65" s="374"/>
      <c r="ASF65" s="374"/>
      <c r="ASG65" s="374"/>
      <c r="ASH65" s="374"/>
      <c r="ASI65" s="374"/>
      <c r="ASJ65" s="374"/>
      <c r="ASK65" s="374"/>
      <c r="ASL65" s="374"/>
      <c r="ASM65" s="374"/>
      <c r="ASN65" s="374"/>
      <c r="ASO65" s="374"/>
      <c r="ASP65" s="374"/>
      <c r="ASQ65" s="374"/>
      <c r="ASR65" s="374"/>
      <c r="ASS65" s="374"/>
      <c r="AST65" s="374"/>
      <c r="ASU65" s="374"/>
      <c r="ASV65" s="374"/>
      <c r="ASW65" s="374"/>
      <c r="ASX65" s="374"/>
      <c r="ASY65" s="374"/>
      <c r="ASZ65" s="374"/>
      <c r="ATA65" s="374"/>
      <c r="ATB65" s="374"/>
      <c r="ATC65" s="374"/>
      <c r="ATD65" s="374"/>
      <c r="ATE65" s="374"/>
      <c r="ATF65" s="374"/>
      <c r="ATG65" s="374"/>
      <c r="ATH65" s="374"/>
      <c r="ATI65" s="374"/>
      <c r="ATJ65" s="374"/>
      <c r="ATK65" s="374"/>
      <c r="ATL65" s="374"/>
      <c r="ATM65" s="374"/>
      <c r="ATN65" s="374"/>
      <c r="ATO65" s="374"/>
      <c r="ATP65" s="374"/>
      <c r="ATQ65" s="374"/>
      <c r="ATR65" s="374"/>
      <c r="ATS65" s="374"/>
      <c r="ATT65" s="374"/>
      <c r="ATU65" s="374"/>
      <c r="ATV65" s="374"/>
      <c r="ATW65" s="374"/>
      <c r="ATX65" s="374"/>
      <c r="ATY65" s="374"/>
      <c r="ATZ65" s="374"/>
      <c r="AUA65" s="374"/>
      <c r="AUB65" s="374"/>
      <c r="AUC65" s="374"/>
      <c r="AUD65" s="374"/>
      <c r="AUE65" s="374"/>
      <c r="AUF65" s="374"/>
      <c r="AUG65" s="374"/>
      <c r="AUH65" s="374"/>
      <c r="AUI65" s="374"/>
      <c r="AUJ65" s="374"/>
      <c r="AUK65" s="374"/>
      <c r="AUL65" s="374"/>
      <c r="AUM65" s="374"/>
      <c r="AUN65" s="374"/>
      <c r="AUO65" s="374"/>
      <c r="AUP65" s="374"/>
      <c r="AUQ65" s="374"/>
      <c r="AUR65" s="374"/>
      <c r="AUS65" s="374"/>
      <c r="AUT65" s="374"/>
      <c r="AUU65" s="374"/>
      <c r="AUV65" s="374"/>
      <c r="AUW65" s="374"/>
      <c r="AUX65" s="374"/>
      <c r="AUY65" s="374"/>
      <c r="AUZ65" s="374"/>
      <c r="AVA65" s="374"/>
      <c r="AVB65" s="374"/>
      <c r="AVC65" s="374"/>
      <c r="AVD65" s="374"/>
      <c r="AVE65" s="374"/>
      <c r="AVF65" s="374"/>
      <c r="AVG65" s="374"/>
      <c r="AVH65" s="374"/>
      <c r="AVI65" s="374"/>
      <c r="AVJ65" s="374"/>
      <c r="AVK65" s="374"/>
      <c r="AVL65" s="374"/>
      <c r="AVM65" s="374"/>
      <c r="AVN65" s="374"/>
      <c r="AVO65" s="374"/>
      <c r="AVP65" s="374"/>
      <c r="AVQ65" s="374"/>
      <c r="AVR65" s="374"/>
      <c r="AVS65" s="374"/>
      <c r="AVT65" s="374"/>
      <c r="AVU65" s="374"/>
      <c r="AVV65" s="374"/>
      <c r="AVW65" s="374"/>
      <c r="AVX65" s="374"/>
      <c r="AVY65" s="374"/>
      <c r="AVZ65" s="374"/>
      <c r="AWA65" s="374"/>
      <c r="AWB65" s="374"/>
      <c r="AWC65" s="374"/>
      <c r="AWD65" s="374"/>
      <c r="AWE65" s="374"/>
      <c r="AWF65" s="374"/>
      <c r="AWG65" s="374"/>
      <c r="AWH65" s="374"/>
      <c r="AWI65" s="374"/>
      <c r="AWJ65" s="374"/>
      <c r="AWK65" s="374"/>
      <c r="AWL65" s="374"/>
      <c r="AWM65" s="374"/>
      <c r="AWN65" s="374"/>
      <c r="AWO65" s="374"/>
      <c r="AWP65" s="374"/>
      <c r="AWQ65" s="374"/>
      <c r="AWR65" s="374"/>
      <c r="AWS65" s="374"/>
      <c r="AWT65" s="374"/>
      <c r="AWU65" s="374"/>
      <c r="AWV65" s="374"/>
      <c r="AWW65" s="374"/>
      <c r="AWX65" s="374"/>
      <c r="AWY65" s="374"/>
      <c r="AWZ65" s="374"/>
      <c r="AXA65" s="374"/>
      <c r="AXB65" s="374"/>
      <c r="AXC65" s="374"/>
      <c r="AXD65" s="374"/>
      <c r="AXE65" s="374"/>
      <c r="AXF65" s="374"/>
      <c r="AXG65" s="374"/>
      <c r="AXH65" s="374"/>
      <c r="AXI65" s="374"/>
      <c r="AXJ65" s="374"/>
      <c r="AXK65" s="374"/>
      <c r="AXL65" s="374"/>
      <c r="AXM65" s="374"/>
      <c r="AXN65" s="374"/>
      <c r="AXO65" s="374"/>
      <c r="AXP65" s="374"/>
      <c r="AXQ65" s="374"/>
      <c r="AXR65" s="374"/>
      <c r="AXS65" s="374"/>
      <c r="AXT65" s="374"/>
      <c r="AXU65" s="374"/>
      <c r="AXV65" s="374"/>
      <c r="AXW65" s="374"/>
      <c r="AXX65" s="374"/>
      <c r="AXY65" s="374"/>
      <c r="AXZ65" s="374"/>
      <c r="AYA65" s="374"/>
      <c r="AYB65" s="374"/>
      <c r="AYC65" s="374"/>
      <c r="AYD65" s="374"/>
      <c r="AYE65" s="374"/>
      <c r="AYF65" s="374"/>
      <c r="AYG65" s="374"/>
      <c r="AYH65" s="374"/>
      <c r="AYI65" s="374"/>
      <c r="AYJ65" s="374"/>
      <c r="AYK65" s="374"/>
      <c r="AYL65" s="374"/>
      <c r="AYM65" s="374"/>
      <c r="AYN65" s="374"/>
      <c r="AYO65" s="374"/>
      <c r="AYP65" s="374"/>
      <c r="AYQ65" s="374"/>
      <c r="AYR65" s="374"/>
      <c r="AYS65" s="374"/>
      <c r="AYT65" s="374"/>
      <c r="AYU65" s="374"/>
      <c r="AYV65" s="374"/>
      <c r="AYW65" s="374"/>
      <c r="AYX65" s="374"/>
      <c r="AYY65" s="374"/>
      <c r="AYZ65" s="374"/>
      <c r="AZA65" s="374"/>
      <c r="AZB65" s="374"/>
      <c r="AZC65" s="374"/>
      <c r="AZD65" s="374"/>
      <c r="AZE65" s="374"/>
      <c r="AZF65" s="374"/>
      <c r="AZG65" s="374"/>
      <c r="AZH65" s="374"/>
      <c r="AZI65" s="374"/>
      <c r="AZJ65" s="374"/>
      <c r="AZK65" s="374"/>
      <c r="AZL65" s="374"/>
      <c r="AZM65" s="374"/>
      <c r="AZN65" s="374"/>
      <c r="AZO65" s="374"/>
      <c r="AZP65" s="374"/>
      <c r="AZQ65" s="374"/>
      <c r="AZR65" s="374"/>
      <c r="AZS65" s="374"/>
      <c r="AZT65" s="374"/>
      <c r="AZU65" s="374"/>
      <c r="AZV65" s="374"/>
      <c r="AZW65" s="374"/>
      <c r="AZX65" s="374"/>
      <c r="AZY65" s="374"/>
      <c r="AZZ65" s="374"/>
      <c r="BAA65" s="374"/>
      <c r="BAB65" s="374"/>
      <c r="BAC65" s="374"/>
      <c r="BAD65" s="374"/>
      <c r="BAE65" s="374"/>
      <c r="BAF65" s="374"/>
      <c r="BAG65" s="374"/>
      <c r="BAH65" s="374"/>
      <c r="BAI65" s="374"/>
      <c r="BAJ65" s="374"/>
      <c r="BAK65" s="374"/>
      <c r="BAL65" s="374"/>
      <c r="BAM65" s="374"/>
      <c r="BAN65" s="374"/>
      <c r="BAO65" s="374"/>
      <c r="BAP65" s="374"/>
      <c r="BAQ65" s="374"/>
      <c r="BAR65" s="374"/>
      <c r="BAS65" s="374"/>
      <c r="BAT65" s="374"/>
      <c r="BAU65" s="374"/>
      <c r="BAV65" s="374"/>
      <c r="BAW65" s="374"/>
      <c r="BAX65" s="374"/>
      <c r="BAY65" s="374"/>
      <c r="BAZ65" s="374"/>
      <c r="BBA65" s="374"/>
      <c r="BBB65" s="374"/>
      <c r="BBC65" s="374"/>
      <c r="BBD65" s="374"/>
      <c r="BBE65" s="374"/>
      <c r="BBF65" s="374"/>
      <c r="BBG65" s="374"/>
      <c r="BBH65" s="374"/>
      <c r="BBI65" s="374"/>
      <c r="BBJ65" s="374"/>
      <c r="BBK65" s="374"/>
      <c r="BBL65" s="374"/>
      <c r="BBM65" s="374"/>
      <c r="BBN65" s="374"/>
      <c r="BBO65" s="374"/>
      <c r="BBP65" s="374"/>
      <c r="BBQ65" s="374"/>
      <c r="BBR65" s="374"/>
      <c r="BBS65" s="374"/>
      <c r="BBT65" s="374"/>
      <c r="BBU65" s="374"/>
      <c r="BBV65" s="374"/>
      <c r="BBW65" s="374"/>
      <c r="BBX65" s="374"/>
      <c r="BBY65" s="374"/>
      <c r="BBZ65" s="374"/>
      <c r="BCA65" s="374"/>
      <c r="BCB65" s="374"/>
      <c r="BCC65" s="374"/>
      <c r="BCD65" s="374"/>
      <c r="BCE65" s="374"/>
      <c r="BCF65" s="374"/>
      <c r="BCG65" s="374"/>
      <c r="BCH65" s="374"/>
      <c r="BCI65" s="374"/>
      <c r="BCJ65" s="374"/>
      <c r="BCK65" s="374"/>
      <c r="BCL65" s="374"/>
      <c r="BCM65" s="374"/>
      <c r="BCN65" s="374"/>
      <c r="BCO65" s="374"/>
      <c r="BCP65" s="374"/>
      <c r="BCQ65" s="374"/>
      <c r="BCR65" s="374"/>
      <c r="BCS65" s="374"/>
      <c r="BCT65" s="374"/>
      <c r="BCU65" s="374"/>
      <c r="BCV65" s="374"/>
      <c r="BCW65" s="374"/>
      <c r="BCX65" s="374"/>
      <c r="BCY65" s="374"/>
      <c r="BCZ65" s="374"/>
      <c r="BDA65" s="374"/>
      <c r="BDB65" s="374"/>
      <c r="BDC65" s="374"/>
      <c r="BDD65" s="374"/>
      <c r="BDE65" s="374"/>
      <c r="BDF65" s="374"/>
      <c r="BDG65" s="374"/>
      <c r="BDH65" s="374"/>
      <c r="BDI65" s="374"/>
      <c r="BDJ65" s="374"/>
      <c r="BDK65" s="374"/>
      <c r="BDL65" s="374"/>
      <c r="BDM65" s="374"/>
      <c r="BDN65" s="374"/>
      <c r="BDO65" s="374"/>
      <c r="BDP65" s="374"/>
      <c r="BDQ65" s="374"/>
      <c r="BDR65" s="374"/>
      <c r="BDS65" s="374"/>
      <c r="BDT65" s="374"/>
      <c r="BDU65" s="374"/>
      <c r="BDV65" s="374"/>
      <c r="BDW65" s="374"/>
      <c r="BDX65" s="374"/>
      <c r="BDY65" s="374"/>
      <c r="BDZ65" s="374"/>
      <c r="BEA65" s="374"/>
      <c r="BEB65" s="374"/>
      <c r="BEC65" s="374"/>
      <c r="BED65" s="374"/>
      <c r="BEE65" s="374"/>
      <c r="BEF65" s="374"/>
      <c r="BEG65" s="374"/>
      <c r="BEH65" s="374"/>
      <c r="BEI65" s="374"/>
      <c r="BEJ65" s="374"/>
      <c r="BEK65" s="374"/>
      <c r="BEL65" s="374"/>
      <c r="BEM65" s="374"/>
      <c r="BEN65" s="374"/>
      <c r="BEO65" s="374"/>
      <c r="BEP65" s="374"/>
      <c r="BEQ65" s="374"/>
      <c r="BER65" s="374"/>
      <c r="BES65" s="374"/>
      <c r="BET65" s="374"/>
      <c r="BEU65" s="374"/>
      <c r="BEV65" s="374"/>
      <c r="BEW65" s="374"/>
      <c r="BEX65" s="374"/>
      <c r="BEY65" s="374"/>
      <c r="BEZ65" s="374"/>
      <c r="BFA65" s="374"/>
      <c r="BFB65" s="374"/>
      <c r="BFC65" s="374"/>
      <c r="BFD65" s="374"/>
      <c r="BFE65" s="374"/>
      <c r="BFF65" s="374"/>
      <c r="BFG65" s="374"/>
      <c r="BFH65" s="374"/>
      <c r="BFI65" s="374"/>
      <c r="BFJ65" s="374"/>
      <c r="BFK65" s="374"/>
      <c r="BFL65" s="374"/>
      <c r="BFM65" s="374"/>
      <c r="BFN65" s="374"/>
      <c r="BFO65" s="374"/>
      <c r="BFP65" s="374"/>
      <c r="BFQ65" s="374"/>
      <c r="BFR65" s="374"/>
      <c r="BFS65" s="374"/>
      <c r="BFT65" s="374"/>
      <c r="BFU65" s="374"/>
      <c r="BFV65" s="374"/>
      <c r="BFW65" s="374"/>
      <c r="BFX65" s="374"/>
      <c r="BFY65" s="374"/>
      <c r="BFZ65" s="374"/>
      <c r="BGA65" s="374"/>
      <c r="BGB65" s="374"/>
      <c r="BGC65" s="374"/>
      <c r="BGD65" s="374"/>
      <c r="BGE65" s="374"/>
      <c r="BGF65" s="374"/>
      <c r="BGG65" s="374"/>
      <c r="BGH65" s="374"/>
      <c r="BGI65" s="374"/>
      <c r="BGJ65" s="374"/>
      <c r="BGK65" s="374"/>
      <c r="BGL65" s="374"/>
      <c r="BGM65" s="374"/>
      <c r="BGN65" s="374"/>
      <c r="BGO65" s="374"/>
      <c r="BGP65" s="374"/>
      <c r="BGQ65" s="374"/>
      <c r="BGR65" s="374"/>
      <c r="BGS65" s="374"/>
      <c r="BGT65" s="374"/>
      <c r="BGU65" s="374"/>
      <c r="BGV65" s="374"/>
      <c r="BGW65" s="374"/>
      <c r="BGX65" s="374"/>
      <c r="BGY65" s="374"/>
      <c r="BGZ65" s="374"/>
      <c r="BHA65" s="374"/>
      <c r="BHB65" s="374"/>
      <c r="BHC65" s="374"/>
      <c r="BHD65" s="374"/>
      <c r="BHE65" s="374"/>
      <c r="BHF65" s="374"/>
      <c r="BHG65" s="374"/>
      <c r="BHH65" s="374"/>
      <c r="BHI65" s="374"/>
      <c r="BHJ65" s="374"/>
      <c r="BHK65" s="374"/>
      <c r="BHL65" s="374"/>
      <c r="BHM65" s="374"/>
      <c r="BHN65" s="374"/>
      <c r="BHO65" s="374"/>
      <c r="BHP65" s="374"/>
      <c r="BHQ65" s="374"/>
      <c r="BHR65" s="374"/>
      <c r="BHS65" s="374"/>
      <c r="BHT65" s="374"/>
      <c r="BHU65" s="374"/>
      <c r="BHV65" s="374"/>
      <c r="BHW65" s="374"/>
      <c r="BHX65" s="374"/>
      <c r="BHY65" s="374"/>
      <c r="BHZ65" s="374"/>
      <c r="BIA65" s="374"/>
      <c r="BIB65" s="374"/>
      <c r="BIC65" s="374"/>
      <c r="BID65" s="374"/>
      <c r="BIE65" s="374"/>
      <c r="BIF65" s="374"/>
      <c r="BIG65" s="374"/>
      <c r="BIH65" s="374"/>
      <c r="BII65" s="374"/>
      <c r="BIJ65" s="374"/>
      <c r="BIK65" s="374"/>
      <c r="BIL65" s="374"/>
      <c r="BIM65" s="374"/>
      <c r="BIN65" s="374"/>
      <c r="BIO65" s="374"/>
      <c r="BIP65" s="374"/>
      <c r="BIQ65" s="374"/>
      <c r="BIR65" s="374"/>
      <c r="BIS65" s="374"/>
      <c r="BIT65" s="374"/>
      <c r="BIU65" s="374"/>
      <c r="BIV65" s="374"/>
      <c r="BIW65" s="374"/>
      <c r="BIX65" s="374"/>
      <c r="BIY65" s="374"/>
      <c r="BIZ65" s="374"/>
      <c r="BJA65" s="374"/>
      <c r="BJB65" s="374"/>
      <c r="BJC65" s="374"/>
      <c r="BJD65" s="374"/>
      <c r="BJE65" s="374"/>
      <c r="BJF65" s="374"/>
      <c r="BJG65" s="374"/>
      <c r="BJH65" s="374"/>
      <c r="BJI65" s="374"/>
      <c r="BJJ65" s="374"/>
      <c r="BJK65" s="374"/>
      <c r="BJL65" s="374"/>
      <c r="BJM65" s="374"/>
      <c r="BJN65" s="374"/>
      <c r="BJO65" s="374"/>
      <c r="BJP65" s="374"/>
      <c r="BJQ65" s="374"/>
      <c r="BJR65" s="374"/>
      <c r="BJS65" s="374"/>
      <c r="BJT65" s="374"/>
      <c r="BJU65" s="374"/>
      <c r="BJV65" s="374"/>
      <c r="BJW65" s="374"/>
      <c r="BJX65" s="374"/>
      <c r="BJY65" s="374"/>
      <c r="BJZ65" s="374"/>
      <c r="BKA65" s="374"/>
      <c r="BKB65" s="374"/>
      <c r="BKC65" s="374"/>
      <c r="BKD65" s="374"/>
      <c r="BKE65" s="374"/>
      <c r="BKF65" s="374"/>
      <c r="BKG65" s="374"/>
      <c r="BKH65" s="374"/>
      <c r="BKI65" s="374"/>
      <c r="BKJ65" s="374"/>
      <c r="BKK65" s="374"/>
      <c r="BKL65" s="374"/>
      <c r="BKM65" s="374"/>
      <c r="BKN65" s="374"/>
      <c r="BKO65" s="374"/>
      <c r="BKP65" s="374"/>
      <c r="BKQ65" s="374"/>
      <c r="BKR65" s="374"/>
      <c r="BKS65" s="374"/>
      <c r="BKT65" s="374"/>
      <c r="BKU65" s="374"/>
      <c r="BKV65" s="374"/>
      <c r="BKW65" s="374"/>
      <c r="BKX65" s="374"/>
      <c r="BKY65" s="374"/>
      <c r="BKZ65" s="374"/>
      <c r="BLA65" s="374"/>
      <c r="BLB65" s="374"/>
      <c r="BLC65" s="374"/>
      <c r="BLD65" s="374"/>
      <c r="BLE65" s="374"/>
      <c r="BLF65" s="374"/>
      <c r="BLG65" s="374"/>
      <c r="BLH65" s="374"/>
      <c r="BLI65" s="374"/>
      <c r="BLJ65" s="374"/>
      <c r="BLK65" s="374"/>
      <c r="BLL65" s="374"/>
      <c r="BLM65" s="374"/>
      <c r="BLN65" s="374"/>
      <c r="BLO65" s="374"/>
      <c r="BLP65" s="374"/>
      <c r="BLQ65" s="374"/>
      <c r="BLR65" s="374"/>
      <c r="BLS65" s="374"/>
      <c r="BLT65" s="374"/>
      <c r="BLU65" s="374"/>
      <c r="BLV65" s="374"/>
      <c r="BLW65" s="374"/>
      <c r="BLX65" s="374"/>
      <c r="BLY65" s="374"/>
      <c r="BLZ65" s="374"/>
      <c r="BMA65" s="374"/>
      <c r="BMB65" s="374"/>
      <c r="BMC65" s="374"/>
      <c r="BMD65" s="374"/>
      <c r="BME65" s="374"/>
      <c r="BMF65" s="374"/>
      <c r="BMG65" s="374"/>
      <c r="BMH65" s="374"/>
      <c r="BMI65" s="374"/>
      <c r="BMJ65" s="374"/>
      <c r="BMK65" s="374"/>
      <c r="BML65" s="374"/>
      <c r="BMM65" s="374"/>
      <c r="BMN65" s="374"/>
      <c r="BMO65" s="374"/>
      <c r="BMP65" s="374"/>
      <c r="BMQ65" s="374"/>
      <c r="BMR65" s="374"/>
      <c r="BMS65" s="374"/>
      <c r="BMT65" s="374"/>
      <c r="BMU65" s="374"/>
      <c r="BMV65" s="374"/>
      <c r="BMW65" s="374"/>
      <c r="BMX65" s="374"/>
      <c r="BMY65" s="374"/>
      <c r="BMZ65" s="374"/>
      <c r="BNA65" s="374"/>
      <c r="BNB65" s="374"/>
      <c r="BNC65" s="374"/>
      <c r="BND65" s="374"/>
      <c r="BNE65" s="374"/>
      <c r="BNF65" s="374"/>
      <c r="BNG65" s="374"/>
      <c r="BNH65" s="374"/>
      <c r="BNI65" s="374"/>
      <c r="BNJ65" s="374"/>
      <c r="BNK65" s="374"/>
      <c r="BNL65" s="374"/>
      <c r="BNM65" s="374"/>
      <c r="BNN65" s="374"/>
      <c r="BNO65" s="374"/>
      <c r="BNP65" s="374"/>
      <c r="BNQ65" s="374"/>
      <c r="BNR65" s="374"/>
      <c r="BNS65" s="374"/>
      <c r="BNT65" s="374"/>
      <c r="BNU65" s="374"/>
      <c r="BNV65" s="374"/>
      <c r="BNW65" s="374"/>
      <c r="BNX65" s="374"/>
      <c r="BNY65" s="374"/>
      <c r="BNZ65" s="374"/>
      <c r="BOA65" s="374"/>
      <c r="BOB65" s="374"/>
      <c r="BOC65" s="374"/>
      <c r="BOD65" s="374"/>
      <c r="BOE65" s="374"/>
      <c r="BOF65" s="374"/>
      <c r="BOG65" s="374"/>
      <c r="BOH65" s="374"/>
      <c r="BOI65" s="374"/>
      <c r="BOJ65" s="374"/>
      <c r="BOK65" s="374"/>
      <c r="BOL65" s="374"/>
      <c r="BOM65" s="374"/>
      <c r="BON65" s="374"/>
      <c r="BOO65" s="374"/>
      <c r="BOP65" s="374"/>
      <c r="BOQ65" s="374"/>
      <c r="BOR65" s="374"/>
      <c r="BOS65" s="374"/>
      <c r="BOT65" s="374"/>
      <c r="BOU65" s="374"/>
      <c r="BOV65" s="374"/>
      <c r="BOW65" s="374"/>
      <c r="BOX65" s="374"/>
      <c r="BOY65" s="374"/>
      <c r="BOZ65" s="374"/>
      <c r="BPA65" s="374"/>
      <c r="BPB65" s="374"/>
      <c r="BPC65" s="374"/>
      <c r="BPD65" s="374"/>
      <c r="BPE65" s="374"/>
      <c r="BPF65" s="374"/>
      <c r="BPG65" s="374"/>
      <c r="BPH65" s="374"/>
      <c r="BPI65" s="374"/>
      <c r="BPJ65" s="374"/>
      <c r="BPK65" s="374"/>
      <c r="BPL65" s="374"/>
      <c r="BPM65" s="374"/>
      <c r="BPN65" s="374"/>
      <c r="BPO65" s="374"/>
      <c r="BPP65" s="374"/>
      <c r="BPQ65" s="374"/>
      <c r="BPR65" s="374"/>
      <c r="BPS65" s="374"/>
      <c r="BPT65" s="374"/>
      <c r="BPU65" s="374"/>
      <c r="BPV65" s="374"/>
      <c r="BPW65" s="374"/>
      <c r="BPX65" s="374"/>
      <c r="BPY65" s="374"/>
      <c r="BPZ65" s="374"/>
      <c r="BQA65" s="374"/>
      <c r="BQB65" s="374"/>
      <c r="BQC65" s="374"/>
      <c r="BQD65" s="374"/>
      <c r="BQE65" s="374"/>
      <c r="BQF65" s="374"/>
      <c r="BQG65" s="374"/>
      <c r="BQH65" s="374"/>
      <c r="BQI65" s="374"/>
      <c r="BQJ65" s="374"/>
      <c r="BQK65" s="374"/>
      <c r="BQL65" s="374"/>
      <c r="BQM65" s="374"/>
      <c r="BQN65" s="374"/>
      <c r="BQO65" s="374"/>
      <c r="BQP65" s="374"/>
      <c r="BQQ65" s="374"/>
      <c r="BQR65" s="374"/>
      <c r="BQS65" s="374"/>
      <c r="BQT65" s="374"/>
      <c r="BQU65" s="374"/>
      <c r="BQV65" s="374"/>
      <c r="BQW65" s="374"/>
      <c r="BQX65" s="374"/>
      <c r="BQY65" s="374"/>
      <c r="BQZ65" s="374"/>
      <c r="BRA65" s="374"/>
      <c r="BRB65" s="374"/>
      <c r="BRC65" s="374"/>
      <c r="BRD65" s="374"/>
      <c r="BRE65" s="374"/>
      <c r="BRF65" s="374"/>
      <c r="BRG65" s="374"/>
      <c r="BRH65" s="374"/>
      <c r="BRI65" s="374"/>
      <c r="BRJ65" s="374"/>
      <c r="BRK65" s="374"/>
      <c r="BRL65" s="374"/>
      <c r="BRM65" s="374"/>
      <c r="BRN65" s="374"/>
      <c r="BRO65" s="374"/>
      <c r="BRP65" s="374"/>
      <c r="BRQ65" s="374"/>
      <c r="BRR65" s="374"/>
      <c r="BRS65" s="374"/>
      <c r="BRT65" s="374"/>
      <c r="BRU65" s="374"/>
      <c r="BRV65" s="374"/>
      <c r="BRW65" s="374"/>
      <c r="BRX65" s="374"/>
      <c r="BRY65" s="374"/>
      <c r="BRZ65" s="374"/>
      <c r="BSA65" s="374"/>
      <c r="BSB65" s="374"/>
      <c r="BSC65" s="374"/>
      <c r="BSD65" s="374"/>
      <c r="BSE65" s="374"/>
      <c r="BSF65" s="374"/>
      <c r="BSG65" s="374"/>
      <c r="BSH65" s="374"/>
      <c r="BSI65" s="374"/>
      <c r="BSJ65" s="374"/>
      <c r="BSK65" s="374"/>
      <c r="BSL65" s="374"/>
      <c r="BSM65" s="374"/>
      <c r="BSN65" s="374"/>
      <c r="BSO65" s="374"/>
      <c r="BSP65" s="374"/>
      <c r="BSQ65" s="374"/>
      <c r="BSR65" s="374"/>
      <c r="BSS65" s="374"/>
      <c r="BST65" s="374"/>
      <c r="BSU65" s="374"/>
      <c r="BSV65" s="374"/>
      <c r="BSW65" s="374"/>
      <c r="BSX65" s="374"/>
      <c r="BSY65" s="374"/>
      <c r="BSZ65" s="374"/>
      <c r="BTA65" s="374"/>
      <c r="BTB65" s="374"/>
      <c r="BTC65" s="374"/>
      <c r="BTD65" s="374"/>
      <c r="BTE65" s="374"/>
      <c r="BTF65" s="374"/>
      <c r="BTG65" s="374"/>
      <c r="BTH65" s="374"/>
      <c r="BTI65" s="374"/>
      <c r="BTJ65" s="374"/>
      <c r="BTK65" s="374"/>
      <c r="BTL65" s="374"/>
      <c r="BTM65" s="374"/>
      <c r="BTN65" s="374"/>
      <c r="BTO65" s="374"/>
      <c r="BTP65" s="374"/>
      <c r="BTQ65" s="374"/>
      <c r="BTR65" s="374"/>
      <c r="BTS65" s="374"/>
      <c r="BTT65" s="374"/>
      <c r="BTU65" s="374"/>
      <c r="BTV65" s="374"/>
      <c r="BTW65" s="374"/>
      <c r="BTX65" s="374"/>
      <c r="BTY65" s="374"/>
      <c r="BTZ65" s="374"/>
      <c r="BUA65" s="374"/>
      <c r="BUB65" s="374"/>
      <c r="BUC65" s="374"/>
      <c r="BUD65" s="374"/>
      <c r="BUE65" s="374"/>
      <c r="BUF65" s="374"/>
      <c r="BUG65" s="374"/>
      <c r="BUH65" s="374"/>
      <c r="BUI65" s="374"/>
      <c r="BUJ65" s="374"/>
      <c r="BUK65" s="374"/>
      <c r="BUL65" s="374"/>
      <c r="BUM65" s="374"/>
      <c r="BUN65" s="374"/>
      <c r="BUO65" s="374"/>
      <c r="BUP65" s="374"/>
      <c r="BUQ65" s="374"/>
      <c r="BUR65" s="374"/>
      <c r="BUS65" s="374"/>
      <c r="BUT65" s="374"/>
      <c r="BUU65" s="374"/>
      <c r="BUV65" s="374"/>
      <c r="BUW65" s="374"/>
      <c r="BUX65" s="374"/>
      <c r="BUY65" s="374"/>
      <c r="BUZ65" s="374"/>
      <c r="BVA65" s="374"/>
      <c r="BVB65" s="374"/>
      <c r="BVC65" s="374"/>
      <c r="BVD65" s="374"/>
      <c r="BVE65" s="374"/>
      <c r="BVF65" s="374"/>
      <c r="BVG65" s="374"/>
      <c r="BVH65" s="374"/>
      <c r="BVI65" s="374"/>
      <c r="BVJ65" s="374"/>
      <c r="BVK65" s="374"/>
      <c r="BVL65" s="374"/>
      <c r="BVM65" s="374"/>
      <c r="BVN65" s="374"/>
      <c r="BVO65" s="374"/>
      <c r="BVP65" s="374"/>
      <c r="BVQ65" s="374"/>
      <c r="BVR65" s="374"/>
      <c r="BVS65" s="374"/>
      <c r="BVT65" s="374"/>
      <c r="BVU65" s="374"/>
      <c r="BVV65" s="374"/>
      <c r="BVW65" s="374"/>
      <c r="BVX65" s="374"/>
      <c r="BVY65" s="374"/>
      <c r="BVZ65" s="374"/>
      <c r="BWA65" s="374"/>
      <c r="BWB65" s="374"/>
      <c r="BWC65" s="374"/>
      <c r="BWD65" s="374"/>
      <c r="BWE65" s="374"/>
      <c r="BWF65" s="374"/>
      <c r="BWG65" s="374"/>
      <c r="BWH65" s="374"/>
      <c r="BWI65" s="374"/>
      <c r="BWJ65" s="374"/>
      <c r="BWK65" s="374"/>
      <c r="BWL65" s="374"/>
      <c r="BWM65" s="374"/>
      <c r="BWN65" s="374"/>
      <c r="BWO65" s="374"/>
      <c r="BWP65" s="374"/>
      <c r="BWQ65" s="374"/>
      <c r="BWR65" s="374"/>
      <c r="BWS65" s="374"/>
      <c r="BWT65" s="374"/>
      <c r="BWU65" s="374"/>
      <c r="BWV65" s="374"/>
      <c r="BWW65" s="374"/>
      <c r="BWX65" s="374"/>
      <c r="BWY65" s="374"/>
      <c r="BWZ65" s="374"/>
      <c r="BXA65" s="374"/>
      <c r="BXB65" s="374"/>
      <c r="BXC65" s="374"/>
      <c r="BXD65" s="374"/>
      <c r="BXE65" s="374"/>
      <c r="BXF65" s="374"/>
      <c r="BXG65" s="374"/>
      <c r="BXH65" s="374"/>
      <c r="BXI65" s="374"/>
      <c r="BXJ65" s="374"/>
      <c r="BXK65" s="374"/>
      <c r="BXL65" s="374"/>
      <c r="BXM65" s="374"/>
      <c r="BXN65" s="374"/>
      <c r="BXO65" s="374"/>
      <c r="BXP65" s="374"/>
      <c r="BXQ65" s="374"/>
      <c r="BXR65" s="374"/>
      <c r="BXS65" s="374"/>
      <c r="BXT65" s="374"/>
      <c r="BXU65" s="374"/>
      <c r="BXV65" s="374"/>
      <c r="BXW65" s="374"/>
      <c r="BXX65" s="374"/>
      <c r="BXY65" s="374"/>
      <c r="BXZ65" s="374"/>
      <c r="BYA65" s="374"/>
      <c r="BYB65" s="374"/>
      <c r="BYC65" s="374"/>
      <c r="BYD65" s="374"/>
      <c r="BYE65" s="374"/>
      <c r="BYF65" s="374"/>
      <c r="BYG65" s="374"/>
      <c r="BYH65" s="374"/>
      <c r="BYI65" s="374"/>
      <c r="BYJ65" s="374"/>
      <c r="BYK65" s="374"/>
      <c r="BYL65" s="374"/>
      <c r="BYM65" s="374"/>
      <c r="BYN65" s="374"/>
      <c r="BYO65" s="374"/>
      <c r="BYP65" s="374"/>
      <c r="BYQ65" s="374"/>
      <c r="BYR65" s="374"/>
      <c r="BYS65" s="374"/>
      <c r="BYT65" s="374"/>
      <c r="BYU65" s="374"/>
      <c r="BYV65" s="374"/>
      <c r="BYW65" s="374"/>
      <c r="BYX65" s="374"/>
      <c r="BYY65" s="374"/>
      <c r="BYZ65" s="374"/>
      <c r="BZA65" s="374"/>
      <c r="BZB65" s="374"/>
      <c r="BZC65" s="374"/>
      <c r="BZD65" s="374"/>
      <c r="BZE65" s="374"/>
      <c r="BZF65" s="374"/>
      <c r="BZG65" s="374"/>
      <c r="BZH65" s="374"/>
      <c r="BZI65" s="374"/>
      <c r="BZJ65" s="374"/>
      <c r="BZK65" s="374"/>
      <c r="BZL65" s="374"/>
      <c r="BZM65" s="374"/>
      <c r="BZN65" s="374"/>
      <c r="BZO65" s="374"/>
      <c r="BZP65" s="374"/>
      <c r="BZQ65" s="374"/>
      <c r="BZR65" s="374"/>
      <c r="BZS65" s="374"/>
      <c r="BZT65" s="374"/>
      <c r="BZU65" s="374"/>
      <c r="BZV65" s="374"/>
      <c r="BZW65" s="374"/>
      <c r="BZX65" s="374"/>
      <c r="BZY65" s="374"/>
      <c r="BZZ65" s="374"/>
      <c r="CAA65" s="374"/>
      <c r="CAB65" s="374"/>
      <c r="CAC65" s="374"/>
      <c r="CAD65" s="374"/>
      <c r="CAE65" s="374"/>
      <c r="CAF65" s="374"/>
      <c r="CAG65" s="374"/>
      <c r="CAH65" s="374"/>
      <c r="CAI65" s="374"/>
      <c r="CAJ65" s="374"/>
      <c r="CAK65" s="374"/>
      <c r="CAL65" s="374"/>
      <c r="CAM65" s="374"/>
      <c r="CAN65" s="374"/>
      <c r="CAO65" s="374"/>
      <c r="CAP65" s="374"/>
      <c r="CAQ65" s="374"/>
      <c r="CAR65" s="374"/>
      <c r="CAS65" s="374"/>
      <c r="CAT65" s="374"/>
      <c r="CAU65" s="374"/>
      <c r="CAV65" s="374"/>
      <c r="CAW65" s="374"/>
      <c r="CAX65" s="374"/>
      <c r="CAY65" s="374"/>
      <c r="CAZ65" s="374"/>
      <c r="CBA65" s="374"/>
      <c r="CBB65" s="374"/>
      <c r="CBC65" s="374"/>
      <c r="CBD65" s="374"/>
      <c r="CBE65" s="374"/>
      <c r="CBF65" s="374"/>
      <c r="CBG65" s="374"/>
      <c r="CBH65" s="374"/>
      <c r="CBI65" s="374"/>
      <c r="CBJ65" s="374"/>
      <c r="CBK65" s="374"/>
      <c r="CBL65" s="374"/>
      <c r="CBM65" s="374"/>
      <c r="CBN65" s="374"/>
      <c r="CBO65" s="374"/>
      <c r="CBP65" s="374"/>
      <c r="CBQ65" s="374"/>
      <c r="CBR65" s="374"/>
      <c r="CBS65" s="374"/>
      <c r="CBT65" s="374"/>
      <c r="CBU65" s="374"/>
      <c r="CBV65" s="374"/>
      <c r="CBW65" s="374"/>
      <c r="CBX65" s="374"/>
      <c r="CBY65" s="374"/>
      <c r="CBZ65" s="374"/>
      <c r="CCA65" s="374"/>
      <c r="CCB65" s="374"/>
      <c r="CCC65" s="374"/>
      <c r="CCD65" s="374"/>
      <c r="CCE65" s="374"/>
      <c r="CCF65" s="374"/>
      <c r="CCG65" s="374"/>
      <c r="CCH65" s="374"/>
      <c r="CCI65" s="374"/>
      <c r="CCJ65" s="374"/>
      <c r="CCK65" s="374"/>
      <c r="CCL65" s="374"/>
      <c r="CCM65" s="374"/>
      <c r="CCN65" s="374"/>
      <c r="CCO65" s="374"/>
      <c r="CCP65" s="374"/>
      <c r="CCQ65" s="374"/>
      <c r="CCR65" s="374"/>
      <c r="CCS65" s="374"/>
      <c r="CCT65" s="374"/>
      <c r="CCU65" s="374"/>
      <c r="CCV65" s="374"/>
      <c r="CCW65" s="374"/>
      <c r="CCX65" s="374"/>
      <c r="CCY65" s="374"/>
      <c r="CCZ65" s="374"/>
      <c r="CDA65" s="374"/>
      <c r="CDB65" s="374"/>
      <c r="CDC65" s="374"/>
      <c r="CDD65" s="374"/>
      <c r="CDE65" s="374"/>
      <c r="CDF65" s="374"/>
      <c r="CDG65" s="374"/>
      <c r="CDH65" s="374"/>
      <c r="CDI65" s="374"/>
      <c r="CDJ65" s="374"/>
      <c r="CDK65" s="374"/>
      <c r="CDL65" s="374"/>
      <c r="CDM65" s="374"/>
      <c r="CDN65" s="374"/>
      <c r="CDO65" s="374"/>
      <c r="CDP65" s="374"/>
      <c r="CDQ65" s="374"/>
      <c r="CDR65" s="374"/>
      <c r="CDS65" s="374"/>
      <c r="CDT65" s="374"/>
      <c r="CDU65" s="374"/>
      <c r="CDV65" s="374"/>
      <c r="CDW65" s="374"/>
      <c r="CDX65" s="374"/>
      <c r="CDY65" s="374"/>
      <c r="CDZ65" s="374"/>
      <c r="CEA65" s="374"/>
      <c r="CEB65" s="374"/>
      <c r="CEC65" s="374"/>
      <c r="CED65" s="374"/>
      <c r="CEE65" s="374"/>
      <c r="CEF65" s="374"/>
      <c r="CEG65" s="374"/>
      <c r="CEH65" s="374"/>
      <c r="CEI65" s="374"/>
      <c r="CEJ65" s="374"/>
      <c r="CEK65" s="374"/>
      <c r="CEL65" s="374"/>
      <c r="CEM65" s="374"/>
      <c r="CEN65" s="374"/>
      <c r="CEO65" s="374"/>
      <c r="CEP65" s="374"/>
      <c r="CEQ65" s="374"/>
      <c r="CER65" s="374"/>
      <c r="CES65" s="374"/>
      <c r="CET65" s="374"/>
      <c r="CEU65" s="374"/>
      <c r="CEV65" s="374"/>
      <c r="CEW65" s="374"/>
      <c r="CEX65" s="374"/>
      <c r="CEY65" s="374"/>
      <c r="CEZ65" s="374"/>
      <c r="CFA65" s="374"/>
      <c r="CFB65" s="374"/>
      <c r="CFC65" s="374"/>
      <c r="CFD65" s="374"/>
      <c r="CFE65" s="374"/>
      <c r="CFF65" s="374"/>
      <c r="CFG65" s="374"/>
      <c r="CFH65" s="374"/>
      <c r="CFI65" s="374"/>
      <c r="CFJ65" s="374"/>
      <c r="CFK65" s="374"/>
      <c r="CFL65" s="374"/>
      <c r="CFM65" s="374"/>
      <c r="CFN65" s="374"/>
      <c r="CFO65" s="374"/>
      <c r="CFP65" s="374"/>
      <c r="CFQ65" s="374"/>
      <c r="CFR65" s="374"/>
      <c r="CFS65" s="374"/>
      <c r="CFT65" s="374"/>
      <c r="CFU65" s="374"/>
      <c r="CFV65" s="374"/>
      <c r="CFW65" s="374"/>
      <c r="CFX65" s="374"/>
      <c r="CFY65" s="374"/>
      <c r="CFZ65" s="374"/>
      <c r="CGA65" s="374"/>
      <c r="CGB65" s="374"/>
      <c r="CGC65" s="374"/>
      <c r="CGD65" s="374"/>
      <c r="CGE65" s="374"/>
      <c r="CGF65" s="374"/>
      <c r="CGG65" s="374"/>
      <c r="CGH65" s="374"/>
      <c r="CGI65" s="374"/>
      <c r="CGJ65" s="374"/>
      <c r="CGK65" s="374"/>
      <c r="CGL65" s="374"/>
      <c r="CGM65" s="374"/>
      <c r="CGN65" s="374"/>
      <c r="CGO65" s="374"/>
      <c r="CGP65" s="374"/>
      <c r="CGQ65" s="374"/>
      <c r="CGR65" s="374"/>
      <c r="CGS65" s="374"/>
      <c r="CGT65" s="374"/>
      <c r="CGU65" s="374"/>
      <c r="CGV65" s="374"/>
      <c r="CGW65" s="374"/>
      <c r="CGX65" s="374"/>
      <c r="CGY65" s="374"/>
      <c r="CGZ65" s="374"/>
      <c r="CHA65" s="374"/>
      <c r="CHB65" s="374"/>
      <c r="CHC65" s="374"/>
      <c r="CHD65" s="374"/>
      <c r="CHE65" s="374"/>
      <c r="CHF65" s="374"/>
      <c r="CHG65" s="374"/>
      <c r="CHH65" s="374"/>
      <c r="CHI65" s="374"/>
      <c r="CHJ65" s="374"/>
      <c r="CHK65" s="374"/>
      <c r="CHL65" s="374"/>
      <c r="CHM65" s="374"/>
      <c r="CHN65" s="374"/>
      <c r="CHO65" s="374"/>
      <c r="CHP65" s="374"/>
      <c r="CHQ65" s="374"/>
      <c r="CHR65" s="374"/>
      <c r="CHS65" s="374"/>
      <c r="CHT65" s="374"/>
      <c r="CHU65" s="374"/>
      <c r="CHV65" s="374"/>
      <c r="CHW65" s="374"/>
      <c r="CHX65" s="374"/>
      <c r="CHY65" s="374"/>
      <c r="CHZ65" s="374"/>
      <c r="CIA65" s="374"/>
      <c r="CIB65" s="374"/>
      <c r="CIC65" s="374"/>
      <c r="CID65" s="374"/>
      <c r="CIE65" s="374"/>
      <c r="CIF65" s="374"/>
      <c r="CIG65" s="374"/>
      <c r="CIH65" s="374"/>
      <c r="CII65" s="374"/>
      <c r="CIJ65" s="374"/>
      <c r="CIK65" s="374"/>
      <c r="CIL65" s="374"/>
      <c r="CIM65" s="374"/>
      <c r="CIN65" s="374"/>
      <c r="CIO65" s="374"/>
      <c r="CIP65" s="374"/>
      <c r="CIQ65" s="374"/>
      <c r="CIR65" s="374"/>
      <c r="CIS65" s="374"/>
      <c r="CIT65" s="374"/>
      <c r="CIU65" s="374"/>
      <c r="CIV65" s="374"/>
      <c r="CIW65" s="374"/>
      <c r="CIX65" s="374"/>
      <c r="CIY65" s="374"/>
      <c r="CIZ65" s="374"/>
      <c r="CJA65" s="374"/>
      <c r="CJB65" s="374"/>
      <c r="CJC65" s="374"/>
      <c r="CJD65" s="374"/>
      <c r="CJE65" s="374"/>
      <c r="CJF65" s="374"/>
      <c r="CJG65" s="374"/>
      <c r="CJH65" s="374"/>
      <c r="CJI65" s="374"/>
      <c r="CJJ65" s="374"/>
      <c r="CJK65" s="374"/>
      <c r="CJL65" s="374"/>
      <c r="CJM65" s="374"/>
      <c r="CJN65" s="374"/>
      <c r="CJO65" s="374"/>
      <c r="CJP65" s="374"/>
      <c r="CJQ65" s="374"/>
      <c r="CJR65" s="374"/>
      <c r="CJS65" s="374"/>
      <c r="CJT65" s="374"/>
      <c r="CJU65" s="374"/>
      <c r="CJV65" s="374"/>
      <c r="CJW65" s="374"/>
      <c r="CJX65" s="374"/>
      <c r="CJY65" s="374"/>
      <c r="CJZ65" s="374"/>
      <c r="CKA65" s="374"/>
      <c r="CKB65" s="374"/>
      <c r="CKC65" s="374"/>
      <c r="CKD65" s="374"/>
      <c r="CKE65" s="374"/>
      <c r="CKF65" s="374"/>
      <c r="CKG65" s="374"/>
      <c r="CKH65" s="374"/>
      <c r="CKI65" s="374"/>
      <c r="CKJ65" s="374"/>
      <c r="CKK65" s="374"/>
      <c r="CKL65" s="374"/>
      <c r="CKM65" s="374"/>
      <c r="CKN65" s="374"/>
      <c r="CKO65" s="374"/>
      <c r="CKP65" s="374"/>
      <c r="CKQ65" s="374"/>
      <c r="CKR65" s="374"/>
      <c r="CKS65" s="374"/>
      <c r="CKT65" s="374"/>
      <c r="CKU65" s="374"/>
      <c r="CKV65" s="374"/>
      <c r="CKW65" s="374"/>
      <c r="CKX65" s="374"/>
      <c r="CKY65" s="374"/>
      <c r="CKZ65" s="374"/>
      <c r="CLA65" s="374"/>
      <c r="CLB65" s="374"/>
      <c r="CLC65" s="374"/>
      <c r="CLD65" s="374"/>
      <c r="CLE65" s="374"/>
      <c r="CLF65" s="374"/>
      <c r="CLG65" s="374"/>
      <c r="CLH65" s="374"/>
      <c r="CLI65" s="374"/>
      <c r="CLJ65" s="374"/>
      <c r="CLK65" s="374"/>
      <c r="CLL65" s="374"/>
      <c r="CLM65" s="374"/>
      <c r="CLN65" s="374"/>
      <c r="CLO65" s="374"/>
      <c r="CLP65" s="374"/>
      <c r="CLQ65" s="374"/>
      <c r="CLR65" s="374"/>
      <c r="CLS65" s="374"/>
      <c r="CLT65" s="374"/>
      <c r="CLU65" s="374"/>
      <c r="CLV65" s="374"/>
      <c r="CLW65" s="374"/>
      <c r="CLX65" s="374"/>
      <c r="CLY65" s="374"/>
      <c r="CLZ65" s="374"/>
      <c r="CMA65" s="374"/>
      <c r="CMB65" s="374"/>
      <c r="CMC65" s="374"/>
      <c r="CMD65" s="374"/>
      <c r="CME65" s="374"/>
      <c r="CMF65" s="374"/>
      <c r="CMG65" s="374"/>
      <c r="CMH65" s="374"/>
      <c r="CMI65" s="374"/>
      <c r="CMJ65" s="374"/>
      <c r="CMK65" s="374"/>
      <c r="CML65" s="374"/>
      <c r="CMM65" s="374"/>
      <c r="CMN65" s="374"/>
      <c r="CMO65" s="374"/>
      <c r="CMP65" s="374"/>
      <c r="CMQ65" s="374"/>
      <c r="CMR65" s="374"/>
      <c r="CMS65" s="374"/>
      <c r="CMT65" s="374"/>
      <c r="CMU65" s="374"/>
      <c r="CMV65" s="374"/>
      <c r="CMW65" s="374"/>
      <c r="CMX65" s="374"/>
      <c r="CMY65" s="374"/>
      <c r="CMZ65" s="374"/>
      <c r="CNA65" s="374"/>
      <c r="CNB65" s="374"/>
      <c r="CNC65" s="374"/>
      <c r="CND65" s="374"/>
      <c r="CNE65" s="374"/>
      <c r="CNF65" s="374"/>
      <c r="CNG65" s="374"/>
      <c r="CNH65" s="374"/>
      <c r="CNI65" s="374"/>
      <c r="CNJ65" s="374"/>
      <c r="CNK65" s="374"/>
      <c r="CNL65" s="374"/>
      <c r="CNM65" s="374"/>
      <c r="CNN65" s="374"/>
      <c r="CNO65" s="374"/>
      <c r="CNP65" s="374"/>
      <c r="CNQ65" s="374"/>
      <c r="CNR65" s="374"/>
      <c r="CNS65" s="374"/>
      <c r="CNT65" s="374"/>
      <c r="CNU65" s="374"/>
      <c r="CNV65" s="374"/>
      <c r="CNW65" s="374"/>
      <c r="CNX65" s="374"/>
      <c r="CNY65" s="374"/>
      <c r="CNZ65" s="374"/>
      <c r="COA65" s="374"/>
      <c r="COB65" s="374"/>
      <c r="COC65" s="374"/>
      <c r="COD65" s="374"/>
      <c r="COE65" s="374"/>
      <c r="COF65" s="374"/>
      <c r="COG65" s="374"/>
      <c r="COH65" s="374"/>
      <c r="COI65" s="374"/>
      <c r="COJ65" s="374"/>
      <c r="COK65" s="374"/>
      <c r="COL65" s="374"/>
      <c r="COM65" s="374"/>
      <c r="CON65" s="374"/>
      <c r="COO65" s="374"/>
      <c r="COP65" s="374"/>
      <c r="COQ65" s="374"/>
      <c r="COR65" s="374"/>
      <c r="COS65" s="374"/>
      <c r="COT65" s="374"/>
      <c r="COU65" s="374"/>
      <c r="COV65" s="374"/>
      <c r="COW65" s="374"/>
      <c r="COX65" s="374"/>
      <c r="COY65" s="374"/>
      <c r="COZ65" s="374"/>
      <c r="CPA65" s="374"/>
      <c r="CPB65" s="374"/>
      <c r="CPC65" s="374"/>
      <c r="CPD65" s="374"/>
      <c r="CPE65" s="374"/>
      <c r="CPF65" s="374"/>
      <c r="CPG65" s="374"/>
      <c r="CPH65" s="374"/>
      <c r="CPI65" s="374"/>
      <c r="CPJ65" s="374"/>
      <c r="CPK65" s="374"/>
      <c r="CPL65" s="374"/>
      <c r="CPM65" s="374"/>
      <c r="CPN65" s="374"/>
      <c r="CPO65" s="374"/>
      <c r="CPP65" s="374"/>
      <c r="CPQ65" s="374"/>
      <c r="CPR65" s="374"/>
      <c r="CPS65" s="374"/>
      <c r="CPT65" s="374"/>
      <c r="CPU65" s="374"/>
      <c r="CPV65" s="374"/>
      <c r="CPW65" s="374"/>
      <c r="CPX65" s="374"/>
      <c r="CPY65" s="374"/>
      <c r="CPZ65" s="374"/>
      <c r="CQA65" s="374"/>
      <c r="CQB65" s="374"/>
      <c r="CQC65" s="374"/>
      <c r="CQD65" s="374"/>
      <c r="CQE65" s="374"/>
      <c r="CQF65" s="374"/>
      <c r="CQG65" s="374"/>
      <c r="CQH65" s="374"/>
      <c r="CQI65" s="374"/>
      <c r="CQJ65" s="374"/>
      <c r="CQK65" s="374"/>
      <c r="CQL65" s="374"/>
      <c r="CQM65" s="374"/>
      <c r="CQN65" s="374"/>
      <c r="CQO65" s="374"/>
      <c r="CQP65" s="374"/>
      <c r="CQQ65" s="374"/>
      <c r="CQR65" s="374"/>
      <c r="CQS65" s="374"/>
      <c r="CQT65" s="374"/>
      <c r="CQU65" s="374"/>
      <c r="CQV65" s="374"/>
      <c r="CQW65" s="374"/>
      <c r="CQX65" s="374"/>
      <c r="CQY65" s="374"/>
      <c r="CQZ65" s="374"/>
      <c r="CRA65" s="374"/>
      <c r="CRB65" s="374"/>
      <c r="CRC65" s="374"/>
      <c r="CRD65" s="374"/>
      <c r="CRE65" s="374"/>
      <c r="CRF65" s="374"/>
      <c r="CRG65" s="374"/>
      <c r="CRH65" s="374"/>
      <c r="CRI65" s="374"/>
      <c r="CRJ65" s="374"/>
      <c r="CRK65" s="374"/>
      <c r="CRL65" s="374"/>
      <c r="CRM65" s="374"/>
      <c r="CRN65" s="374"/>
      <c r="CRO65" s="374"/>
      <c r="CRP65" s="374"/>
      <c r="CRQ65" s="374"/>
      <c r="CRR65" s="374"/>
      <c r="CRS65" s="374"/>
      <c r="CRT65" s="374"/>
      <c r="CRU65" s="374"/>
      <c r="CRV65" s="374"/>
      <c r="CRW65" s="374"/>
      <c r="CRX65" s="374"/>
      <c r="CRY65" s="374"/>
      <c r="CRZ65" s="374"/>
      <c r="CSA65" s="374"/>
      <c r="CSB65" s="374"/>
      <c r="CSC65" s="374"/>
      <c r="CSD65" s="374"/>
      <c r="CSE65" s="374"/>
      <c r="CSF65" s="374"/>
      <c r="CSG65" s="374"/>
      <c r="CSH65" s="374"/>
      <c r="CSI65" s="374"/>
      <c r="CSJ65" s="374"/>
      <c r="CSK65" s="374"/>
      <c r="CSL65" s="374"/>
      <c r="CSM65" s="374"/>
      <c r="CSN65" s="374"/>
      <c r="CSO65" s="374"/>
      <c r="CSP65" s="374"/>
      <c r="CSQ65" s="374"/>
      <c r="CSR65" s="374"/>
      <c r="CSS65" s="374"/>
      <c r="CST65" s="374"/>
      <c r="CSU65" s="374"/>
      <c r="CSV65" s="374"/>
      <c r="CSW65" s="374"/>
      <c r="CSX65" s="374"/>
      <c r="CSY65" s="374"/>
      <c r="CSZ65" s="374"/>
      <c r="CTA65" s="374"/>
      <c r="CTB65" s="374"/>
      <c r="CTC65" s="374"/>
      <c r="CTD65" s="374"/>
      <c r="CTE65" s="374"/>
      <c r="CTF65" s="374"/>
      <c r="CTG65" s="374"/>
      <c r="CTH65" s="374"/>
      <c r="CTI65" s="374"/>
      <c r="CTJ65" s="374"/>
      <c r="CTK65" s="374"/>
      <c r="CTL65" s="374"/>
      <c r="CTM65" s="374"/>
      <c r="CTN65" s="374"/>
      <c r="CTO65" s="374"/>
      <c r="CTP65" s="374"/>
      <c r="CTQ65" s="374"/>
      <c r="CTR65" s="374"/>
      <c r="CTS65" s="374"/>
      <c r="CTT65" s="374"/>
      <c r="CTU65" s="374"/>
      <c r="CTV65" s="374"/>
      <c r="CTW65" s="374"/>
      <c r="CTX65" s="374"/>
      <c r="CTY65" s="374"/>
      <c r="CTZ65" s="374"/>
      <c r="CUA65" s="374"/>
      <c r="CUB65" s="374"/>
      <c r="CUC65" s="374"/>
      <c r="CUD65" s="374"/>
      <c r="CUE65" s="374"/>
      <c r="CUF65" s="374"/>
      <c r="CUG65" s="374"/>
      <c r="CUH65" s="374"/>
      <c r="CUI65" s="374"/>
      <c r="CUJ65" s="374"/>
      <c r="CUK65" s="374"/>
      <c r="CUL65" s="374"/>
      <c r="CUM65" s="374"/>
      <c r="CUN65" s="374"/>
      <c r="CUO65" s="374"/>
      <c r="CUP65" s="374"/>
      <c r="CUQ65" s="374"/>
      <c r="CUR65" s="374"/>
      <c r="CUS65" s="374"/>
      <c r="CUT65" s="374"/>
      <c r="CUU65" s="374"/>
      <c r="CUV65" s="374"/>
      <c r="CUW65" s="374"/>
      <c r="CUX65" s="374"/>
      <c r="CUY65" s="374"/>
      <c r="CUZ65" s="374"/>
      <c r="CVA65" s="374"/>
      <c r="CVB65" s="374"/>
      <c r="CVC65" s="374"/>
      <c r="CVD65" s="374"/>
      <c r="CVE65" s="374"/>
      <c r="CVF65" s="374"/>
      <c r="CVG65" s="374"/>
      <c r="CVH65" s="374"/>
      <c r="CVI65" s="374"/>
      <c r="CVJ65" s="374"/>
      <c r="CVK65" s="374"/>
      <c r="CVL65" s="374"/>
      <c r="CVM65" s="374"/>
      <c r="CVN65" s="374"/>
      <c r="CVO65" s="374"/>
      <c r="CVP65" s="374"/>
      <c r="CVQ65" s="374"/>
      <c r="CVR65" s="374"/>
      <c r="CVS65" s="374"/>
      <c r="CVT65" s="374"/>
      <c r="CVU65" s="374"/>
      <c r="CVV65" s="374"/>
      <c r="CVW65" s="374"/>
      <c r="CVX65" s="374"/>
      <c r="CVY65" s="374"/>
      <c r="CVZ65" s="374"/>
      <c r="CWA65" s="374"/>
      <c r="CWB65" s="374"/>
      <c r="CWC65" s="374"/>
      <c r="CWD65" s="374"/>
      <c r="CWE65" s="374"/>
      <c r="CWF65" s="374"/>
      <c r="CWG65" s="374"/>
      <c r="CWH65" s="374"/>
      <c r="CWI65" s="374"/>
      <c r="CWJ65" s="374"/>
      <c r="CWK65" s="374"/>
      <c r="CWL65" s="374"/>
      <c r="CWM65" s="374"/>
      <c r="CWN65" s="374"/>
      <c r="CWO65" s="374"/>
      <c r="CWP65" s="374"/>
      <c r="CWQ65" s="374"/>
      <c r="CWR65" s="374"/>
      <c r="CWS65" s="374"/>
      <c r="CWT65" s="374"/>
      <c r="CWU65" s="374"/>
      <c r="CWV65" s="374"/>
      <c r="CWW65" s="374"/>
      <c r="CWX65" s="374"/>
      <c r="CWY65" s="374"/>
      <c r="CWZ65" s="374"/>
      <c r="CXA65" s="374"/>
      <c r="CXB65" s="374"/>
      <c r="CXC65" s="374"/>
      <c r="CXD65" s="374"/>
      <c r="CXE65" s="374"/>
      <c r="CXF65" s="374"/>
      <c r="CXG65" s="374"/>
      <c r="CXH65" s="374"/>
      <c r="CXI65" s="374"/>
      <c r="CXJ65" s="374"/>
      <c r="CXK65" s="374"/>
      <c r="CXL65" s="374"/>
      <c r="CXM65" s="374"/>
      <c r="CXN65" s="374"/>
      <c r="CXO65" s="374"/>
      <c r="CXP65" s="374"/>
      <c r="CXQ65" s="374"/>
      <c r="CXR65" s="374"/>
      <c r="CXS65" s="374"/>
      <c r="CXT65" s="374"/>
      <c r="CXU65" s="374"/>
      <c r="CXV65" s="374"/>
      <c r="CXW65" s="374"/>
      <c r="CXX65" s="374"/>
      <c r="CXY65" s="374"/>
      <c r="CXZ65" s="374"/>
      <c r="CYA65" s="374"/>
      <c r="CYB65" s="374"/>
      <c r="CYC65" s="374"/>
      <c r="CYD65" s="374"/>
      <c r="CYE65" s="374"/>
      <c r="CYF65" s="374"/>
      <c r="CYG65" s="374"/>
      <c r="CYH65" s="374"/>
      <c r="CYI65" s="374"/>
      <c r="CYJ65" s="374"/>
      <c r="CYK65" s="374"/>
      <c r="CYL65" s="374"/>
      <c r="CYM65" s="374"/>
      <c r="CYN65" s="374"/>
      <c r="CYO65" s="374"/>
      <c r="CYP65" s="374"/>
      <c r="CYQ65" s="374"/>
      <c r="CYR65" s="374"/>
      <c r="CYS65" s="374"/>
      <c r="CYT65" s="374"/>
      <c r="CYU65" s="374"/>
      <c r="CYV65" s="374"/>
      <c r="CYW65" s="374"/>
      <c r="CYX65" s="374"/>
      <c r="CYY65" s="374"/>
      <c r="CYZ65" s="374"/>
      <c r="CZA65" s="374"/>
      <c r="CZB65" s="374"/>
      <c r="CZC65" s="374"/>
      <c r="CZD65" s="374"/>
      <c r="CZE65" s="374"/>
      <c r="CZF65" s="374"/>
      <c r="CZG65" s="374"/>
      <c r="CZH65" s="374"/>
      <c r="CZI65" s="374"/>
      <c r="CZJ65" s="374"/>
      <c r="CZK65" s="374"/>
      <c r="CZL65" s="374"/>
      <c r="CZM65" s="374"/>
      <c r="CZN65" s="374"/>
      <c r="CZO65" s="374"/>
      <c r="CZP65" s="374"/>
      <c r="CZQ65" s="374"/>
      <c r="CZR65" s="374"/>
      <c r="CZS65" s="374"/>
      <c r="CZT65" s="374"/>
      <c r="CZU65" s="374"/>
      <c r="CZV65" s="374"/>
      <c r="CZW65" s="374"/>
      <c r="CZX65" s="374"/>
      <c r="CZY65" s="374"/>
      <c r="CZZ65" s="374"/>
      <c r="DAA65" s="374"/>
      <c r="DAB65" s="374"/>
      <c r="DAC65" s="374"/>
      <c r="DAD65" s="374"/>
      <c r="DAE65" s="374"/>
      <c r="DAF65" s="374"/>
      <c r="DAG65" s="374"/>
      <c r="DAH65" s="374"/>
      <c r="DAI65" s="374"/>
      <c r="DAJ65" s="374"/>
      <c r="DAK65" s="374"/>
      <c r="DAL65" s="374"/>
      <c r="DAM65" s="374"/>
      <c r="DAN65" s="374"/>
      <c r="DAO65" s="374"/>
      <c r="DAP65" s="374"/>
      <c r="DAQ65" s="374"/>
      <c r="DAR65" s="374"/>
      <c r="DAS65" s="374"/>
      <c r="DAT65" s="374"/>
      <c r="DAU65" s="374"/>
      <c r="DAV65" s="374"/>
      <c r="DAW65" s="374"/>
      <c r="DAX65" s="374"/>
      <c r="DAY65" s="374"/>
      <c r="DAZ65" s="374"/>
      <c r="DBA65" s="374"/>
      <c r="DBB65" s="374"/>
      <c r="DBC65" s="374"/>
      <c r="DBD65" s="374"/>
      <c r="DBE65" s="374"/>
      <c r="DBF65" s="374"/>
      <c r="DBG65" s="374"/>
      <c r="DBH65" s="374"/>
      <c r="DBI65" s="374"/>
      <c r="DBJ65" s="374"/>
      <c r="DBK65" s="374"/>
      <c r="DBL65" s="374"/>
      <c r="DBM65" s="374"/>
      <c r="DBN65" s="374"/>
      <c r="DBO65" s="374"/>
      <c r="DBP65" s="374"/>
      <c r="DBQ65" s="374"/>
      <c r="DBR65" s="374"/>
      <c r="DBS65" s="374"/>
      <c r="DBT65" s="374"/>
      <c r="DBU65" s="374"/>
      <c r="DBV65" s="374"/>
      <c r="DBW65" s="374"/>
      <c r="DBX65" s="374"/>
      <c r="DBY65" s="374"/>
      <c r="DBZ65" s="374"/>
      <c r="DCA65" s="374"/>
      <c r="DCB65" s="374"/>
      <c r="DCC65" s="374"/>
      <c r="DCD65" s="374"/>
      <c r="DCE65" s="374"/>
      <c r="DCF65" s="374"/>
      <c r="DCG65" s="374"/>
      <c r="DCH65" s="374"/>
      <c r="DCI65" s="374"/>
      <c r="DCJ65" s="374"/>
      <c r="DCK65" s="374"/>
      <c r="DCL65" s="374"/>
      <c r="DCM65" s="374"/>
      <c r="DCN65" s="374"/>
      <c r="DCO65" s="374"/>
      <c r="DCP65" s="374"/>
      <c r="DCQ65" s="374"/>
      <c r="DCR65" s="374"/>
      <c r="DCS65" s="374"/>
      <c r="DCT65" s="374"/>
      <c r="DCU65" s="374"/>
      <c r="DCV65" s="374"/>
      <c r="DCW65" s="374"/>
      <c r="DCX65" s="374"/>
      <c r="DCY65" s="374"/>
      <c r="DCZ65" s="374"/>
      <c r="DDA65" s="374"/>
      <c r="DDB65" s="374"/>
      <c r="DDC65" s="374"/>
      <c r="DDD65" s="374"/>
      <c r="DDE65" s="374"/>
      <c r="DDF65" s="374"/>
      <c r="DDG65" s="374"/>
      <c r="DDH65" s="374"/>
      <c r="DDI65" s="374"/>
      <c r="DDJ65" s="374"/>
      <c r="DDK65" s="374"/>
      <c r="DDL65" s="374"/>
      <c r="DDM65" s="374"/>
      <c r="DDN65" s="374"/>
      <c r="DDO65" s="374"/>
      <c r="DDP65" s="374"/>
      <c r="DDQ65" s="374"/>
      <c r="DDR65" s="374"/>
      <c r="DDS65" s="374"/>
      <c r="DDT65" s="374"/>
      <c r="DDU65" s="374"/>
      <c r="DDV65" s="374"/>
      <c r="DDW65" s="374"/>
      <c r="DDX65" s="374"/>
      <c r="DDY65" s="374"/>
      <c r="DDZ65" s="374"/>
      <c r="DEA65" s="374"/>
      <c r="DEB65" s="374"/>
      <c r="DEC65" s="374"/>
      <c r="DED65" s="374"/>
      <c r="DEE65" s="374"/>
      <c r="DEF65" s="374"/>
      <c r="DEG65" s="374"/>
      <c r="DEH65" s="374"/>
      <c r="DEI65" s="374"/>
      <c r="DEJ65" s="374"/>
      <c r="DEK65" s="374"/>
      <c r="DEL65" s="374"/>
      <c r="DEM65" s="374"/>
      <c r="DEN65" s="374"/>
      <c r="DEO65" s="374"/>
      <c r="DEP65" s="374"/>
      <c r="DEQ65" s="374"/>
      <c r="DER65" s="374"/>
      <c r="DES65" s="374"/>
      <c r="DET65" s="374"/>
      <c r="DEU65" s="374"/>
      <c r="DEV65" s="374"/>
      <c r="DEW65" s="374"/>
      <c r="DEX65" s="374"/>
      <c r="DEY65" s="374"/>
      <c r="DEZ65" s="374"/>
      <c r="DFA65" s="374"/>
      <c r="DFB65" s="374"/>
      <c r="DFC65" s="374"/>
      <c r="DFD65" s="374"/>
      <c r="DFE65" s="374"/>
      <c r="DFF65" s="374"/>
      <c r="DFG65" s="374"/>
      <c r="DFH65" s="374"/>
      <c r="DFI65" s="374"/>
      <c r="DFJ65" s="374"/>
      <c r="DFK65" s="374"/>
      <c r="DFL65" s="374"/>
      <c r="DFM65" s="374"/>
      <c r="DFN65" s="374"/>
      <c r="DFO65" s="374"/>
      <c r="DFP65" s="374"/>
      <c r="DFQ65" s="374"/>
      <c r="DFR65" s="374"/>
      <c r="DFS65" s="374"/>
      <c r="DFT65" s="374"/>
      <c r="DFU65" s="374"/>
      <c r="DFV65" s="374"/>
      <c r="DFW65" s="374"/>
      <c r="DFX65" s="374"/>
      <c r="DFY65" s="374"/>
      <c r="DFZ65" s="374"/>
      <c r="DGA65" s="374"/>
      <c r="DGB65" s="374"/>
      <c r="DGC65" s="374"/>
      <c r="DGD65" s="374"/>
      <c r="DGE65" s="374"/>
      <c r="DGF65" s="374"/>
      <c r="DGG65" s="374"/>
      <c r="DGH65" s="374"/>
      <c r="DGI65" s="374"/>
      <c r="DGJ65" s="374"/>
      <c r="DGK65" s="374"/>
      <c r="DGL65" s="374"/>
      <c r="DGM65" s="374"/>
      <c r="DGN65" s="374"/>
      <c r="DGO65" s="374"/>
      <c r="DGP65" s="374"/>
      <c r="DGQ65" s="374"/>
      <c r="DGR65" s="374"/>
      <c r="DGS65" s="374"/>
      <c r="DGT65" s="374"/>
      <c r="DGU65" s="374"/>
      <c r="DGV65" s="374"/>
      <c r="DGW65" s="374"/>
      <c r="DGX65" s="374"/>
      <c r="DGY65" s="374"/>
      <c r="DGZ65" s="374"/>
      <c r="DHA65" s="374"/>
      <c r="DHB65" s="374"/>
      <c r="DHC65" s="374"/>
      <c r="DHD65" s="374"/>
      <c r="DHE65" s="374"/>
      <c r="DHF65" s="374"/>
      <c r="DHG65" s="374"/>
      <c r="DHH65" s="374"/>
      <c r="DHI65" s="374"/>
      <c r="DHJ65" s="374"/>
      <c r="DHK65" s="374"/>
      <c r="DHL65" s="374"/>
      <c r="DHM65" s="374"/>
      <c r="DHN65" s="374"/>
      <c r="DHO65" s="374"/>
      <c r="DHP65" s="374"/>
      <c r="DHQ65" s="374"/>
      <c r="DHR65" s="374"/>
      <c r="DHS65" s="374"/>
      <c r="DHT65" s="374"/>
      <c r="DHU65" s="374"/>
      <c r="DHV65" s="374"/>
      <c r="DHW65" s="374"/>
      <c r="DHX65" s="374"/>
      <c r="DHY65" s="374"/>
      <c r="DHZ65" s="374"/>
      <c r="DIA65" s="374"/>
      <c r="DIB65" s="374"/>
      <c r="DIC65" s="374"/>
      <c r="DID65" s="374"/>
      <c r="DIE65" s="374"/>
      <c r="DIF65" s="374"/>
      <c r="DIG65" s="374"/>
      <c r="DIH65" s="374"/>
      <c r="DII65" s="374"/>
      <c r="DIJ65" s="374"/>
      <c r="DIK65" s="374"/>
      <c r="DIL65" s="374"/>
      <c r="DIM65" s="374"/>
      <c r="DIN65" s="374"/>
      <c r="DIO65" s="374"/>
      <c r="DIP65" s="374"/>
      <c r="DIQ65" s="374"/>
      <c r="DIR65" s="374"/>
      <c r="DIS65" s="374"/>
      <c r="DIT65" s="374"/>
      <c r="DIU65" s="374"/>
      <c r="DIV65" s="374"/>
      <c r="DIW65" s="374"/>
      <c r="DIX65" s="374"/>
      <c r="DIY65" s="374"/>
      <c r="DIZ65" s="374"/>
      <c r="DJA65" s="374"/>
      <c r="DJB65" s="374"/>
      <c r="DJC65" s="374"/>
      <c r="DJD65" s="374"/>
      <c r="DJE65" s="374"/>
      <c r="DJF65" s="374"/>
      <c r="DJG65" s="374"/>
      <c r="DJH65" s="374"/>
      <c r="DJI65" s="374"/>
      <c r="DJJ65" s="374"/>
      <c r="DJK65" s="374"/>
      <c r="DJL65" s="374"/>
      <c r="DJM65" s="374"/>
      <c r="DJN65" s="374"/>
      <c r="DJO65" s="374"/>
      <c r="DJP65" s="374"/>
      <c r="DJQ65" s="374"/>
      <c r="DJR65" s="374"/>
      <c r="DJS65" s="374"/>
      <c r="DJT65" s="374"/>
      <c r="DJU65" s="374"/>
      <c r="DJV65" s="374"/>
      <c r="DJW65" s="374"/>
      <c r="DJX65" s="374"/>
      <c r="DJY65" s="374"/>
      <c r="DJZ65" s="374"/>
      <c r="DKA65" s="374"/>
      <c r="DKB65" s="374"/>
      <c r="DKC65" s="374"/>
      <c r="DKD65" s="374"/>
      <c r="DKE65" s="374"/>
      <c r="DKF65" s="374"/>
      <c r="DKG65" s="374"/>
      <c r="DKH65" s="374"/>
      <c r="DKI65" s="374"/>
      <c r="DKJ65" s="374"/>
      <c r="DKK65" s="374"/>
      <c r="DKL65" s="374"/>
      <c r="DKM65" s="374"/>
      <c r="DKN65" s="374"/>
      <c r="DKO65" s="374"/>
      <c r="DKP65" s="374"/>
      <c r="DKQ65" s="374"/>
      <c r="DKR65" s="374"/>
      <c r="DKS65" s="374"/>
      <c r="DKT65" s="374"/>
      <c r="DKU65" s="374"/>
      <c r="DKV65" s="374"/>
      <c r="DKW65" s="374"/>
      <c r="DKX65" s="374"/>
      <c r="DKY65" s="374"/>
      <c r="DKZ65" s="374"/>
      <c r="DLA65" s="374"/>
      <c r="DLB65" s="374"/>
      <c r="DLC65" s="374"/>
      <c r="DLD65" s="374"/>
      <c r="DLE65" s="374"/>
      <c r="DLF65" s="374"/>
      <c r="DLG65" s="374"/>
      <c r="DLH65" s="374"/>
      <c r="DLI65" s="374"/>
      <c r="DLJ65" s="374"/>
      <c r="DLK65" s="374"/>
      <c r="DLL65" s="374"/>
      <c r="DLM65" s="374"/>
      <c r="DLN65" s="374"/>
      <c r="DLO65" s="374"/>
      <c r="DLP65" s="374"/>
      <c r="DLQ65" s="374"/>
      <c r="DLR65" s="374"/>
      <c r="DLS65" s="374"/>
      <c r="DLT65" s="374"/>
      <c r="DLU65" s="374"/>
      <c r="DLV65" s="374"/>
      <c r="DLW65" s="374"/>
      <c r="DLX65" s="374"/>
      <c r="DLY65" s="374"/>
      <c r="DLZ65" s="374"/>
      <c r="DMA65" s="374"/>
      <c r="DMB65" s="374"/>
      <c r="DMC65" s="374"/>
      <c r="DMD65" s="374"/>
      <c r="DME65" s="374"/>
      <c r="DMF65" s="374"/>
      <c r="DMG65" s="374"/>
      <c r="DMH65" s="374"/>
      <c r="DMI65" s="374"/>
      <c r="DMJ65" s="374"/>
      <c r="DMK65" s="374"/>
      <c r="DML65" s="374"/>
      <c r="DMM65" s="374"/>
      <c r="DMN65" s="374"/>
      <c r="DMO65" s="374"/>
      <c r="DMP65" s="374"/>
      <c r="DMQ65" s="374"/>
      <c r="DMR65" s="374"/>
      <c r="DMS65" s="374"/>
      <c r="DMT65" s="374"/>
      <c r="DMU65" s="374"/>
      <c r="DMV65" s="374"/>
      <c r="DMW65" s="374"/>
      <c r="DMX65" s="374"/>
      <c r="DMY65" s="374"/>
      <c r="DMZ65" s="374"/>
      <c r="DNA65" s="374"/>
      <c r="DNB65" s="374"/>
      <c r="DNC65" s="374"/>
      <c r="DND65" s="374"/>
      <c r="DNE65" s="374"/>
      <c r="DNF65" s="374"/>
      <c r="DNG65" s="374"/>
      <c r="DNH65" s="374"/>
      <c r="DNI65" s="374"/>
      <c r="DNJ65" s="374"/>
      <c r="DNK65" s="374"/>
      <c r="DNL65" s="374"/>
      <c r="DNM65" s="374"/>
      <c r="DNN65" s="374"/>
      <c r="DNO65" s="374"/>
      <c r="DNP65" s="374"/>
      <c r="DNQ65" s="374"/>
      <c r="DNR65" s="374"/>
      <c r="DNS65" s="374"/>
      <c r="DNT65" s="374"/>
      <c r="DNU65" s="374"/>
      <c r="DNV65" s="374"/>
      <c r="DNW65" s="374"/>
      <c r="DNX65" s="374"/>
      <c r="DNY65" s="374"/>
      <c r="DNZ65" s="374"/>
      <c r="DOA65" s="374"/>
      <c r="DOB65" s="374"/>
      <c r="DOC65" s="374"/>
      <c r="DOD65" s="374"/>
      <c r="DOE65" s="374"/>
      <c r="DOF65" s="374"/>
      <c r="DOG65" s="374"/>
      <c r="DOH65" s="374"/>
      <c r="DOI65" s="374"/>
      <c r="DOJ65" s="374"/>
      <c r="DOK65" s="374"/>
      <c r="DOL65" s="374"/>
      <c r="DOM65" s="374"/>
      <c r="DON65" s="374"/>
      <c r="DOO65" s="374"/>
      <c r="DOP65" s="374"/>
      <c r="DOQ65" s="374"/>
      <c r="DOR65" s="374"/>
      <c r="DOS65" s="374"/>
      <c r="DOT65" s="374"/>
      <c r="DOU65" s="374"/>
      <c r="DOV65" s="374"/>
      <c r="DOW65" s="374"/>
      <c r="DOX65" s="374"/>
      <c r="DOY65" s="374"/>
      <c r="DOZ65" s="374"/>
      <c r="DPA65" s="374"/>
      <c r="DPB65" s="374"/>
      <c r="DPC65" s="374"/>
      <c r="DPD65" s="374"/>
      <c r="DPE65" s="374"/>
      <c r="DPF65" s="374"/>
      <c r="DPG65" s="374"/>
      <c r="DPH65" s="374"/>
      <c r="DPI65" s="374"/>
      <c r="DPJ65" s="374"/>
      <c r="DPK65" s="374"/>
      <c r="DPL65" s="374"/>
      <c r="DPM65" s="374"/>
      <c r="DPN65" s="374"/>
      <c r="DPO65" s="374"/>
      <c r="DPP65" s="374"/>
      <c r="DPQ65" s="374"/>
      <c r="DPR65" s="374"/>
      <c r="DPS65" s="374"/>
      <c r="DPT65" s="374"/>
      <c r="DPU65" s="374"/>
      <c r="DPV65" s="374"/>
      <c r="DPW65" s="374"/>
      <c r="DPX65" s="374"/>
      <c r="DPY65" s="374"/>
      <c r="DPZ65" s="374"/>
      <c r="DQA65" s="374"/>
      <c r="DQB65" s="374"/>
      <c r="DQC65" s="374"/>
      <c r="DQD65" s="374"/>
      <c r="DQE65" s="374"/>
      <c r="DQF65" s="374"/>
      <c r="DQG65" s="374"/>
      <c r="DQH65" s="374"/>
      <c r="DQI65" s="374"/>
      <c r="DQJ65" s="374"/>
      <c r="DQK65" s="374"/>
      <c r="DQL65" s="374"/>
      <c r="DQM65" s="374"/>
      <c r="DQN65" s="374"/>
      <c r="DQO65" s="374"/>
      <c r="DQP65" s="374"/>
      <c r="DQQ65" s="374"/>
      <c r="DQR65" s="374"/>
      <c r="DQS65" s="374"/>
      <c r="DQT65" s="374"/>
      <c r="DQU65" s="374"/>
      <c r="DQV65" s="374"/>
      <c r="DQW65" s="374"/>
      <c r="DQX65" s="374"/>
      <c r="DQY65" s="374"/>
      <c r="DQZ65" s="374"/>
      <c r="DRA65" s="374"/>
      <c r="DRB65" s="374"/>
      <c r="DRC65" s="374"/>
      <c r="DRD65" s="374"/>
      <c r="DRE65" s="374"/>
      <c r="DRF65" s="374"/>
      <c r="DRG65" s="374"/>
      <c r="DRH65" s="374"/>
      <c r="DRI65" s="374"/>
      <c r="DRJ65" s="374"/>
      <c r="DRK65" s="374"/>
      <c r="DRL65" s="374"/>
      <c r="DRM65" s="374"/>
      <c r="DRN65" s="374"/>
      <c r="DRO65" s="374"/>
      <c r="DRP65" s="374"/>
      <c r="DRQ65" s="374"/>
      <c r="DRR65" s="374"/>
      <c r="DRS65" s="374"/>
      <c r="DRT65" s="374"/>
      <c r="DRU65" s="374"/>
      <c r="DRV65" s="374"/>
      <c r="DRW65" s="374"/>
      <c r="DRX65" s="374"/>
      <c r="DRY65" s="374"/>
      <c r="DRZ65" s="374"/>
      <c r="DSA65" s="374"/>
      <c r="DSB65" s="374"/>
      <c r="DSC65" s="374"/>
      <c r="DSD65" s="374"/>
      <c r="DSE65" s="374"/>
      <c r="DSF65" s="374"/>
      <c r="DSG65" s="374"/>
      <c r="DSH65" s="374"/>
      <c r="DSI65" s="374"/>
      <c r="DSJ65" s="374"/>
      <c r="DSK65" s="374"/>
      <c r="DSL65" s="374"/>
      <c r="DSM65" s="374"/>
      <c r="DSN65" s="374"/>
      <c r="DSO65" s="374"/>
      <c r="DSP65" s="374"/>
      <c r="DSQ65" s="374"/>
      <c r="DSR65" s="374"/>
      <c r="DSS65" s="374"/>
      <c r="DST65" s="374"/>
      <c r="DSU65" s="374"/>
      <c r="DSV65" s="374"/>
      <c r="DSW65" s="374"/>
      <c r="DSX65" s="374"/>
      <c r="DSY65" s="374"/>
      <c r="DSZ65" s="374"/>
      <c r="DTA65" s="374"/>
      <c r="DTB65" s="374"/>
      <c r="DTC65" s="374"/>
      <c r="DTD65" s="374"/>
      <c r="DTE65" s="374"/>
      <c r="DTF65" s="374"/>
      <c r="DTG65" s="374"/>
      <c r="DTH65" s="374"/>
      <c r="DTI65" s="374"/>
      <c r="DTJ65" s="374"/>
      <c r="DTK65" s="374"/>
      <c r="DTL65" s="374"/>
      <c r="DTM65" s="374"/>
      <c r="DTN65" s="374"/>
      <c r="DTO65" s="374"/>
      <c r="DTP65" s="374"/>
      <c r="DTQ65" s="374"/>
      <c r="DTR65" s="374"/>
      <c r="DTS65" s="374"/>
      <c r="DTT65" s="374"/>
      <c r="DTU65" s="374"/>
      <c r="DTV65" s="374"/>
      <c r="DTW65" s="374"/>
      <c r="DTX65" s="374"/>
      <c r="DTY65" s="374"/>
      <c r="DTZ65" s="374"/>
      <c r="DUA65" s="374"/>
      <c r="DUB65" s="374"/>
      <c r="DUC65" s="374"/>
      <c r="DUD65" s="374"/>
      <c r="DUE65" s="374"/>
      <c r="DUF65" s="374"/>
      <c r="DUG65" s="374"/>
      <c r="DUH65" s="374"/>
      <c r="DUI65" s="374"/>
      <c r="DUJ65" s="374"/>
      <c r="DUK65" s="374"/>
      <c r="DUL65" s="374"/>
      <c r="DUM65" s="374"/>
      <c r="DUN65" s="374"/>
      <c r="DUO65" s="374"/>
      <c r="DUP65" s="374"/>
      <c r="DUQ65" s="374"/>
      <c r="DUR65" s="374"/>
      <c r="DUS65" s="374"/>
      <c r="DUT65" s="374"/>
      <c r="DUU65" s="374"/>
      <c r="DUV65" s="374"/>
      <c r="DUW65" s="374"/>
      <c r="DUX65" s="374"/>
      <c r="DUY65" s="374"/>
      <c r="DUZ65" s="374"/>
      <c r="DVA65" s="374"/>
      <c r="DVB65" s="374"/>
      <c r="DVC65" s="374"/>
      <c r="DVD65" s="374"/>
      <c r="DVE65" s="374"/>
      <c r="DVF65" s="374"/>
      <c r="DVG65" s="374"/>
      <c r="DVH65" s="374"/>
      <c r="DVI65" s="374"/>
      <c r="DVJ65" s="374"/>
      <c r="DVK65" s="374"/>
      <c r="DVL65" s="374"/>
      <c r="DVM65" s="374"/>
      <c r="DVN65" s="374"/>
      <c r="DVO65" s="374"/>
      <c r="DVP65" s="374"/>
      <c r="DVQ65" s="374"/>
      <c r="DVR65" s="374"/>
      <c r="DVS65" s="374"/>
      <c r="DVT65" s="374"/>
      <c r="DVU65" s="374"/>
      <c r="DVV65" s="374"/>
      <c r="DVW65" s="374"/>
      <c r="DVX65" s="374"/>
      <c r="DVY65" s="374"/>
      <c r="DVZ65" s="374"/>
      <c r="DWA65" s="374"/>
      <c r="DWB65" s="374"/>
      <c r="DWC65" s="374"/>
      <c r="DWD65" s="374"/>
      <c r="DWE65" s="374"/>
      <c r="DWF65" s="374"/>
      <c r="DWG65" s="374"/>
      <c r="DWH65" s="374"/>
      <c r="DWI65" s="374"/>
      <c r="DWJ65" s="374"/>
      <c r="DWK65" s="374"/>
      <c r="DWL65" s="374"/>
      <c r="DWM65" s="374"/>
      <c r="DWN65" s="374"/>
      <c r="DWO65" s="374"/>
      <c r="DWP65" s="374"/>
      <c r="DWQ65" s="374"/>
      <c r="DWR65" s="374"/>
      <c r="DWS65" s="374"/>
      <c r="DWT65" s="374"/>
      <c r="DWU65" s="374"/>
      <c r="DWV65" s="374"/>
      <c r="DWW65" s="374"/>
      <c r="DWX65" s="374"/>
      <c r="DWY65" s="374"/>
      <c r="DWZ65" s="374"/>
      <c r="DXA65" s="374"/>
      <c r="DXB65" s="374"/>
      <c r="DXC65" s="374"/>
      <c r="DXD65" s="374"/>
      <c r="DXE65" s="374"/>
      <c r="DXF65" s="374"/>
      <c r="DXG65" s="374"/>
      <c r="DXH65" s="374"/>
      <c r="DXI65" s="374"/>
      <c r="DXJ65" s="374"/>
      <c r="DXK65" s="374"/>
      <c r="DXL65" s="374"/>
      <c r="DXM65" s="374"/>
      <c r="DXN65" s="374"/>
      <c r="DXO65" s="374"/>
      <c r="DXP65" s="374"/>
      <c r="DXQ65" s="374"/>
      <c r="DXR65" s="374"/>
      <c r="DXS65" s="374"/>
      <c r="DXT65" s="374"/>
      <c r="DXU65" s="374"/>
      <c r="DXV65" s="374"/>
      <c r="DXW65" s="374"/>
      <c r="DXX65" s="374"/>
      <c r="DXY65" s="374"/>
      <c r="DXZ65" s="374"/>
      <c r="DYA65" s="374"/>
      <c r="DYB65" s="374"/>
      <c r="DYC65" s="374"/>
      <c r="DYD65" s="374"/>
      <c r="DYE65" s="374"/>
      <c r="DYF65" s="374"/>
      <c r="DYG65" s="374"/>
      <c r="DYH65" s="374"/>
      <c r="DYI65" s="374"/>
      <c r="DYJ65" s="374"/>
      <c r="DYK65" s="374"/>
      <c r="DYL65" s="374"/>
      <c r="DYM65" s="374"/>
      <c r="DYN65" s="374"/>
      <c r="DYO65" s="374"/>
      <c r="DYP65" s="374"/>
      <c r="DYQ65" s="374"/>
      <c r="DYR65" s="374"/>
      <c r="DYS65" s="374"/>
      <c r="DYT65" s="374"/>
      <c r="DYU65" s="374"/>
      <c r="DYV65" s="374"/>
      <c r="DYW65" s="374"/>
      <c r="DYX65" s="374"/>
      <c r="DYY65" s="374"/>
      <c r="DYZ65" s="374"/>
      <c r="DZA65" s="374"/>
      <c r="DZB65" s="374"/>
      <c r="DZC65" s="374"/>
      <c r="DZD65" s="374"/>
      <c r="DZE65" s="374"/>
      <c r="DZF65" s="374"/>
      <c r="DZG65" s="374"/>
      <c r="DZH65" s="374"/>
      <c r="DZI65" s="374"/>
      <c r="DZJ65" s="374"/>
      <c r="DZK65" s="374"/>
      <c r="DZL65" s="374"/>
      <c r="DZM65" s="374"/>
      <c r="DZN65" s="374"/>
      <c r="DZO65" s="374"/>
      <c r="DZP65" s="374"/>
      <c r="DZQ65" s="374"/>
      <c r="DZR65" s="374"/>
      <c r="DZS65" s="374"/>
      <c r="DZT65" s="374"/>
      <c r="DZU65" s="374"/>
      <c r="DZV65" s="374"/>
      <c r="DZW65" s="374"/>
      <c r="DZX65" s="374"/>
      <c r="DZY65" s="374"/>
      <c r="DZZ65" s="374"/>
      <c r="EAA65" s="374"/>
      <c r="EAB65" s="374"/>
      <c r="EAC65" s="374"/>
      <c r="EAD65" s="374"/>
      <c r="EAE65" s="374"/>
      <c r="EAF65" s="374"/>
      <c r="EAG65" s="374"/>
      <c r="EAH65" s="374"/>
      <c r="EAI65" s="374"/>
      <c r="EAJ65" s="374"/>
      <c r="EAK65" s="374"/>
      <c r="EAL65" s="374"/>
      <c r="EAM65" s="374"/>
      <c r="EAN65" s="374"/>
      <c r="EAO65" s="374"/>
      <c r="EAP65" s="374"/>
      <c r="EAQ65" s="374"/>
      <c r="EAR65" s="374"/>
      <c r="EAS65" s="374"/>
      <c r="EAT65" s="374"/>
      <c r="EAU65" s="374"/>
      <c r="EAV65" s="374"/>
      <c r="EAW65" s="374"/>
      <c r="EAX65" s="374"/>
      <c r="EAY65" s="374"/>
      <c r="EAZ65" s="374"/>
      <c r="EBA65" s="374"/>
      <c r="EBB65" s="374"/>
      <c r="EBC65" s="374"/>
      <c r="EBD65" s="374"/>
      <c r="EBE65" s="374"/>
      <c r="EBF65" s="374"/>
      <c r="EBG65" s="374"/>
      <c r="EBH65" s="374"/>
      <c r="EBI65" s="374"/>
      <c r="EBJ65" s="374"/>
      <c r="EBK65" s="374"/>
      <c r="EBL65" s="374"/>
      <c r="EBM65" s="374"/>
      <c r="EBN65" s="374"/>
      <c r="EBO65" s="374"/>
      <c r="EBP65" s="374"/>
      <c r="EBQ65" s="374"/>
      <c r="EBR65" s="374"/>
      <c r="EBS65" s="374"/>
      <c r="EBT65" s="374"/>
      <c r="EBU65" s="374"/>
      <c r="EBV65" s="374"/>
      <c r="EBW65" s="374"/>
      <c r="EBX65" s="374"/>
      <c r="EBY65" s="374"/>
      <c r="EBZ65" s="374"/>
      <c r="ECA65" s="374"/>
      <c r="ECB65" s="374"/>
      <c r="ECC65" s="374"/>
      <c r="ECD65" s="374"/>
      <c r="ECE65" s="374"/>
      <c r="ECF65" s="374"/>
      <c r="ECG65" s="374"/>
      <c r="ECH65" s="374"/>
      <c r="ECI65" s="374"/>
      <c r="ECJ65" s="374"/>
      <c r="ECK65" s="374"/>
      <c r="ECL65" s="374"/>
      <c r="ECM65" s="374"/>
      <c r="ECN65" s="374"/>
      <c r="ECO65" s="374"/>
      <c r="ECP65" s="374"/>
      <c r="ECQ65" s="374"/>
      <c r="ECR65" s="374"/>
      <c r="ECS65" s="374"/>
      <c r="ECT65" s="374"/>
      <c r="ECU65" s="374"/>
      <c r="ECV65" s="374"/>
      <c r="ECW65" s="374"/>
      <c r="ECX65" s="374"/>
      <c r="ECY65" s="374"/>
      <c r="ECZ65" s="374"/>
      <c r="EDA65" s="374"/>
      <c r="EDB65" s="374"/>
      <c r="EDC65" s="374"/>
      <c r="EDD65" s="374"/>
      <c r="EDE65" s="374"/>
      <c r="EDF65" s="374"/>
      <c r="EDG65" s="374"/>
      <c r="EDH65" s="374"/>
      <c r="EDI65" s="374"/>
      <c r="EDJ65" s="374"/>
      <c r="EDK65" s="374"/>
      <c r="EDL65" s="374"/>
      <c r="EDM65" s="374"/>
      <c r="EDN65" s="374"/>
      <c r="EDO65" s="374"/>
      <c r="EDP65" s="374"/>
      <c r="EDQ65" s="374"/>
      <c r="EDR65" s="374"/>
      <c r="EDS65" s="374"/>
      <c r="EDT65" s="374"/>
      <c r="EDU65" s="374"/>
      <c r="EDV65" s="374"/>
      <c r="EDW65" s="374"/>
      <c r="EDX65" s="374"/>
      <c r="EDY65" s="374"/>
      <c r="EDZ65" s="374"/>
      <c r="EEA65" s="374"/>
      <c r="EEB65" s="374"/>
      <c r="EEC65" s="374"/>
      <c r="EED65" s="374"/>
      <c r="EEE65" s="374"/>
      <c r="EEF65" s="374"/>
      <c r="EEG65" s="374"/>
      <c r="EEH65" s="374"/>
      <c r="EEI65" s="374"/>
      <c r="EEJ65" s="374"/>
      <c r="EEK65" s="374"/>
      <c r="EEL65" s="374"/>
      <c r="EEM65" s="374"/>
      <c r="EEN65" s="374"/>
      <c r="EEO65" s="374"/>
      <c r="EEP65" s="374"/>
      <c r="EEQ65" s="374"/>
      <c r="EER65" s="374"/>
      <c r="EES65" s="374"/>
      <c r="EET65" s="374"/>
      <c r="EEU65" s="374"/>
      <c r="EEV65" s="374"/>
      <c r="EEW65" s="374"/>
      <c r="EEX65" s="374"/>
      <c r="EEY65" s="374"/>
      <c r="EEZ65" s="374"/>
      <c r="EFA65" s="374"/>
      <c r="EFB65" s="374"/>
      <c r="EFC65" s="374"/>
      <c r="EFD65" s="374"/>
      <c r="EFE65" s="374"/>
      <c r="EFF65" s="374"/>
      <c r="EFG65" s="374"/>
      <c r="EFH65" s="374"/>
      <c r="EFI65" s="374"/>
      <c r="EFJ65" s="374"/>
      <c r="EFK65" s="374"/>
      <c r="EFL65" s="374"/>
      <c r="EFM65" s="374"/>
      <c r="EFN65" s="374"/>
      <c r="EFO65" s="374"/>
      <c r="EFP65" s="374"/>
      <c r="EFQ65" s="374"/>
      <c r="EFR65" s="374"/>
      <c r="EFS65" s="374"/>
      <c r="EFT65" s="374"/>
      <c r="EFU65" s="374"/>
      <c r="EFV65" s="374"/>
      <c r="EFW65" s="374"/>
      <c r="EFX65" s="374"/>
      <c r="EFY65" s="374"/>
      <c r="EFZ65" s="374"/>
      <c r="EGA65" s="374"/>
      <c r="EGB65" s="374"/>
      <c r="EGC65" s="374"/>
      <c r="EGD65" s="374"/>
      <c r="EGE65" s="374"/>
      <c r="EGF65" s="374"/>
      <c r="EGG65" s="374"/>
      <c r="EGH65" s="374"/>
      <c r="EGI65" s="374"/>
      <c r="EGJ65" s="374"/>
      <c r="EGK65" s="374"/>
      <c r="EGL65" s="374"/>
      <c r="EGM65" s="374"/>
      <c r="EGN65" s="374"/>
      <c r="EGO65" s="374"/>
      <c r="EGP65" s="374"/>
      <c r="EGQ65" s="374"/>
      <c r="EGR65" s="374"/>
      <c r="EGS65" s="374"/>
      <c r="EGT65" s="374"/>
      <c r="EGU65" s="374"/>
      <c r="EGV65" s="374"/>
      <c r="EGW65" s="374"/>
      <c r="EGX65" s="374"/>
      <c r="EGY65" s="374"/>
      <c r="EGZ65" s="374"/>
      <c r="EHA65" s="374"/>
      <c r="EHB65" s="374"/>
      <c r="EHC65" s="374"/>
      <c r="EHD65" s="374"/>
      <c r="EHE65" s="374"/>
      <c r="EHF65" s="374"/>
      <c r="EHG65" s="374"/>
      <c r="EHH65" s="374"/>
      <c r="EHI65" s="374"/>
      <c r="EHJ65" s="374"/>
      <c r="EHK65" s="374"/>
      <c r="EHL65" s="374"/>
      <c r="EHM65" s="374"/>
      <c r="EHN65" s="374"/>
      <c r="EHO65" s="374"/>
      <c r="EHP65" s="374"/>
      <c r="EHQ65" s="374"/>
      <c r="EHR65" s="374"/>
      <c r="EHS65" s="374"/>
      <c r="EHT65" s="374"/>
      <c r="EHU65" s="374"/>
      <c r="EHV65" s="374"/>
      <c r="EHW65" s="374"/>
      <c r="EHX65" s="374"/>
      <c r="EHY65" s="374"/>
      <c r="EHZ65" s="374"/>
      <c r="EIA65" s="374"/>
      <c r="EIB65" s="374"/>
      <c r="EIC65" s="374"/>
      <c r="EID65" s="374"/>
      <c r="EIE65" s="374"/>
      <c r="EIF65" s="374"/>
      <c r="EIG65" s="374"/>
      <c r="EIH65" s="374"/>
      <c r="EII65" s="374"/>
      <c r="EIJ65" s="374"/>
      <c r="EIK65" s="374"/>
      <c r="EIL65" s="374"/>
      <c r="EIM65" s="374"/>
      <c r="EIN65" s="374"/>
      <c r="EIO65" s="374"/>
      <c r="EIP65" s="374"/>
      <c r="EIQ65" s="374"/>
      <c r="EIR65" s="374"/>
      <c r="EIS65" s="374"/>
      <c r="EIT65" s="374"/>
      <c r="EIU65" s="374"/>
      <c r="EIV65" s="374"/>
      <c r="EIW65" s="374"/>
      <c r="EIX65" s="374"/>
      <c r="EIY65" s="374"/>
      <c r="EIZ65" s="374"/>
      <c r="EJA65" s="374"/>
      <c r="EJB65" s="374"/>
      <c r="EJC65" s="374"/>
      <c r="EJD65" s="374"/>
      <c r="EJE65" s="374"/>
      <c r="EJF65" s="374"/>
      <c r="EJG65" s="374"/>
      <c r="EJH65" s="374"/>
      <c r="EJI65" s="374"/>
      <c r="EJJ65" s="374"/>
      <c r="EJK65" s="374"/>
      <c r="EJL65" s="374"/>
      <c r="EJM65" s="374"/>
      <c r="EJN65" s="374"/>
      <c r="EJO65" s="374"/>
      <c r="EJP65" s="374"/>
      <c r="EJQ65" s="374"/>
      <c r="EJR65" s="374"/>
      <c r="EJS65" s="374"/>
      <c r="EJT65" s="374"/>
      <c r="EJU65" s="374"/>
      <c r="EJV65" s="374"/>
      <c r="EJW65" s="374"/>
      <c r="EJX65" s="374"/>
      <c r="EJY65" s="374"/>
      <c r="EJZ65" s="374"/>
      <c r="EKA65" s="374"/>
      <c r="EKB65" s="374"/>
      <c r="EKC65" s="374"/>
      <c r="EKD65" s="374"/>
      <c r="EKE65" s="374"/>
      <c r="EKF65" s="374"/>
      <c r="EKG65" s="374"/>
      <c r="EKH65" s="374"/>
      <c r="EKI65" s="374"/>
      <c r="EKJ65" s="374"/>
      <c r="EKK65" s="374"/>
      <c r="EKL65" s="374"/>
      <c r="EKM65" s="374"/>
      <c r="EKN65" s="374"/>
      <c r="EKO65" s="374"/>
      <c r="EKP65" s="374"/>
      <c r="EKQ65" s="374"/>
      <c r="EKR65" s="374"/>
      <c r="EKS65" s="374"/>
      <c r="EKT65" s="374"/>
      <c r="EKU65" s="374"/>
      <c r="EKV65" s="374"/>
      <c r="EKW65" s="374"/>
      <c r="EKX65" s="374"/>
      <c r="EKY65" s="374"/>
      <c r="EKZ65" s="374"/>
      <c r="ELA65" s="374"/>
      <c r="ELB65" s="374"/>
      <c r="ELC65" s="374"/>
      <c r="ELD65" s="374"/>
      <c r="ELE65" s="374"/>
      <c r="ELF65" s="374"/>
      <c r="ELG65" s="374"/>
      <c r="ELH65" s="374"/>
      <c r="ELI65" s="374"/>
      <c r="ELJ65" s="374"/>
      <c r="ELK65" s="374"/>
      <c r="ELL65" s="374"/>
      <c r="ELM65" s="374"/>
      <c r="ELN65" s="374"/>
      <c r="ELO65" s="374"/>
      <c r="ELP65" s="374"/>
      <c r="ELQ65" s="374"/>
      <c r="ELR65" s="374"/>
      <c r="ELS65" s="374"/>
      <c r="ELT65" s="374"/>
      <c r="ELU65" s="374"/>
      <c r="ELV65" s="374"/>
      <c r="ELW65" s="374"/>
      <c r="ELX65" s="374"/>
      <c r="ELY65" s="374"/>
      <c r="ELZ65" s="374"/>
      <c r="EMA65" s="374"/>
      <c r="EMB65" s="374"/>
      <c r="EMC65" s="374"/>
      <c r="EMD65" s="374"/>
      <c r="EME65" s="374"/>
      <c r="EMF65" s="374"/>
      <c r="EMG65" s="374"/>
      <c r="EMH65" s="374"/>
      <c r="EMI65" s="374"/>
      <c r="EMJ65" s="374"/>
      <c r="EMK65" s="374"/>
      <c r="EML65" s="374"/>
      <c r="EMM65" s="374"/>
      <c r="EMN65" s="374"/>
      <c r="EMO65" s="374"/>
      <c r="EMP65" s="374"/>
      <c r="EMQ65" s="374"/>
      <c r="EMR65" s="374"/>
      <c r="EMS65" s="374"/>
      <c r="EMT65" s="374"/>
      <c r="EMU65" s="374"/>
      <c r="EMV65" s="374"/>
      <c r="EMW65" s="374"/>
      <c r="EMX65" s="374"/>
      <c r="EMY65" s="374"/>
      <c r="EMZ65" s="374"/>
      <c r="ENA65" s="374"/>
      <c r="ENB65" s="374"/>
      <c r="ENC65" s="374"/>
      <c r="END65" s="374"/>
      <c r="ENE65" s="374"/>
      <c r="ENF65" s="374"/>
      <c r="ENG65" s="374"/>
      <c r="ENH65" s="374"/>
      <c r="ENI65" s="374"/>
      <c r="ENJ65" s="374"/>
      <c r="ENK65" s="374"/>
      <c r="ENL65" s="374"/>
      <c r="ENM65" s="374"/>
      <c r="ENN65" s="374"/>
      <c r="ENO65" s="374"/>
      <c r="ENP65" s="374"/>
      <c r="ENQ65" s="374"/>
      <c r="ENR65" s="374"/>
      <c r="ENS65" s="374"/>
      <c r="ENT65" s="374"/>
      <c r="ENU65" s="374"/>
      <c r="ENV65" s="374"/>
      <c r="ENW65" s="374"/>
      <c r="ENX65" s="374"/>
      <c r="ENY65" s="374"/>
      <c r="ENZ65" s="374"/>
      <c r="EOA65" s="374"/>
      <c r="EOB65" s="374"/>
      <c r="EOC65" s="374"/>
      <c r="EOD65" s="374"/>
      <c r="EOE65" s="374"/>
      <c r="EOF65" s="374"/>
      <c r="EOG65" s="374"/>
      <c r="EOH65" s="374"/>
      <c r="EOI65" s="374"/>
      <c r="EOJ65" s="374"/>
      <c r="EOK65" s="374"/>
      <c r="EOL65" s="374"/>
      <c r="EOM65" s="374"/>
      <c r="EON65" s="374"/>
      <c r="EOO65" s="374"/>
      <c r="EOP65" s="374"/>
      <c r="EOQ65" s="374"/>
      <c r="EOR65" s="374"/>
      <c r="EOS65" s="374"/>
      <c r="EOT65" s="374"/>
      <c r="EOU65" s="374"/>
      <c r="EOV65" s="374"/>
      <c r="EOW65" s="374"/>
      <c r="EOX65" s="374"/>
      <c r="EOY65" s="374"/>
      <c r="EOZ65" s="374"/>
      <c r="EPA65" s="374"/>
      <c r="EPB65" s="374"/>
      <c r="EPC65" s="374"/>
      <c r="EPD65" s="374"/>
      <c r="EPE65" s="374"/>
      <c r="EPF65" s="374"/>
      <c r="EPG65" s="374"/>
      <c r="EPH65" s="374"/>
      <c r="EPI65" s="374"/>
      <c r="EPJ65" s="374"/>
      <c r="EPK65" s="374"/>
      <c r="EPL65" s="374"/>
      <c r="EPM65" s="374"/>
      <c r="EPN65" s="374"/>
      <c r="EPO65" s="374"/>
      <c r="EPP65" s="374"/>
      <c r="EPQ65" s="374"/>
      <c r="EPR65" s="374"/>
      <c r="EPS65" s="374"/>
      <c r="EPT65" s="374"/>
      <c r="EPU65" s="374"/>
      <c r="EPV65" s="374"/>
      <c r="EPW65" s="374"/>
      <c r="EPX65" s="374"/>
      <c r="EPY65" s="374"/>
      <c r="EPZ65" s="374"/>
      <c r="EQA65" s="374"/>
      <c r="EQB65" s="374"/>
      <c r="EQC65" s="374"/>
      <c r="EQD65" s="374"/>
      <c r="EQE65" s="374"/>
      <c r="EQF65" s="374"/>
      <c r="EQG65" s="374"/>
      <c r="EQH65" s="374"/>
      <c r="EQI65" s="374"/>
      <c r="EQJ65" s="374"/>
      <c r="EQK65" s="374"/>
      <c r="EQL65" s="374"/>
      <c r="EQM65" s="374"/>
      <c r="EQN65" s="374"/>
      <c r="EQO65" s="374"/>
      <c r="EQP65" s="374"/>
      <c r="EQQ65" s="374"/>
      <c r="EQR65" s="374"/>
      <c r="EQS65" s="374"/>
      <c r="EQT65" s="374"/>
      <c r="EQU65" s="374"/>
      <c r="EQV65" s="374"/>
      <c r="EQW65" s="374"/>
      <c r="EQX65" s="374"/>
      <c r="EQY65" s="374"/>
      <c r="EQZ65" s="374"/>
      <c r="ERA65" s="374"/>
      <c r="ERB65" s="374"/>
      <c r="ERC65" s="374"/>
      <c r="ERD65" s="374"/>
      <c r="ERE65" s="374"/>
      <c r="ERF65" s="374"/>
      <c r="ERG65" s="374"/>
      <c r="ERH65" s="374"/>
      <c r="ERI65" s="374"/>
      <c r="ERJ65" s="374"/>
      <c r="ERK65" s="374"/>
      <c r="ERL65" s="374"/>
      <c r="ERM65" s="374"/>
      <c r="ERN65" s="374"/>
      <c r="ERO65" s="374"/>
      <c r="ERP65" s="374"/>
      <c r="ERQ65" s="374"/>
      <c r="ERR65" s="374"/>
      <c r="ERS65" s="374"/>
      <c r="ERT65" s="374"/>
      <c r="ERU65" s="374"/>
      <c r="ERV65" s="374"/>
      <c r="ERW65" s="374"/>
      <c r="ERX65" s="374"/>
      <c r="ERY65" s="374"/>
      <c r="ERZ65" s="374"/>
      <c r="ESA65" s="374"/>
      <c r="ESB65" s="374"/>
      <c r="ESC65" s="374"/>
      <c r="ESD65" s="374"/>
      <c r="ESE65" s="374"/>
      <c r="ESF65" s="374"/>
      <c r="ESG65" s="374"/>
      <c r="ESH65" s="374"/>
      <c r="ESI65" s="374"/>
      <c r="ESJ65" s="374"/>
      <c r="ESK65" s="374"/>
      <c r="ESL65" s="374"/>
      <c r="ESM65" s="374"/>
      <c r="ESN65" s="374"/>
      <c r="ESO65" s="374"/>
      <c r="ESP65" s="374"/>
      <c r="ESQ65" s="374"/>
      <c r="ESR65" s="374"/>
      <c r="ESS65" s="374"/>
      <c r="EST65" s="374"/>
      <c r="ESU65" s="374"/>
      <c r="ESV65" s="374"/>
      <c r="ESW65" s="374"/>
      <c r="ESX65" s="374"/>
      <c r="ESY65" s="374"/>
      <c r="ESZ65" s="374"/>
      <c r="ETA65" s="374"/>
      <c r="ETB65" s="374"/>
      <c r="ETC65" s="374"/>
      <c r="ETD65" s="374"/>
      <c r="ETE65" s="374"/>
      <c r="ETF65" s="374"/>
      <c r="ETG65" s="374"/>
      <c r="ETH65" s="374"/>
      <c r="ETI65" s="374"/>
      <c r="ETJ65" s="374"/>
      <c r="ETK65" s="374"/>
      <c r="ETL65" s="374"/>
      <c r="ETM65" s="374"/>
      <c r="ETN65" s="374"/>
      <c r="ETO65" s="374"/>
      <c r="ETP65" s="374"/>
      <c r="ETQ65" s="374"/>
      <c r="ETR65" s="374"/>
      <c r="ETS65" s="374"/>
      <c r="ETT65" s="374"/>
      <c r="ETU65" s="374"/>
      <c r="ETV65" s="374"/>
      <c r="ETW65" s="374"/>
      <c r="ETX65" s="374"/>
      <c r="ETY65" s="374"/>
      <c r="ETZ65" s="374"/>
      <c r="EUA65" s="374"/>
      <c r="EUB65" s="374"/>
      <c r="EUC65" s="374"/>
      <c r="EUD65" s="374"/>
      <c r="EUE65" s="374"/>
      <c r="EUF65" s="374"/>
      <c r="EUG65" s="374"/>
      <c r="EUH65" s="374"/>
      <c r="EUI65" s="374"/>
      <c r="EUJ65" s="374"/>
      <c r="EUK65" s="374"/>
      <c r="EUL65" s="374"/>
      <c r="EUM65" s="374"/>
      <c r="EUN65" s="374"/>
      <c r="EUO65" s="374"/>
      <c r="EUP65" s="374"/>
      <c r="EUQ65" s="374"/>
      <c r="EUR65" s="374"/>
      <c r="EUS65" s="374"/>
      <c r="EUT65" s="374"/>
      <c r="EUU65" s="374"/>
      <c r="EUV65" s="374"/>
      <c r="EUW65" s="374"/>
      <c r="EUX65" s="374"/>
      <c r="EUY65" s="374"/>
      <c r="EUZ65" s="374"/>
      <c r="EVA65" s="374"/>
      <c r="EVB65" s="374"/>
      <c r="EVC65" s="374"/>
      <c r="EVD65" s="374"/>
      <c r="EVE65" s="374"/>
      <c r="EVF65" s="374"/>
      <c r="EVG65" s="374"/>
      <c r="EVH65" s="374"/>
      <c r="EVI65" s="374"/>
      <c r="EVJ65" s="374"/>
      <c r="EVK65" s="374"/>
      <c r="EVL65" s="374"/>
      <c r="EVM65" s="374"/>
      <c r="EVN65" s="374"/>
      <c r="EVO65" s="374"/>
      <c r="EVP65" s="374"/>
      <c r="EVQ65" s="374"/>
      <c r="EVR65" s="374"/>
      <c r="EVS65" s="374"/>
      <c r="EVT65" s="374"/>
      <c r="EVU65" s="374"/>
      <c r="EVV65" s="374"/>
      <c r="EVW65" s="374"/>
      <c r="EVX65" s="374"/>
      <c r="EVY65" s="374"/>
      <c r="EVZ65" s="374"/>
      <c r="EWA65" s="374"/>
      <c r="EWB65" s="374"/>
      <c r="EWC65" s="374"/>
      <c r="EWD65" s="374"/>
      <c r="EWE65" s="374"/>
      <c r="EWF65" s="374"/>
      <c r="EWG65" s="374"/>
      <c r="EWH65" s="374"/>
      <c r="EWI65" s="374"/>
      <c r="EWJ65" s="374"/>
      <c r="EWK65" s="374"/>
      <c r="EWL65" s="374"/>
      <c r="EWM65" s="374"/>
      <c r="EWN65" s="374"/>
      <c r="EWO65" s="374"/>
      <c r="EWP65" s="374"/>
      <c r="EWQ65" s="374"/>
      <c r="EWR65" s="374"/>
      <c r="EWS65" s="374"/>
      <c r="EWT65" s="374"/>
      <c r="EWU65" s="374"/>
      <c r="EWV65" s="374"/>
      <c r="EWW65" s="374"/>
      <c r="EWX65" s="374"/>
      <c r="EWY65" s="374"/>
      <c r="EWZ65" s="374"/>
      <c r="EXA65" s="374"/>
      <c r="EXB65" s="374"/>
      <c r="EXC65" s="374"/>
      <c r="EXD65" s="374"/>
      <c r="EXE65" s="374"/>
      <c r="EXF65" s="374"/>
      <c r="EXG65" s="374"/>
      <c r="EXH65" s="374"/>
      <c r="EXI65" s="374"/>
      <c r="EXJ65" s="374"/>
      <c r="EXK65" s="374"/>
      <c r="EXL65" s="374"/>
      <c r="EXM65" s="374"/>
      <c r="EXN65" s="374"/>
      <c r="EXO65" s="374"/>
      <c r="EXP65" s="374"/>
      <c r="EXQ65" s="374"/>
      <c r="EXR65" s="374"/>
      <c r="EXS65" s="374"/>
      <c r="EXT65" s="374"/>
      <c r="EXU65" s="374"/>
      <c r="EXV65" s="374"/>
      <c r="EXW65" s="374"/>
      <c r="EXX65" s="374"/>
      <c r="EXY65" s="374"/>
      <c r="EXZ65" s="374"/>
      <c r="EYA65" s="374"/>
      <c r="EYB65" s="374"/>
      <c r="EYC65" s="374"/>
      <c r="EYD65" s="374"/>
      <c r="EYE65" s="374"/>
      <c r="EYF65" s="374"/>
      <c r="EYG65" s="374"/>
      <c r="EYH65" s="374"/>
      <c r="EYI65" s="374"/>
      <c r="EYJ65" s="374"/>
      <c r="EYK65" s="374"/>
      <c r="EYL65" s="374"/>
      <c r="EYM65" s="374"/>
      <c r="EYN65" s="374"/>
      <c r="EYO65" s="374"/>
      <c r="EYP65" s="374"/>
      <c r="EYQ65" s="374"/>
      <c r="EYR65" s="374"/>
      <c r="EYS65" s="374"/>
      <c r="EYT65" s="374"/>
      <c r="EYU65" s="374"/>
      <c r="EYV65" s="374"/>
      <c r="EYW65" s="374"/>
      <c r="EYX65" s="374"/>
      <c r="EYY65" s="374"/>
      <c r="EYZ65" s="374"/>
      <c r="EZA65" s="374"/>
      <c r="EZB65" s="374"/>
      <c r="EZC65" s="374"/>
      <c r="EZD65" s="374"/>
      <c r="EZE65" s="374"/>
      <c r="EZF65" s="374"/>
      <c r="EZG65" s="374"/>
      <c r="EZH65" s="374"/>
      <c r="EZI65" s="374"/>
      <c r="EZJ65" s="374"/>
      <c r="EZK65" s="374"/>
      <c r="EZL65" s="374"/>
      <c r="EZM65" s="374"/>
      <c r="EZN65" s="374"/>
      <c r="EZO65" s="374"/>
      <c r="EZP65" s="374"/>
      <c r="EZQ65" s="374"/>
      <c r="EZR65" s="374"/>
      <c r="EZS65" s="374"/>
      <c r="EZT65" s="374"/>
      <c r="EZU65" s="374"/>
      <c r="EZV65" s="374"/>
      <c r="EZW65" s="374"/>
      <c r="EZX65" s="374"/>
      <c r="EZY65" s="374"/>
      <c r="EZZ65" s="374"/>
      <c r="FAA65" s="374"/>
      <c r="FAB65" s="374"/>
      <c r="FAC65" s="374"/>
      <c r="FAD65" s="374"/>
      <c r="FAE65" s="374"/>
      <c r="FAF65" s="374"/>
      <c r="FAG65" s="374"/>
      <c r="FAH65" s="374"/>
      <c r="FAI65" s="374"/>
      <c r="FAJ65" s="374"/>
      <c r="FAK65" s="374"/>
      <c r="FAL65" s="374"/>
      <c r="FAM65" s="374"/>
      <c r="FAN65" s="374"/>
      <c r="FAO65" s="374"/>
      <c r="FAP65" s="374"/>
      <c r="FAQ65" s="374"/>
      <c r="FAR65" s="374"/>
      <c r="FAS65" s="374"/>
      <c r="FAT65" s="374"/>
      <c r="FAU65" s="374"/>
      <c r="FAV65" s="374"/>
      <c r="FAW65" s="374"/>
      <c r="FAX65" s="374"/>
      <c r="FAY65" s="374"/>
      <c r="FAZ65" s="374"/>
      <c r="FBA65" s="374"/>
      <c r="FBB65" s="374"/>
      <c r="FBC65" s="374"/>
      <c r="FBD65" s="374"/>
      <c r="FBE65" s="374"/>
      <c r="FBF65" s="374"/>
      <c r="FBG65" s="374"/>
      <c r="FBH65" s="374"/>
      <c r="FBI65" s="374"/>
      <c r="FBJ65" s="374"/>
      <c r="FBK65" s="374"/>
      <c r="FBL65" s="374"/>
      <c r="FBM65" s="374"/>
      <c r="FBN65" s="374"/>
      <c r="FBO65" s="374"/>
      <c r="FBP65" s="374"/>
      <c r="FBQ65" s="374"/>
      <c r="FBR65" s="374"/>
      <c r="FBS65" s="374"/>
      <c r="FBT65" s="374"/>
      <c r="FBU65" s="374"/>
      <c r="FBV65" s="374"/>
      <c r="FBW65" s="374"/>
      <c r="FBX65" s="374"/>
      <c r="FBY65" s="374"/>
      <c r="FBZ65" s="374"/>
      <c r="FCA65" s="374"/>
      <c r="FCB65" s="374"/>
      <c r="FCC65" s="374"/>
      <c r="FCD65" s="374"/>
      <c r="FCE65" s="374"/>
      <c r="FCF65" s="374"/>
      <c r="FCG65" s="374"/>
      <c r="FCH65" s="374"/>
      <c r="FCI65" s="374"/>
      <c r="FCJ65" s="374"/>
      <c r="FCK65" s="374"/>
      <c r="FCL65" s="374"/>
      <c r="FCM65" s="374"/>
      <c r="FCN65" s="374"/>
      <c r="FCO65" s="374"/>
      <c r="FCP65" s="374"/>
      <c r="FCQ65" s="374"/>
      <c r="FCR65" s="374"/>
      <c r="FCS65" s="374"/>
      <c r="FCT65" s="374"/>
      <c r="FCU65" s="374"/>
      <c r="FCV65" s="374"/>
      <c r="FCW65" s="374"/>
      <c r="FCX65" s="374"/>
      <c r="FCY65" s="374"/>
      <c r="FCZ65" s="374"/>
      <c r="FDA65" s="374"/>
      <c r="FDB65" s="374"/>
      <c r="FDC65" s="374"/>
      <c r="FDD65" s="374"/>
      <c r="FDE65" s="374"/>
      <c r="FDF65" s="374"/>
      <c r="FDG65" s="374"/>
      <c r="FDH65" s="374"/>
      <c r="FDI65" s="374"/>
      <c r="FDJ65" s="374"/>
      <c r="FDK65" s="374"/>
      <c r="FDL65" s="374"/>
      <c r="FDM65" s="374"/>
      <c r="FDN65" s="374"/>
      <c r="FDO65" s="374"/>
      <c r="FDP65" s="374"/>
      <c r="FDQ65" s="374"/>
      <c r="FDR65" s="374"/>
      <c r="FDS65" s="374"/>
      <c r="FDT65" s="374"/>
      <c r="FDU65" s="374"/>
      <c r="FDV65" s="374"/>
      <c r="FDW65" s="374"/>
      <c r="FDX65" s="374"/>
      <c r="FDY65" s="374"/>
      <c r="FDZ65" s="374"/>
      <c r="FEA65" s="374"/>
      <c r="FEB65" s="374"/>
      <c r="FEC65" s="374"/>
      <c r="FED65" s="374"/>
      <c r="FEE65" s="374"/>
      <c r="FEF65" s="374"/>
      <c r="FEG65" s="374"/>
      <c r="FEH65" s="374"/>
      <c r="FEI65" s="374"/>
      <c r="FEJ65" s="374"/>
      <c r="FEK65" s="374"/>
      <c r="FEL65" s="374"/>
      <c r="FEM65" s="374"/>
      <c r="FEN65" s="374"/>
      <c r="FEO65" s="374"/>
      <c r="FEP65" s="374"/>
      <c r="FEQ65" s="374"/>
      <c r="FER65" s="374"/>
      <c r="FES65" s="374"/>
      <c r="FET65" s="374"/>
      <c r="FEU65" s="374"/>
      <c r="FEV65" s="374"/>
      <c r="FEW65" s="374"/>
      <c r="FEX65" s="374"/>
      <c r="FEY65" s="374"/>
      <c r="FEZ65" s="374"/>
      <c r="FFA65" s="374"/>
      <c r="FFB65" s="374"/>
      <c r="FFC65" s="374"/>
      <c r="FFD65" s="374"/>
      <c r="FFE65" s="374"/>
      <c r="FFF65" s="374"/>
      <c r="FFG65" s="374"/>
      <c r="FFH65" s="374"/>
      <c r="FFI65" s="374"/>
      <c r="FFJ65" s="374"/>
      <c r="FFK65" s="374"/>
      <c r="FFL65" s="374"/>
      <c r="FFM65" s="374"/>
      <c r="FFN65" s="374"/>
      <c r="FFO65" s="374"/>
      <c r="FFP65" s="374"/>
      <c r="FFQ65" s="374"/>
      <c r="FFR65" s="374"/>
      <c r="FFS65" s="374"/>
      <c r="FFT65" s="374"/>
      <c r="FFU65" s="374"/>
      <c r="FFV65" s="374"/>
      <c r="FFW65" s="374"/>
      <c r="FFX65" s="374"/>
      <c r="FFY65" s="374"/>
      <c r="FFZ65" s="374"/>
      <c r="FGA65" s="374"/>
      <c r="FGB65" s="374"/>
      <c r="FGC65" s="374"/>
      <c r="FGD65" s="374"/>
      <c r="FGE65" s="374"/>
      <c r="FGF65" s="374"/>
      <c r="FGG65" s="374"/>
      <c r="FGH65" s="374"/>
      <c r="FGI65" s="374"/>
      <c r="FGJ65" s="374"/>
      <c r="FGK65" s="374"/>
      <c r="FGL65" s="374"/>
      <c r="FGM65" s="374"/>
      <c r="FGN65" s="374"/>
      <c r="FGO65" s="374"/>
      <c r="FGP65" s="374"/>
      <c r="FGQ65" s="374"/>
      <c r="FGR65" s="374"/>
      <c r="FGS65" s="374"/>
      <c r="FGT65" s="374"/>
      <c r="FGU65" s="374"/>
      <c r="FGV65" s="374"/>
      <c r="FGW65" s="374"/>
      <c r="FGX65" s="374"/>
      <c r="FGY65" s="374"/>
      <c r="FGZ65" s="374"/>
      <c r="FHA65" s="374"/>
      <c r="FHB65" s="374"/>
      <c r="FHC65" s="374"/>
      <c r="FHD65" s="374"/>
      <c r="FHE65" s="374"/>
      <c r="FHF65" s="374"/>
      <c r="FHG65" s="374"/>
      <c r="FHH65" s="374"/>
      <c r="FHI65" s="374"/>
      <c r="FHJ65" s="374"/>
      <c r="FHK65" s="374"/>
      <c r="FHL65" s="374"/>
      <c r="FHM65" s="374"/>
      <c r="FHN65" s="374"/>
      <c r="FHO65" s="374"/>
      <c r="FHP65" s="374"/>
      <c r="FHQ65" s="374"/>
      <c r="FHR65" s="374"/>
      <c r="FHS65" s="374"/>
      <c r="FHT65" s="374"/>
      <c r="FHU65" s="374"/>
      <c r="FHV65" s="374"/>
      <c r="FHW65" s="374"/>
      <c r="FHX65" s="374"/>
      <c r="FHY65" s="374"/>
      <c r="FHZ65" s="374"/>
      <c r="FIA65" s="374"/>
      <c r="FIB65" s="374"/>
      <c r="FIC65" s="374"/>
      <c r="FID65" s="374"/>
      <c r="FIE65" s="374"/>
      <c r="FIF65" s="374"/>
      <c r="FIG65" s="374"/>
      <c r="FIH65" s="374"/>
      <c r="FII65" s="374"/>
      <c r="FIJ65" s="374"/>
      <c r="FIK65" s="374"/>
      <c r="FIL65" s="374"/>
      <c r="FIM65" s="374"/>
      <c r="FIN65" s="374"/>
      <c r="FIO65" s="374"/>
      <c r="FIP65" s="374"/>
      <c r="FIQ65" s="374"/>
      <c r="FIR65" s="374"/>
      <c r="FIS65" s="374"/>
      <c r="FIT65" s="374"/>
      <c r="FIU65" s="374"/>
      <c r="FIV65" s="374"/>
      <c r="FIW65" s="374"/>
      <c r="FIX65" s="374"/>
      <c r="FIY65" s="374"/>
      <c r="FIZ65" s="374"/>
      <c r="FJA65" s="374"/>
      <c r="FJB65" s="374"/>
      <c r="FJC65" s="374"/>
      <c r="FJD65" s="374"/>
      <c r="FJE65" s="374"/>
      <c r="FJF65" s="374"/>
      <c r="FJG65" s="374"/>
      <c r="FJH65" s="374"/>
      <c r="FJI65" s="374"/>
      <c r="FJJ65" s="374"/>
      <c r="FJK65" s="374"/>
      <c r="FJL65" s="374"/>
      <c r="FJM65" s="374"/>
      <c r="FJN65" s="374"/>
      <c r="FJO65" s="374"/>
      <c r="FJP65" s="374"/>
      <c r="FJQ65" s="374"/>
      <c r="FJR65" s="374"/>
      <c r="FJS65" s="374"/>
      <c r="FJT65" s="374"/>
      <c r="FJU65" s="374"/>
      <c r="FJV65" s="374"/>
      <c r="FJW65" s="374"/>
      <c r="FJX65" s="374"/>
      <c r="FJY65" s="374"/>
      <c r="FJZ65" s="374"/>
      <c r="FKA65" s="374"/>
      <c r="FKB65" s="374"/>
      <c r="FKC65" s="374"/>
      <c r="FKD65" s="374"/>
      <c r="FKE65" s="374"/>
      <c r="FKF65" s="374"/>
      <c r="FKG65" s="374"/>
      <c r="FKH65" s="374"/>
      <c r="FKI65" s="374"/>
      <c r="FKJ65" s="374"/>
      <c r="FKK65" s="374"/>
      <c r="FKL65" s="374"/>
      <c r="FKM65" s="374"/>
      <c r="FKN65" s="374"/>
      <c r="FKO65" s="374"/>
      <c r="FKP65" s="374"/>
      <c r="FKQ65" s="374"/>
      <c r="FKR65" s="374"/>
      <c r="FKS65" s="374"/>
      <c r="FKT65" s="374"/>
      <c r="FKU65" s="374"/>
      <c r="FKV65" s="374"/>
      <c r="FKW65" s="374"/>
      <c r="FKX65" s="374"/>
      <c r="FKY65" s="374"/>
      <c r="FKZ65" s="374"/>
      <c r="FLA65" s="374"/>
      <c r="FLB65" s="374"/>
      <c r="FLC65" s="374"/>
      <c r="FLD65" s="374"/>
      <c r="FLE65" s="374"/>
      <c r="FLF65" s="374"/>
      <c r="FLG65" s="374"/>
      <c r="FLH65" s="374"/>
      <c r="FLI65" s="374"/>
      <c r="FLJ65" s="374"/>
      <c r="FLK65" s="374"/>
      <c r="FLL65" s="374"/>
      <c r="FLM65" s="374"/>
      <c r="FLN65" s="374"/>
      <c r="FLO65" s="374"/>
      <c r="FLP65" s="374"/>
      <c r="FLQ65" s="374"/>
      <c r="FLR65" s="374"/>
      <c r="FLS65" s="374"/>
      <c r="FLT65" s="374"/>
      <c r="FLU65" s="374"/>
      <c r="FLV65" s="374"/>
      <c r="FLW65" s="374"/>
      <c r="FLX65" s="374"/>
      <c r="FLY65" s="374"/>
      <c r="FLZ65" s="374"/>
      <c r="FMA65" s="374"/>
      <c r="FMB65" s="374"/>
      <c r="FMC65" s="374"/>
      <c r="FMD65" s="374"/>
      <c r="FME65" s="374"/>
      <c r="FMF65" s="374"/>
      <c r="FMG65" s="374"/>
      <c r="FMH65" s="374"/>
      <c r="FMI65" s="374"/>
      <c r="FMJ65" s="374"/>
      <c r="FMK65" s="374"/>
      <c r="FML65" s="374"/>
      <c r="FMM65" s="374"/>
      <c r="FMN65" s="374"/>
      <c r="FMO65" s="374"/>
      <c r="FMP65" s="374"/>
      <c r="FMQ65" s="374"/>
      <c r="FMR65" s="374"/>
      <c r="FMS65" s="374"/>
      <c r="FMT65" s="374"/>
      <c r="FMU65" s="374"/>
      <c r="FMV65" s="374"/>
      <c r="FMW65" s="374"/>
      <c r="FMX65" s="374"/>
      <c r="FMY65" s="374"/>
      <c r="FMZ65" s="374"/>
      <c r="FNA65" s="374"/>
      <c r="FNB65" s="374"/>
      <c r="FNC65" s="374"/>
      <c r="FND65" s="374"/>
      <c r="FNE65" s="374"/>
      <c r="FNF65" s="374"/>
      <c r="FNG65" s="374"/>
      <c r="FNH65" s="374"/>
      <c r="FNI65" s="374"/>
      <c r="FNJ65" s="374"/>
      <c r="FNK65" s="374"/>
      <c r="FNL65" s="374"/>
      <c r="FNM65" s="374"/>
      <c r="FNN65" s="374"/>
      <c r="FNO65" s="374"/>
      <c r="FNP65" s="374"/>
      <c r="FNQ65" s="374"/>
      <c r="FNR65" s="374"/>
      <c r="FNS65" s="374"/>
      <c r="FNT65" s="374"/>
      <c r="FNU65" s="374"/>
      <c r="FNV65" s="374"/>
      <c r="FNW65" s="374"/>
      <c r="FNX65" s="374"/>
      <c r="FNY65" s="374"/>
      <c r="FNZ65" s="374"/>
      <c r="FOA65" s="374"/>
      <c r="FOB65" s="374"/>
      <c r="FOC65" s="374"/>
      <c r="FOD65" s="374"/>
      <c r="FOE65" s="374"/>
      <c r="FOF65" s="374"/>
      <c r="FOG65" s="374"/>
      <c r="FOH65" s="374"/>
      <c r="FOI65" s="374"/>
      <c r="FOJ65" s="374"/>
      <c r="FOK65" s="374"/>
      <c r="FOL65" s="374"/>
      <c r="FOM65" s="374"/>
      <c r="FON65" s="374"/>
      <c r="FOO65" s="374"/>
      <c r="FOP65" s="374"/>
      <c r="FOQ65" s="374"/>
      <c r="FOR65" s="374"/>
      <c r="FOS65" s="374"/>
      <c r="FOT65" s="374"/>
      <c r="FOU65" s="374"/>
      <c r="FOV65" s="374"/>
      <c r="FOW65" s="374"/>
      <c r="FOX65" s="374"/>
      <c r="FOY65" s="374"/>
      <c r="FOZ65" s="374"/>
      <c r="FPA65" s="374"/>
      <c r="FPB65" s="374"/>
      <c r="FPC65" s="374"/>
      <c r="FPD65" s="374"/>
      <c r="FPE65" s="374"/>
      <c r="FPF65" s="374"/>
      <c r="FPG65" s="374"/>
      <c r="FPH65" s="374"/>
      <c r="FPI65" s="374"/>
      <c r="FPJ65" s="374"/>
      <c r="FPK65" s="374"/>
      <c r="FPL65" s="374"/>
      <c r="FPM65" s="374"/>
      <c r="FPN65" s="374"/>
      <c r="FPO65" s="374"/>
      <c r="FPP65" s="374"/>
      <c r="FPQ65" s="374"/>
      <c r="FPR65" s="374"/>
      <c r="FPS65" s="374"/>
      <c r="FPT65" s="374"/>
      <c r="FPU65" s="374"/>
      <c r="FPV65" s="374"/>
      <c r="FPW65" s="374"/>
      <c r="FPX65" s="374"/>
      <c r="FPY65" s="374"/>
      <c r="FPZ65" s="374"/>
      <c r="FQA65" s="374"/>
      <c r="FQB65" s="374"/>
      <c r="FQC65" s="374"/>
      <c r="FQD65" s="374"/>
      <c r="FQE65" s="374"/>
      <c r="FQF65" s="374"/>
      <c r="FQG65" s="374"/>
      <c r="FQH65" s="374"/>
      <c r="FQI65" s="374"/>
      <c r="FQJ65" s="374"/>
      <c r="FQK65" s="374"/>
      <c r="FQL65" s="374"/>
      <c r="FQM65" s="374"/>
      <c r="FQN65" s="374"/>
      <c r="FQO65" s="374"/>
      <c r="FQP65" s="374"/>
      <c r="FQQ65" s="374"/>
      <c r="FQR65" s="374"/>
      <c r="FQS65" s="374"/>
      <c r="FQT65" s="374"/>
      <c r="FQU65" s="374"/>
      <c r="FQV65" s="374"/>
      <c r="FQW65" s="374"/>
      <c r="FQX65" s="374"/>
      <c r="FQY65" s="374"/>
      <c r="FQZ65" s="374"/>
      <c r="FRA65" s="374"/>
      <c r="FRB65" s="374"/>
      <c r="FRC65" s="374"/>
      <c r="FRD65" s="374"/>
      <c r="FRE65" s="374"/>
      <c r="FRF65" s="374"/>
      <c r="FRG65" s="374"/>
      <c r="FRH65" s="374"/>
      <c r="FRI65" s="374"/>
      <c r="FRJ65" s="374"/>
      <c r="FRK65" s="374"/>
      <c r="FRL65" s="374"/>
      <c r="FRM65" s="374"/>
      <c r="FRN65" s="374"/>
      <c r="FRO65" s="374"/>
      <c r="FRP65" s="374"/>
      <c r="FRQ65" s="374"/>
      <c r="FRR65" s="374"/>
      <c r="FRS65" s="374"/>
      <c r="FRT65" s="374"/>
      <c r="FRU65" s="374"/>
      <c r="FRV65" s="374"/>
      <c r="FRW65" s="374"/>
      <c r="FRX65" s="374"/>
      <c r="FRY65" s="374"/>
      <c r="FRZ65" s="374"/>
      <c r="FSA65" s="374"/>
      <c r="FSB65" s="374"/>
      <c r="FSC65" s="374"/>
      <c r="FSD65" s="374"/>
      <c r="FSE65" s="374"/>
      <c r="FSF65" s="374"/>
      <c r="FSG65" s="374"/>
      <c r="FSH65" s="374"/>
      <c r="FSI65" s="374"/>
      <c r="FSJ65" s="374"/>
      <c r="FSK65" s="374"/>
      <c r="FSL65" s="374"/>
      <c r="FSM65" s="374"/>
      <c r="FSN65" s="374"/>
      <c r="FSO65" s="374"/>
      <c r="FSP65" s="374"/>
      <c r="FSQ65" s="374"/>
      <c r="FSR65" s="374"/>
      <c r="FSS65" s="374"/>
      <c r="FST65" s="374"/>
      <c r="FSU65" s="374"/>
      <c r="FSV65" s="374"/>
      <c r="FSW65" s="374"/>
      <c r="FSX65" s="374"/>
      <c r="FSY65" s="374"/>
      <c r="FSZ65" s="374"/>
      <c r="FTA65" s="374"/>
      <c r="FTB65" s="374"/>
      <c r="FTC65" s="374"/>
      <c r="FTD65" s="374"/>
      <c r="FTE65" s="374"/>
      <c r="FTF65" s="374"/>
      <c r="FTG65" s="374"/>
      <c r="FTH65" s="374"/>
      <c r="FTI65" s="374"/>
      <c r="FTJ65" s="374"/>
      <c r="FTK65" s="374"/>
      <c r="FTL65" s="374"/>
      <c r="FTM65" s="374"/>
      <c r="FTN65" s="374"/>
      <c r="FTO65" s="374"/>
      <c r="FTP65" s="374"/>
      <c r="FTQ65" s="374"/>
      <c r="FTR65" s="374"/>
      <c r="FTS65" s="374"/>
      <c r="FTT65" s="374"/>
      <c r="FTU65" s="374"/>
      <c r="FTV65" s="374"/>
      <c r="FTW65" s="374"/>
      <c r="FTX65" s="374"/>
      <c r="FTY65" s="374"/>
      <c r="FTZ65" s="374"/>
      <c r="FUA65" s="374"/>
      <c r="FUB65" s="374"/>
      <c r="FUC65" s="374"/>
      <c r="FUD65" s="374"/>
      <c r="FUE65" s="374"/>
      <c r="FUF65" s="374"/>
      <c r="FUG65" s="374"/>
      <c r="FUH65" s="374"/>
      <c r="FUI65" s="374"/>
      <c r="FUJ65" s="374"/>
      <c r="FUK65" s="374"/>
      <c r="FUL65" s="374"/>
      <c r="FUM65" s="374"/>
      <c r="FUN65" s="374"/>
      <c r="FUO65" s="374"/>
      <c r="FUP65" s="374"/>
      <c r="FUQ65" s="374"/>
      <c r="FUR65" s="374"/>
      <c r="FUS65" s="374"/>
      <c r="FUT65" s="374"/>
      <c r="FUU65" s="374"/>
      <c r="FUV65" s="374"/>
      <c r="FUW65" s="374"/>
      <c r="FUX65" s="374"/>
      <c r="FUY65" s="374"/>
      <c r="FUZ65" s="374"/>
      <c r="FVA65" s="374"/>
      <c r="FVB65" s="374"/>
      <c r="FVC65" s="374"/>
      <c r="FVD65" s="374"/>
      <c r="FVE65" s="374"/>
      <c r="FVF65" s="374"/>
      <c r="FVG65" s="374"/>
      <c r="FVH65" s="374"/>
      <c r="FVI65" s="374"/>
      <c r="FVJ65" s="374"/>
      <c r="FVK65" s="374"/>
      <c r="FVL65" s="374"/>
      <c r="FVM65" s="374"/>
      <c r="FVN65" s="374"/>
      <c r="FVO65" s="374"/>
      <c r="FVP65" s="374"/>
      <c r="FVQ65" s="374"/>
      <c r="FVR65" s="374"/>
      <c r="FVS65" s="374"/>
      <c r="FVT65" s="374"/>
      <c r="FVU65" s="374"/>
      <c r="FVV65" s="374"/>
      <c r="FVW65" s="374"/>
      <c r="FVX65" s="374"/>
      <c r="FVY65" s="374"/>
      <c r="FVZ65" s="374"/>
      <c r="FWA65" s="374"/>
      <c r="FWB65" s="374"/>
      <c r="FWC65" s="374"/>
      <c r="FWD65" s="374"/>
      <c r="FWE65" s="374"/>
      <c r="FWF65" s="374"/>
      <c r="FWG65" s="374"/>
      <c r="FWH65" s="374"/>
      <c r="FWI65" s="374"/>
      <c r="FWJ65" s="374"/>
      <c r="FWK65" s="374"/>
      <c r="FWL65" s="374"/>
      <c r="FWM65" s="374"/>
      <c r="FWN65" s="374"/>
      <c r="FWO65" s="374"/>
      <c r="FWP65" s="374"/>
      <c r="FWQ65" s="374"/>
      <c r="FWR65" s="374"/>
      <c r="FWS65" s="374"/>
      <c r="FWT65" s="374"/>
      <c r="FWU65" s="374"/>
      <c r="FWV65" s="374"/>
      <c r="FWW65" s="374"/>
      <c r="FWX65" s="374"/>
      <c r="FWY65" s="374"/>
      <c r="FWZ65" s="374"/>
      <c r="FXA65" s="374"/>
      <c r="FXB65" s="374"/>
      <c r="FXC65" s="374"/>
      <c r="FXD65" s="374"/>
      <c r="FXE65" s="374"/>
      <c r="FXF65" s="374"/>
      <c r="FXG65" s="374"/>
      <c r="FXH65" s="374"/>
      <c r="FXI65" s="374"/>
      <c r="FXJ65" s="374"/>
      <c r="FXK65" s="374"/>
      <c r="FXL65" s="374"/>
      <c r="FXM65" s="374"/>
      <c r="FXN65" s="374"/>
      <c r="FXO65" s="374"/>
      <c r="FXP65" s="374"/>
      <c r="FXQ65" s="374"/>
      <c r="FXR65" s="374"/>
      <c r="FXS65" s="374"/>
      <c r="FXT65" s="374"/>
      <c r="FXU65" s="374"/>
      <c r="FXV65" s="374"/>
      <c r="FXW65" s="374"/>
      <c r="FXX65" s="374"/>
      <c r="FXY65" s="374"/>
      <c r="FXZ65" s="374"/>
      <c r="FYA65" s="374"/>
      <c r="FYB65" s="374"/>
      <c r="FYC65" s="374"/>
      <c r="FYD65" s="374"/>
      <c r="FYE65" s="374"/>
      <c r="FYF65" s="374"/>
      <c r="FYG65" s="374"/>
      <c r="FYH65" s="374"/>
      <c r="FYI65" s="374"/>
      <c r="FYJ65" s="374"/>
      <c r="FYK65" s="374"/>
      <c r="FYL65" s="374"/>
      <c r="FYM65" s="374"/>
      <c r="FYN65" s="374"/>
      <c r="FYO65" s="374"/>
      <c r="FYP65" s="374"/>
      <c r="FYQ65" s="374"/>
      <c r="FYR65" s="374"/>
      <c r="FYS65" s="374"/>
      <c r="FYT65" s="374"/>
      <c r="FYU65" s="374"/>
      <c r="FYV65" s="374"/>
      <c r="FYW65" s="374"/>
      <c r="FYX65" s="374"/>
      <c r="FYY65" s="374"/>
      <c r="FYZ65" s="374"/>
      <c r="FZA65" s="374"/>
      <c r="FZB65" s="374"/>
      <c r="FZC65" s="374"/>
      <c r="FZD65" s="374"/>
      <c r="FZE65" s="374"/>
      <c r="FZF65" s="374"/>
      <c r="FZG65" s="374"/>
      <c r="FZH65" s="374"/>
      <c r="FZI65" s="374"/>
      <c r="FZJ65" s="374"/>
      <c r="FZK65" s="374"/>
      <c r="FZL65" s="374"/>
      <c r="FZM65" s="374"/>
      <c r="FZN65" s="374"/>
      <c r="FZO65" s="374"/>
      <c r="FZP65" s="374"/>
      <c r="FZQ65" s="374"/>
      <c r="FZR65" s="374"/>
      <c r="FZS65" s="374"/>
      <c r="FZT65" s="374"/>
      <c r="FZU65" s="374"/>
      <c r="FZV65" s="374"/>
      <c r="FZW65" s="374"/>
      <c r="FZX65" s="374"/>
      <c r="FZY65" s="374"/>
      <c r="FZZ65" s="374"/>
      <c r="GAA65" s="374"/>
      <c r="GAB65" s="374"/>
      <c r="GAC65" s="374"/>
      <c r="GAD65" s="374"/>
      <c r="GAE65" s="374"/>
      <c r="GAF65" s="374"/>
      <c r="GAG65" s="374"/>
      <c r="GAH65" s="374"/>
      <c r="GAI65" s="374"/>
      <c r="GAJ65" s="374"/>
      <c r="GAK65" s="374"/>
      <c r="GAL65" s="374"/>
      <c r="GAM65" s="374"/>
      <c r="GAN65" s="374"/>
      <c r="GAO65" s="374"/>
      <c r="GAP65" s="374"/>
      <c r="GAQ65" s="374"/>
      <c r="GAR65" s="374"/>
      <c r="GAS65" s="374"/>
      <c r="GAT65" s="374"/>
      <c r="GAU65" s="374"/>
      <c r="GAV65" s="374"/>
      <c r="GAW65" s="374"/>
      <c r="GAX65" s="374"/>
      <c r="GAY65" s="374"/>
      <c r="GAZ65" s="374"/>
      <c r="GBA65" s="374"/>
      <c r="GBB65" s="374"/>
      <c r="GBC65" s="374"/>
      <c r="GBD65" s="374"/>
      <c r="GBE65" s="374"/>
      <c r="GBF65" s="374"/>
      <c r="GBG65" s="374"/>
      <c r="GBH65" s="374"/>
      <c r="GBI65" s="374"/>
      <c r="GBJ65" s="374"/>
      <c r="GBK65" s="374"/>
      <c r="GBL65" s="374"/>
      <c r="GBM65" s="374"/>
      <c r="GBN65" s="374"/>
      <c r="GBO65" s="374"/>
      <c r="GBP65" s="374"/>
      <c r="GBQ65" s="374"/>
      <c r="GBR65" s="374"/>
      <c r="GBS65" s="374"/>
      <c r="GBT65" s="374"/>
      <c r="GBU65" s="374"/>
      <c r="GBV65" s="374"/>
      <c r="GBW65" s="374"/>
      <c r="GBX65" s="374"/>
      <c r="GBY65" s="374"/>
      <c r="GBZ65" s="374"/>
      <c r="GCA65" s="374"/>
      <c r="GCB65" s="374"/>
      <c r="GCC65" s="374"/>
      <c r="GCD65" s="374"/>
      <c r="GCE65" s="374"/>
      <c r="GCF65" s="374"/>
      <c r="GCG65" s="374"/>
      <c r="GCH65" s="374"/>
      <c r="GCI65" s="374"/>
      <c r="GCJ65" s="374"/>
      <c r="GCK65" s="374"/>
      <c r="GCL65" s="374"/>
      <c r="GCM65" s="374"/>
      <c r="GCN65" s="374"/>
      <c r="GCO65" s="374"/>
      <c r="GCP65" s="374"/>
      <c r="GCQ65" s="374"/>
      <c r="GCR65" s="374"/>
      <c r="GCS65" s="374"/>
      <c r="GCT65" s="374"/>
      <c r="GCU65" s="374"/>
      <c r="GCV65" s="374"/>
      <c r="GCW65" s="374"/>
      <c r="GCX65" s="374"/>
      <c r="GCY65" s="374"/>
      <c r="GCZ65" s="374"/>
      <c r="GDA65" s="374"/>
      <c r="GDB65" s="374"/>
      <c r="GDC65" s="374"/>
      <c r="GDD65" s="374"/>
      <c r="GDE65" s="374"/>
      <c r="GDF65" s="374"/>
      <c r="GDG65" s="374"/>
      <c r="GDH65" s="374"/>
      <c r="GDI65" s="374"/>
      <c r="GDJ65" s="374"/>
      <c r="GDK65" s="374"/>
      <c r="GDL65" s="374"/>
      <c r="GDM65" s="374"/>
      <c r="GDN65" s="374"/>
      <c r="GDO65" s="374"/>
      <c r="GDP65" s="374"/>
      <c r="GDQ65" s="374"/>
      <c r="GDR65" s="374"/>
      <c r="GDS65" s="374"/>
      <c r="GDT65" s="374"/>
      <c r="GDU65" s="374"/>
      <c r="GDV65" s="374"/>
      <c r="GDW65" s="374"/>
      <c r="GDX65" s="374"/>
      <c r="GDY65" s="374"/>
      <c r="GDZ65" s="374"/>
      <c r="GEA65" s="374"/>
      <c r="GEB65" s="374"/>
      <c r="GEC65" s="374"/>
      <c r="GED65" s="374"/>
      <c r="GEE65" s="374"/>
      <c r="GEF65" s="374"/>
      <c r="GEG65" s="374"/>
      <c r="GEH65" s="374"/>
      <c r="GEI65" s="374"/>
      <c r="GEJ65" s="374"/>
      <c r="GEK65" s="374"/>
      <c r="GEL65" s="374"/>
      <c r="GEM65" s="374"/>
      <c r="GEN65" s="374"/>
      <c r="GEO65" s="374"/>
      <c r="GEP65" s="374"/>
      <c r="GEQ65" s="374"/>
      <c r="GER65" s="374"/>
      <c r="GES65" s="374"/>
      <c r="GET65" s="374"/>
      <c r="GEU65" s="374"/>
      <c r="GEV65" s="374"/>
      <c r="GEW65" s="374"/>
      <c r="GEX65" s="374"/>
      <c r="GEY65" s="374"/>
      <c r="GEZ65" s="374"/>
      <c r="GFA65" s="374"/>
      <c r="GFB65" s="374"/>
      <c r="GFC65" s="374"/>
      <c r="GFD65" s="374"/>
      <c r="GFE65" s="374"/>
      <c r="GFF65" s="374"/>
      <c r="GFG65" s="374"/>
      <c r="GFH65" s="374"/>
      <c r="GFI65" s="374"/>
      <c r="GFJ65" s="374"/>
      <c r="GFK65" s="374"/>
      <c r="GFL65" s="374"/>
      <c r="GFM65" s="374"/>
      <c r="GFN65" s="374"/>
      <c r="GFO65" s="374"/>
      <c r="GFP65" s="374"/>
      <c r="GFQ65" s="374"/>
      <c r="GFR65" s="374"/>
      <c r="GFS65" s="374"/>
      <c r="GFT65" s="374"/>
      <c r="GFU65" s="374"/>
      <c r="GFV65" s="374"/>
      <c r="GFW65" s="374"/>
      <c r="GFX65" s="374"/>
      <c r="GFY65" s="374"/>
      <c r="GFZ65" s="374"/>
      <c r="GGA65" s="374"/>
      <c r="GGB65" s="374"/>
      <c r="GGC65" s="374"/>
      <c r="GGD65" s="374"/>
      <c r="GGE65" s="374"/>
      <c r="GGF65" s="374"/>
      <c r="GGG65" s="374"/>
      <c r="GGH65" s="374"/>
      <c r="GGI65" s="374"/>
      <c r="GGJ65" s="374"/>
      <c r="GGK65" s="374"/>
      <c r="GGL65" s="374"/>
      <c r="GGM65" s="374"/>
      <c r="GGN65" s="374"/>
      <c r="GGO65" s="374"/>
      <c r="GGP65" s="374"/>
      <c r="GGQ65" s="374"/>
      <c r="GGR65" s="374"/>
      <c r="GGS65" s="374"/>
      <c r="GGT65" s="374"/>
      <c r="GGU65" s="374"/>
      <c r="GGV65" s="374"/>
      <c r="GGW65" s="374"/>
      <c r="GGX65" s="374"/>
      <c r="GGY65" s="374"/>
      <c r="GGZ65" s="374"/>
      <c r="GHA65" s="374"/>
      <c r="GHB65" s="374"/>
      <c r="GHC65" s="374"/>
      <c r="GHD65" s="374"/>
      <c r="GHE65" s="374"/>
      <c r="GHF65" s="374"/>
      <c r="GHG65" s="374"/>
      <c r="GHH65" s="374"/>
      <c r="GHI65" s="374"/>
      <c r="GHJ65" s="374"/>
      <c r="GHK65" s="374"/>
      <c r="GHL65" s="374"/>
      <c r="GHM65" s="374"/>
      <c r="GHN65" s="374"/>
      <c r="GHO65" s="374"/>
      <c r="GHP65" s="374"/>
      <c r="GHQ65" s="374"/>
      <c r="GHR65" s="374"/>
      <c r="GHS65" s="374"/>
      <c r="GHT65" s="374"/>
      <c r="GHU65" s="374"/>
      <c r="GHV65" s="374"/>
      <c r="GHW65" s="374"/>
      <c r="GHX65" s="374"/>
      <c r="GHY65" s="374"/>
      <c r="GHZ65" s="374"/>
      <c r="GIA65" s="374"/>
      <c r="GIB65" s="374"/>
      <c r="GIC65" s="374"/>
      <c r="GID65" s="374"/>
      <c r="GIE65" s="374"/>
      <c r="GIF65" s="374"/>
      <c r="GIG65" s="374"/>
      <c r="GIH65" s="374"/>
      <c r="GII65" s="374"/>
      <c r="GIJ65" s="374"/>
      <c r="GIK65" s="374"/>
      <c r="GIL65" s="374"/>
      <c r="GIM65" s="374"/>
      <c r="GIN65" s="374"/>
      <c r="GIO65" s="374"/>
      <c r="GIP65" s="374"/>
      <c r="GIQ65" s="374"/>
      <c r="GIR65" s="374"/>
      <c r="GIS65" s="374"/>
      <c r="GIT65" s="374"/>
      <c r="GIU65" s="374"/>
      <c r="GIV65" s="374"/>
      <c r="GIW65" s="374"/>
      <c r="GIX65" s="374"/>
      <c r="GIY65" s="374"/>
      <c r="GIZ65" s="374"/>
      <c r="GJA65" s="374"/>
      <c r="GJB65" s="374"/>
      <c r="GJC65" s="374"/>
      <c r="GJD65" s="374"/>
      <c r="GJE65" s="374"/>
      <c r="GJF65" s="374"/>
      <c r="GJG65" s="374"/>
      <c r="GJH65" s="374"/>
      <c r="GJI65" s="374"/>
      <c r="GJJ65" s="374"/>
      <c r="GJK65" s="374"/>
      <c r="GJL65" s="374"/>
      <c r="GJM65" s="374"/>
      <c r="GJN65" s="374"/>
      <c r="GJO65" s="374"/>
      <c r="GJP65" s="374"/>
      <c r="GJQ65" s="374"/>
      <c r="GJR65" s="374"/>
      <c r="GJS65" s="374"/>
      <c r="GJT65" s="374"/>
      <c r="GJU65" s="374"/>
      <c r="GJV65" s="374"/>
      <c r="GJW65" s="374"/>
      <c r="GJX65" s="374"/>
      <c r="GJY65" s="374"/>
      <c r="GJZ65" s="374"/>
      <c r="GKA65" s="374"/>
      <c r="GKB65" s="374"/>
      <c r="GKC65" s="374"/>
      <c r="GKD65" s="374"/>
      <c r="GKE65" s="374"/>
      <c r="GKF65" s="374"/>
      <c r="GKG65" s="374"/>
      <c r="GKH65" s="374"/>
      <c r="GKI65" s="374"/>
      <c r="GKJ65" s="374"/>
      <c r="GKK65" s="374"/>
      <c r="GKL65" s="374"/>
      <c r="GKM65" s="374"/>
      <c r="GKN65" s="374"/>
      <c r="GKO65" s="374"/>
      <c r="GKP65" s="374"/>
      <c r="GKQ65" s="374"/>
      <c r="GKR65" s="374"/>
      <c r="GKS65" s="374"/>
      <c r="GKT65" s="374"/>
      <c r="GKU65" s="374"/>
      <c r="GKV65" s="374"/>
      <c r="GKW65" s="374"/>
      <c r="GKX65" s="374"/>
      <c r="GKY65" s="374"/>
      <c r="GKZ65" s="374"/>
      <c r="GLA65" s="374"/>
      <c r="GLB65" s="374"/>
      <c r="GLC65" s="374"/>
      <c r="GLD65" s="374"/>
      <c r="GLE65" s="374"/>
      <c r="GLF65" s="374"/>
      <c r="GLG65" s="374"/>
      <c r="GLH65" s="374"/>
      <c r="GLI65" s="374"/>
      <c r="GLJ65" s="374"/>
      <c r="GLK65" s="374"/>
      <c r="GLL65" s="374"/>
      <c r="GLM65" s="374"/>
      <c r="GLN65" s="374"/>
      <c r="GLO65" s="374"/>
      <c r="GLP65" s="374"/>
      <c r="GLQ65" s="374"/>
      <c r="GLR65" s="374"/>
      <c r="GLS65" s="374"/>
      <c r="GLT65" s="374"/>
      <c r="GLU65" s="374"/>
      <c r="GLV65" s="374"/>
      <c r="GLW65" s="374"/>
      <c r="GLX65" s="374"/>
      <c r="GLY65" s="374"/>
      <c r="GLZ65" s="374"/>
      <c r="GMA65" s="374"/>
      <c r="GMB65" s="374"/>
      <c r="GMC65" s="374"/>
      <c r="GMD65" s="374"/>
      <c r="GME65" s="374"/>
      <c r="GMF65" s="374"/>
      <c r="GMG65" s="374"/>
      <c r="GMH65" s="374"/>
      <c r="GMI65" s="374"/>
      <c r="GMJ65" s="374"/>
      <c r="GMK65" s="374"/>
      <c r="GML65" s="374"/>
      <c r="GMM65" s="374"/>
      <c r="GMN65" s="374"/>
      <c r="GMO65" s="374"/>
      <c r="GMP65" s="374"/>
      <c r="GMQ65" s="374"/>
      <c r="GMR65" s="374"/>
      <c r="GMS65" s="374"/>
      <c r="GMT65" s="374"/>
      <c r="GMU65" s="374"/>
      <c r="GMV65" s="374"/>
      <c r="GMW65" s="374"/>
      <c r="GMX65" s="374"/>
      <c r="GMY65" s="374"/>
      <c r="GMZ65" s="374"/>
      <c r="GNA65" s="374"/>
      <c r="GNB65" s="374"/>
      <c r="GNC65" s="374"/>
      <c r="GND65" s="374"/>
      <c r="GNE65" s="374"/>
      <c r="GNF65" s="374"/>
      <c r="GNG65" s="374"/>
      <c r="GNH65" s="374"/>
      <c r="GNI65" s="374"/>
      <c r="GNJ65" s="374"/>
      <c r="GNK65" s="374"/>
      <c r="GNL65" s="374"/>
      <c r="GNM65" s="374"/>
      <c r="GNN65" s="374"/>
      <c r="GNO65" s="374"/>
      <c r="GNP65" s="374"/>
      <c r="GNQ65" s="374"/>
      <c r="GNR65" s="374"/>
      <c r="GNS65" s="374"/>
      <c r="GNT65" s="374"/>
      <c r="GNU65" s="374"/>
      <c r="GNV65" s="374"/>
      <c r="GNW65" s="374"/>
      <c r="GNX65" s="374"/>
      <c r="GNY65" s="374"/>
      <c r="GNZ65" s="374"/>
      <c r="GOA65" s="374"/>
      <c r="GOB65" s="374"/>
      <c r="GOC65" s="374"/>
      <c r="GOD65" s="374"/>
      <c r="GOE65" s="374"/>
      <c r="GOF65" s="374"/>
      <c r="GOG65" s="374"/>
      <c r="GOH65" s="374"/>
      <c r="GOI65" s="374"/>
      <c r="GOJ65" s="374"/>
      <c r="GOK65" s="374"/>
      <c r="GOL65" s="374"/>
      <c r="GOM65" s="374"/>
      <c r="GON65" s="374"/>
      <c r="GOO65" s="374"/>
      <c r="GOP65" s="374"/>
      <c r="GOQ65" s="374"/>
      <c r="GOR65" s="374"/>
      <c r="GOS65" s="374"/>
      <c r="GOT65" s="374"/>
      <c r="GOU65" s="374"/>
      <c r="GOV65" s="374"/>
      <c r="GOW65" s="374"/>
      <c r="GOX65" s="374"/>
      <c r="GOY65" s="374"/>
      <c r="GOZ65" s="374"/>
      <c r="GPA65" s="374"/>
      <c r="GPB65" s="374"/>
      <c r="GPC65" s="374"/>
      <c r="GPD65" s="374"/>
      <c r="GPE65" s="374"/>
      <c r="GPF65" s="374"/>
      <c r="GPG65" s="374"/>
      <c r="GPH65" s="374"/>
      <c r="GPI65" s="374"/>
      <c r="GPJ65" s="374"/>
      <c r="GPK65" s="374"/>
      <c r="GPL65" s="374"/>
      <c r="GPM65" s="374"/>
      <c r="GPN65" s="374"/>
      <c r="GPO65" s="374"/>
      <c r="GPP65" s="374"/>
      <c r="GPQ65" s="374"/>
      <c r="GPR65" s="374"/>
      <c r="GPS65" s="374"/>
      <c r="GPT65" s="374"/>
      <c r="GPU65" s="374"/>
      <c r="GPV65" s="374"/>
      <c r="GPW65" s="374"/>
      <c r="GPX65" s="374"/>
      <c r="GPY65" s="374"/>
      <c r="GPZ65" s="374"/>
      <c r="GQA65" s="374"/>
      <c r="GQB65" s="374"/>
      <c r="GQC65" s="374"/>
      <c r="GQD65" s="374"/>
      <c r="GQE65" s="374"/>
      <c r="GQF65" s="374"/>
      <c r="GQG65" s="374"/>
      <c r="GQH65" s="374"/>
      <c r="GQI65" s="374"/>
      <c r="GQJ65" s="374"/>
      <c r="GQK65" s="374"/>
      <c r="GQL65" s="374"/>
      <c r="GQM65" s="374"/>
      <c r="GQN65" s="374"/>
      <c r="GQO65" s="374"/>
      <c r="GQP65" s="374"/>
      <c r="GQQ65" s="374"/>
      <c r="GQR65" s="374"/>
      <c r="GQS65" s="374"/>
      <c r="GQT65" s="374"/>
      <c r="GQU65" s="374"/>
      <c r="GQV65" s="374"/>
      <c r="GQW65" s="374"/>
      <c r="GQX65" s="374"/>
      <c r="GQY65" s="374"/>
      <c r="GQZ65" s="374"/>
      <c r="GRA65" s="374"/>
      <c r="GRB65" s="374"/>
      <c r="GRC65" s="374"/>
      <c r="GRD65" s="374"/>
      <c r="GRE65" s="374"/>
      <c r="GRF65" s="374"/>
      <c r="GRG65" s="374"/>
      <c r="GRH65" s="374"/>
      <c r="GRI65" s="374"/>
      <c r="GRJ65" s="374"/>
      <c r="GRK65" s="374"/>
      <c r="GRL65" s="374"/>
      <c r="GRM65" s="374"/>
      <c r="GRN65" s="374"/>
      <c r="GRO65" s="374"/>
      <c r="GRP65" s="374"/>
      <c r="GRQ65" s="374"/>
      <c r="GRR65" s="374"/>
      <c r="GRS65" s="374"/>
      <c r="GRT65" s="374"/>
      <c r="GRU65" s="374"/>
      <c r="GRV65" s="374"/>
      <c r="GRW65" s="374"/>
      <c r="GRX65" s="374"/>
      <c r="GRY65" s="374"/>
      <c r="GRZ65" s="374"/>
      <c r="GSA65" s="374"/>
      <c r="GSB65" s="374"/>
      <c r="GSC65" s="374"/>
      <c r="GSD65" s="374"/>
      <c r="GSE65" s="374"/>
      <c r="GSF65" s="374"/>
      <c r="GSG65" s="374"/>
      <c r="GSH65" s="374"/>
      <c r="GSI65" s="374"/>
      <c r="GSJ65" s="374"/>
      <c r="GSK65" s="374"/>
      <c r="GSL65" s="374"/>
      <c r="GSM65" s="374"/>
      <c r="GSN65" s="374"/>
      <c r="GSO65" s="374"/>
      <c r="GSP65" s="374"/>
      <c r="GSQ65" s="374"/>
      <c r="GSR65" s="374"/>
      <c r="GSS65" s="374"/>
      <c r="GST65" s="374"/>
      <c r="GSU65" s="374"/>
      <c r="GSV65" s="374"/>
      <c r="GSW65" s="374"/>
      <c r="GSX65" s="374"/>
      <c r="GSY65" s="374"/>
      <c r="GSZ65" s="374"/>
      <c r="GTA65" s="374"/>
      <c r="GTB65" s="374"/>
      <c r="GTC65" s="374"/>
      <c r="GTD65" s="374"/>
      <c r="GTE65" s="374"/>
      <c r="GTF65" s="374"/>
      <c r="GTG65" s="374"/>
      <c r="GTH65" s="374"/>
      <c r="GTI65" s="374"/>
      <c r="GTJ65" s="374"/>
      <c r="GTK65" s="374"/>
      <c r="GTL65" s="374"/>
      <c r="GTM65" s="374"/>
      <c r="GTN65" s="374"/>
      <c r="GTO65" s="374"/>
      <c r="GTP65" s="374"/>
      <c r="GTQ65" s="374"/>
      <c r="GTR65" s="374"/>
      <c r="GTS65" s="374"/>
      <c r="GTT65" s="374"/>
      <c r="GTU65" s="374"/>
      <c r="GTV65" s="374"/>
      <c r="GTW65" s="374"/>
      <c r="GTX65" s="374"/>
      <c r="GTY65" s="374"/>
      <c r="GTZ65" s="374"/>
      <c r="GUA65" s="374"/>
      <c r="GUB65" s="374"/>
      <c r="GUC65" s="374"/>
      <c r="GUD65" s="374"/>
      <c r="GUE65" s="374"/>
      <c r="GUF65" s="374"/>
      <c r="GUG65" s="374"/>
      <c r="GUH65" s="374"/>
      <c r="GUI65" s="374"/>
      <c r="GUJ65" s="374"/>
      <c r="GUK65" s="374"/>
      <c r="GUL65" s="374"/>
      <c r="GUM65" s="374"/>
      <c r="GUN65" s="374"/>
      <c r="GUO65" s="374"/>
      <c r="GUP65" s="374"/>
      <c r="GUQ65" s="374"/>
      <c r="GUR65" s="374"/>
      <c r="GUS65" s="374"/>
      <c r="GUT65" s="374"/>
      <c r="GUU65" s="374"/>
      <c r="GUV65" s="374"/>
      <c r="GUW65" s="374"/>
      <c r="GUX65" s="374"/>
      <c r="GUY65" s="374"/>
      <c r="GUZ65" s="374"/>
      <c r="GVA65" s="374"/>
      <c r="GVB65" s="374"/>
      <c r="GVC65" s="374"/>
      <c r="GVD65" s="374"/>
      <c r="GVE65" s="374"/>
      <c r="GVF65" s="374"/>
      <c r="GVG65" s="374"/>
      <c r="GVH65" s="374"/>
      <c r="GVI65" s="374"/>
      <c r="GVJ65" s="374"/>
      <c r="GVK65" s="374"/>
      <c r="GVL65" s="374"/>
      <c r="GVM65" s="374"/>
      <c r="GVN65" s="374"/>
      <c r="GVO65" s="374"/>
      <c r="GVP65" s="374"/>
      <c r="GVQ65" s="374"/>
      <c r="GVR65" s="374"/>
      <c r="GVS65" s="374"/>
      <c r="GVT65" s="374"/>
      <c r="GVU65" s="374"/>
      <c r="GVV65" s="374"/>
      <c r="GVW65" s="374"/>
      <c r="GVX65" s="374"/>
      <c r="GVY65" s="374"/>
      <c r="GVZ65" s="374"/>
      <c r="GWA65" s="374"/>
      <c r="GWB65" s="374"/>
      <c r="GWC65" s="374"/>
      <c r="GWD65" s="374"/>
      <c r="GWE65" s="374"/>
      <c r="GWF65" s="374"/>
      <c r="GWG65" s="374"/>
      <c r="GWH65" s="374"/>
      <c r="GWI65" s="374"/>
      <c r="GWJ65" s="374"/>
      <c r="GWK65" s="374"/>
      <c r="GWL65" s="374"/>
      <c r="GWM65" s="374"/>
      <c r="GWN65" s="374"/>
      <c r="GWO65" s="374"/>
      <c r="GWP65" s="374"/>
      <c r="GWQ65" s="374"/>
      <c r="GWR65" s="374"/>
      <c r="GWS65" s="374"/>
      <c r="GWT65" s="374"/>
      <c r="GWU65" s="374"/>
      <c r="GWV65" s="374"/>
      <c r="GWW65" s="374"/>
      <c r="GWX65" s="374"/>
      <c r="GWY65" s="374"/>
      <c r="GWZ65" s="374"/>
      <c r="GXA65" s="374"/>
      <c r="GXB65" s="374"/>
      <c r="GXC65" s="374"/>
      <c r="GXD65" s="374"/>
      <c r="GXE65" s="374"/>
      <c r="GXF65" s="374"/>
      <c r="GXG65" s="374"/>
      <c r="GXH65" s="374"/>
      <c r="GXI65" s="374"/>
      <c r="GXJ65" s="374"/>
      <c r="GXK65" s="374"/>
      <c r="GXL65" s="374"/>
      <c r="GXM65" s="374"/>
      <c r="GXN65" s="374"/>
      <c r="GXO65" s="374"/>
      <c r="GXP65" s="374"/>
      <c r="GXQ65" s="374"/>
      <c r="GXR65" s="374"/>
      <c r="GXS65" s="374"/>
      <c r="GXT65" s="374"/>
      <c r="GXU65" s="374"/>
      <c r="GXV65" s="374"/>
      <c r="GXW65" s="374"/>
      <c r="GXX65" s="374"/>
      <c r="GXY65" s="374"/>
      <c r="GXZ65" s="374"/>
      <c r="GYA65" s="374"/>
      <c r="GYB65" s="374"/>
      <c r="GYC65" s="374"/>
      <c r="GYD65" s="374"/>
      <c r="GYE65" s="374"/>
      <c r="GYF65" s="374"/>
      <c r="GYG65" s="374"/>
      <c r="GYH65" s="374"/>
      <c r="GYI65" s="374"/>
      <c r="GYJ65" s="374"/>
      <c r="GYK65" s="374"/>
      <c r="GYL65" s="374"/>
      <c r="GYM65" s="374"/>
      <c r="GYN65" s="374"/>
      <c r="GYO65" s="374"/>
      <c r="GYP65" s="374"/>
      <c r="GYQ65" s="374"/>
      <c r="GYR65" s="374"/>
      <c r="GYS65" s="374"/>
      <c r="GYT65" s="374"/>
      <c r="GYU65" s="374"/>
      <c r="GYV65" s="374"/>
      <c r="GYW65" s="374"/>
      <c r="GYX65" s="374"/>
      <c r="GYY65" s="374"/>
      <c r="GYZ65" s="374"/>
      <c r="GZA65" s="374"/>
      <c r="GZB65" s="374"/>
      <c r="GZC65" s="374"/>
      <c r="GZD65" s="374"/>
      <c r="GZE65" s="374"/>
      <c r="GZF65" s="374"/>
      <c r="GZG65" s="374"/>
      <c r="GZH65" s="374"/>
      <c r="GZI65" s="374"/>
      <c r="GZJ65" s="374"/>
      <c r="GZK65" s="374"/>
      <c r="GZL65" s="374"/>
      <c r="GZM65" s="374"/>
      <c r="GZN65" s="374"/>
      <c r="GZO65" s="374"/>
      <c r="GZP65" s="374"/>
      <c r="GZQ65" s="374"/>
      <c r="GZR65" s="374"/>
      <c r="GZS65" s="374"/>
      <c r="GZT65" s="374"/>
      <c r="GZU65" s="374"/>
      <c r="GZV65" s="374"/>
      <c r="GZW65" s="374"/>
      <c r="GZX65" s="374"/>
      <c r="GZY65" s="374"/>
      <c r="GZZ65" s="374"/>
      <c r="HAA65" s="374"/>
      <c r="HAB65" s="374"/>
      <c r="HAC65" s="374"/>
      <c r="HAD65" s="374"/>
      <c r="HAE65" s="374"/>
      <c r="HAF65" s="374"/>
      <c r="HAG65" s="374"/>
      <c r="HAH65" s="374"/>
      <c r="HAI65" s="374"/>
      <c r="HAJ65" s="374"/>
      <c r="HAK65" s="374"/>
      <c r="HAL65" s="374"/>
      <c r="HAM65" s="374"/>
      <c r="HAN65" s="374"/>
      <c r="HAO65" s="374"/>
      <c r="HAP65" s="374"/>
      <c r="HAQ65" s="374"/>
      <c r="HAR65" s="374"/>
      <c r="HAS65" s="374"/>
      <c r="HAT65" s="374"/>
      <c r="HAU65" s="374"/>
      <c r="HAV65" s="374"/>
      <c r="HAW65" s="374"/>
      <c r="HAX65" s="374"/>
      <c r="HAY65" s="374"/>
      <c r="HAZ65" s="374"/>
      <c r="HBA65" s="374"/>
      <c r="HBB65" s="374"/>
      <c r="HBC65" s="374"/>
      <c r="HBD65" s="374"/>
      <c r="HBE65" s="374"/>
      <c r="HBF65" s="374"/>
      <c r="HBG65" s="374"/>
      <c r="HBH65" s="374"/>
      <c r="HBI65" s="374"/>
      <c r="HBJ65" s="374"/>
      <c r="HBK65" s="374"/>
      <c r="HBL65" s="374"/>
      <c r="HBM65" s="374"/>
      <c r="HBN65" s="374"/>
      <c r="HBO65" s="374"/>
      <c r="HBP65" s="374"/>
      <c r="HBQ65" s="374"/>
      <c r="HBR65" s="374"/>
      <c r="HBS65" s="374"/>
      <c r="HBT65" s="374"/>
      <c r="HBU65" s="374"/>
      <c r="HBV65" s="374"/>
      <c r="HBW65" s="374"/>
      <c r="HBX65" s="374"/>
      <c r="HBY65" s="374"/>
      <c r="HBZ65" s="374"/>
      <c r="HCA65" s="374"/>
      <c r="HCB65" s="374"/>
      <c r="HCC65" s="374"/>
      <c r="HCD65" s="374"/>
      <c r="HCE65" s="374"/>
      <c r="HCF65" s="374"/>
      <c r="HCG65" s="374"/>
      <c r="HCH65" s="374"/>
      <c r="HCI65" s="374"/>
      <c r="HCJ65" s="374"/>
      <c r="HCK65" s="374"/>
      <c r="HCL65" s="374"/>
      <c r="HCM65" s="374"/>
      <c r="HCN65" s="374"/>
      <c r="HCO65" s="374"/>
      <c r="HCP65" s="374"/>
      <c r="HCQ65" s="374"/>
      <c r="HCR65" s="374"/>
      <c r="HCS65" s="374"/>
      <c r="HCT65" s="374"/>
      <c r="HCU65" s="374"/>
      <c r="HCV65" s="374"/>
      <c r="HCW65" s="374"/>
      <c r="HCX65" s="374"/>
      <c r="HCY65" s="374"/>
      <c r="HCZ65" s="374"/>
      <c r="HDA65" s="374"/>
      <c r="HDB65" s="374"/>
      <c r="HDC65" s="374"/>
      <c r="HDD65" s="374"/>
      <c r="HDE65" s="374"/>
      <c r="HDF65" s="374"/>
      <c r="HDG65" s="374"/>
      <c r="HDH65" s="374"/>
      <c r="HDI65" s="374"/>
      <c r="HDJ65" s="374"/>
      <c r="HDK65" s="374"/>
      <c r="HDL65" s="374"/>
      <c r="HDM65" s="374"/>
      <c r="HDN65" s="374"/>
      <c r="HDO65" s="374"/>
      <c r="HDP65" s="374"/>
      <c r="HDQ65" s="374"/>
      <c r="HDR65" s="374"/>
      <c r="HDS65" s="374"/>
      <c r="HDT65" s="374"/>
      <c r="HDU65" s="374"/>
      <c r="HDV65" s="374"/>
      <c r="HDW65" s="374"/>
      <c r="HDX65" s="374"/>
      <c r="HDY65" s="374"/>
      <c r="HDZ65" s="374"/>
      <c r="HEA65" s="374"/>
      <c r="HEB65" s="374"/>
      <c r="HEC65" s="374"/>
      <c r="HED65" s="374"/>
      <c r="HEE65" s="374"/>
      <c r="HEF65" s="374"/>
      <c r="HEG65" s="374"/>
      <c r="HEH65" s="374"/>
      <c r="HEI65" s="374"/>
      <c r="HEJ65" s="374"/>
      <c r="HEK65" s="374"/>
      <c r="HEL65" s="374"/>
      <c r="HEM65" s="374"/>
      <c r="HEN65" s="374"/>
      <c r="HEO65" s="374"/>
      <c r="HEP65" s="374"/>
      <c r="HEQ65" s="374"/>
      <c r="HER65" s="374"/>
      <c r="HES65" s="374"/>
      <c r="HET65" s="374"/>
      <c r="HEU65" s="374"/>
      <c r="HEV65" s="374"/>
      <c r="HEW65" s="374"/>
      <c r="HEX65" s="374"/>
      <c r="HEY65" s="374"/>
      <c r="HEZ65" s="374"/>
      <c r="HFA65" s="374"/>
      <c r="HFB65" s="374"/>
      <c r="HFC65" s="374"/>
      <c r="HFD65" s="374"/>
      <c r="HFE65" s="374"/>
      <c r="HFF65" s="374"/>
      <c r="HFG65" s="374"/>
      <c r="HFH65" s="374"/>
      <c r="HFI65" s="374"/>
      <c r="HFJ65" s="374"/>
      <c r="HFK65" s="374"/>
      <c r="HFL65" s="374"/>
      <c r="HFM65" s="374"/>
      <c r="HFN65" s="374"/>
      <c r="HFO65" s="374"/>
      <c r="HFP65" s="374"/>
      <c r="HFQ65" s="374"/>
      <c r="HFR65" s="374"/>
      <c r="HFS65" s="374"/>
      <c r="HFT65" s="374"/>
      <c r="HFU65" s="374"/>
      <c r="HFV65" s="374"/>
      <c r="HFW65" s="374"/>
      <c r="HFX65" s="374"/>
      <c r="HFY65" s="374"/>
      <c r="HFZ65" s="374"/>
      <c r="HGA65" s="374"/>
      <c r="HGB65" s="374"/>
      <c r="HGC65" s="374"/>
      <c r="HGD65" s="374"/>
      <c r="HGE65" s="374"/>
      <c r="HGF65" s="374"/>
      <c r="HGG65" s="374"/>
      <c r="HGH65" s="374"/>
      <c r="HGI65" s="374"/>
      <c r="HGJ65" s="374"/>
      <c r="HGK65" s="374"/>
      <c r="HGL65" s="374"/>
      <c r="HGM65" s="374"/>
      <c r="HGN65" s="374"/>
      <c r="HGO65" s="374"/>
      <c r="HGP65" s="374"/>
      <c r="HGQ65" s="374"/>
      <c r="HGR65" s="374"/>
      <c r="HGS65" s="374"/>
      <c r="HGT65" s="374"/>
      <c r="HGU65" s="374"/>
      <c r="HGV65" s="374"/>
      <c r="HGW65" s="374"/>
      <c r="HGX65" s="374"/>
      <c r="HGY65" s="374"/>
      <c r="HGZ65" s="374"/>
      <c r="HHA65" s="374"/>
      <c r="HHB65" s="374"/>
      <c r="HHC65" s="374"/>
      <c r="HHD65" s="374"/>
      <c r="HHE65" s="374"/>
      <c r="HHF65" s="374"/>
      <c r="HHG65" s="374"/>
      <c r="HHH65" s="374"/>
      <c r="HHI65" s="374"/>
      <c r="HHJ65" s="374"/>
      <c r="HHK65" s="374"/>
      <c r="HHL65" s="374"/>
      <c r="HHM65" s="374"/>
      <c r="HHN65" s="374"/>
      <c r="HHO65" s="374"/>
      <c r="HHP65" s="374"/>
      <c r="HHQ65" s="374"/>
      <c r="HHR65" s="374"/>
      <c r="HHS65" s="374"/>
      <c r="HHT65" s="374"/>
      <c r="HHU65" s="374"/>
      <c r="HHV65" s="374"/>
      <c r="HHW65" s="374"/>
      <c r="HHX65" s="374"/>
      <c r="HHY65" s="374"/>
      <c r="HHZ65" s="374"/>
      <c r="HIA65" s="374"/>
      <c r="HIB65" s="374"/>
      <c r="HIC65" s="374"/>
      <c r="HID65" s="374"/>
      <c r="HIE65" s="374"/>
      <c r="HIF65" s="374"/>
      <c r="HIG65" s="374"/>
      <c r="HIH65" s="374"/>
      <c r="HII65" s="374"/>
      <c r="HIJ65" s="374"/>
      <c r="HIK65" s="374"/>
      <c r="HIL65" s="374"/>
      <c r="HIM65" s="374"/>
      <c r="HIN65" s="374"/>
      <c r="HIO65" s="374"/>
      <c r="HIP65" s="374"/>
      <c r="HIQ65" s="374"/>
      <c r="HIR65" s="374"/>
      <c r="HIS65" s="374"/>
      <c r="HIT65" s="374"/>
      <c r="HIU65" s="374"/>
      <c r="HIV65" s="374"/>
      <c r="HIW65" s="374"/>
      <c r="HIX65" s="374"/>
      <c r="HIY65" s="374"/>
      <c r="HIZ65" s="374"/>
      <c r="HJA65" s="374"/>
      <c r="HJB65" s="374"/>
      <c r="HJC65" s="374"/>
      <c r="HJD65" s="374"/>
      <c r="HJE65" s="374"/>
      <c r="HJF65" s="374"/>
      <c r="HJG65" s="374"/>
      <c r="HJH65" s="374"/>
      <c r="HJI65" s="374"/>
      <c r="HJJ65" s="374"/>
      <c r="HJK65" s="374"/>
      <c r="HJL65" s="374"/>
      <c r="HJM65" s="374"/>
      <c r="HJN65" s="374"/>
      <c r="HJO65" s="374"/>
      <c r="HJP65" s="374"/>
      <c r="HJQ65" s="374"/>
      <c r="HJR65" s="374"/>
      <c r="HJS65" s="374"/>
      <c r="HJT65" s="374"/>
      <c r="HJU65" s="374"/>
      <c r="HJV65" s="374"/>
      <c r="HJW65" s="374"/>
      <c r="HJX65" s="374"/>
      <c r="HJY65" s="374"/>
      <c r="HJZ65" s="374"/>
      <c r="HKA65" s="374"/>
      <c r="HKB65" s="374"/>
      <c r="HKC65" s="374"/>
      <c r="HKD65" s="374"/>
      <c r="HKE65" s="374"/>
      <c r="HKF65" s="374"/>
      <c r="HKG65" s="374"/>
      <c r="HKH65" s="374"/>
      <c r="HKI65" s="374"/>
      <c r="HKJ65" s="374"/>
      <c r="HKK65" s="374"/>
      <c r="HKL65" s="374"/>
      <c r="HKM65" s="374"/>
      <c r="HKN65" s="374"/>
      <c r="HKO65" s="374"/>
      <c r="HKP65" s="374"/>
      <c r="HKQ65" s="374"/>
      <c r="HKR65" s="374"/>
      <c r="HKS65" s="374"/>
      <c r="HKT65" s="374"/>
      <c r="HKU65" s="374"/>
      <c r="HKV65" s="374"/>
      <c r="HKW65" s="374"/>
      <c r="HKX65" s="374"/>
      <c r="HKY65" s="374"/>
      <c r="HKZ65" s="374"/>
      <c r="HLA65" s="374"/>
      <c r="HLB65" s="374"/>
      <c r="HLC65" s="374"/>
      <c r="HLD65" s="374"/>
      <c r="HLE65" s="374"/>
      <c r="HLF65" s="374"/>
      <c r="HLG65" s="374"/>
      <c r="HLH65" s="374"/>
      <c r="HLI65" s="374"/>
      <c r="HLJ65" s="374"/>
      <c r="HLK65" s="374"/>
      <c r="HLL65" s="374"/>
      <c r="HLM65" s="374"/>
      <c r="HLN65" s="374"/>
      <c r="HLO65" s="374"/>
      <c r="HLP65" s="374"/>
      <c r="HLQ65" s="374"/>
      <c r="HLR65" s="374"/>
      <c r="HLS65" s="374"/>
      <c r="HLT65" s="374"/>
      <c r="HLU65" s="374"/>
      <c r="HLV65" s="374"/>
      <c r="HLW65" s="374"/>
      <c r="HLX65" s="374"/>
      <c r="HLY65" s="374"/>
      <c r="HLZ65" s="374"/>
      <c r="HMA65" s="374"/>
      <c r="HMB65" s="374"/>
      <c r="HMC65" s="374"/>
      <c r="HMD65" s="374"/>
      <c r="HME65" s="374"/>
      <c r="HMF65" s="374"/>
      <c r="HMG65" s="374"/>
      <c r="HMH65" s="374"/>
      <c r="HMI65" s="374"/>
      <c r="HMJ65" s="374"/>
      <c r="HMK65" s="374"/>
      <c r="HML65" s="374"/>
      <c r="HMM65" s="374"/>
      <c r="HMN65" s="374"/>
      <c r="HMO65" s="374"/>
      <c r="HMP65" s="374"/>
      <c r="HMQ65" s="374"/>
      <c r="HMR65" s="374"/>
      <c r="HMS65" s="374"/>
      <c r="HMT65" s="374"/>
      <c r="HMU65" s="374"/>
      <c r="HMV65" s="374"/>
      <c r="HMW65" s="374"/>
      <c r="HMX65" s="374"/>
      <c r="HMY65" s="374"/>
      <c r="HMZ65" s="374"/>
      <c r="HNA65" s="374"/>
      <c r="HNB65" s="374"/>
      <c r="HNC65" s="374"/>
      <c r="HND65" s="374"/>
      <c r="HNE65" s="374"/>
      <c r="HNF65" s="374"/>
      <c r="HNG65" s="374"/>
      <c r="HNH65" s="374"/>
      <c r="HNI65" s="374"/>
      <c r="HNJ65" s="374"/>
      <c r="HNK65" s="374"/>
      <c r="HNL65" s="374"/>
      <c r="HNM65" s="374"/>
      <c r="HNN65" s="374"/>
      <c r="HNO65" s="374"/>
      <c r="HNP65" s="374"/>
      <c r="HNQ65" s="374"/>
      <c r="HNR65" s="374"/>
      <c r="HNS65" s="374"/>
      <c r="HNT65" s="374"/>
      <c r="HNU65" s="374"/>
      <c r="HNV65" s="374"/>
      <c r="HNW65" s="374"/>
      <c r="HNX65" s="374"/>
      <c r="HNY65" s="374"/>
      <c r="HNZ65" s="374"/>
      <c r="HOA65" s="374"/>
      <c r="HOB65" s="374"/>
      <c r="HOC65" s="374"/>
      <c r="HOD65" s="374"/>
      <c r="HOE65" s="374"/>
      <c r="HOF65" s="374"/>
      <c r="HOG65" s="374"/>
      <c r="HOH65" s="374"/>
      <c r="HOI65" s="374"/>
      <c r="HOJ65" s="374"/>
      <c r="HOK65" s="374"/>
      <c r="HOL65" s="374"/>
      <c r="HOM65" s="374"/>
      <c r="HON65" s="374"/>
      <c r="HOO65" s="374"/>
      <c r="HOP65" s="374"/>
      <c r="HOQ65" s="374"/>
      <c r="HOR65" s="374"/>
      <c r="HOS65" s="374"/>
      <c r="HOT65" s="374"/>
      <c r="HOU65" s="374"/>
      <c r="HOV65" s="374"/>
      <c r="HOW65" s="374"/>
      <c r="HOX65" s="374"/>
      <c r="HOY65" s="374"/>
      <c r="HOZ65" s="374"/>
      <c r="HPA65" s="374"/>
      <c r="HPB65" s="374"/>
      <c r="HPC65" s="374"/>
      <c r="HPD65" s="374"/>
      <c r="HPE65" s="374"/>
      <c r="HPF65" s="374"/>
      <c r="HPG65" s="374"/>
      <c r="HPH65" s="374"/>
      <c r="HPI65" s="374"/>
      <c r="HPJ65" s="374"/>
      <c r="HPK65" s="374"/>
      <c r="HPL65" s="374"/>
      <c r="HPM65" s="374"/>
      <c r="HPN65" s="374"/>
      <c r="HPO65" s="374"/>
      <c r="HPP65" s="374"/>
      <c r="HPQ65" s="374"/>
      <c r="HPR65" s="374"/>
      <c r="HPS65" s="374"/>
      <c r="HPT65" s="374"/>
      <c r="HPU65" s="374"/>
      <c r="HPV65" s="374"/>
      <c r="HPW65" s="374"/>
      <c r="HPX65" s="374"/>
      <c r="HPY65" s="374"/>
      <c r="HPZ65" s="374"/>
      <c r="HQA65" s="374"/>
      <c r="HQB65" s="374"/>
      <c r="HQC65" s="374"/>
      <c r="HQD65" s="374"/>
      <c r="HQE65" s="374"/>
      <c r="HQF65" s="374"/>
      <c r="HQG65" s="374"/>
      <c r="HQH65" s="374"/>
      <c r="HQI65" s="374"/>
      <c r="HQJ65" s="374"/>
      <c r="HQK65" s="374"/>
      <c r="HQL65" s="374"/>
      <c r="HQM65" s="374"/>
      <c r="HQN65" s="374"/>
      <c r="HQO65" s="374"/>
      <c r="HQP65" s="374"/>
      <c r="HQQ65" s="374"/>
      <c r="HQR65" s="374"/>
      <c r="HQS65" s="374"/>
      <c r="HQT65" s="374"/>
      <c r="HQU65" s="374"/>
      <c r="HQV65" s="374"/>
      <c r="HQW65" s="374"/>
      <c r="HQX65" s="374"/>
      <c r="HQY65" s="374"/>
      <c r="HQZ65" s="374"/>
      <c r="HRA65" s="374"/>
      <c r="HRB65" s="374"/>
      <c r="HRC65" s="374"/>
      <c r="HRD65" s="374"/>
      <c r="HRE65" s="374"/>
      <c r="HRF65" s="374"/>
      <c r="HRG65" s="374"/>
      <c r="HRH65" s="374"/>
      <c r="HRI65" s="374"/>
      <c r="HRJ65" s="374"/>
      <c r="HRK65" s="374"/>
      <c r="HRL65" s="374"/>
      <c r="HRM65" s="374"/>
      <c r="HRN65" s="374"/>
      <c r="HRO65" s="374"/>
      <c r="HRP65" s="374"/>
      <c r="HRQ65" s="374"/>
      <c r="HRR65" s="374"/>
      <c r="HRS65" s="374"/>
      <c r="HRT65" s="374"/>
      <c r="HRU65" s="374"/>
      <c r="HRV65" s="374"/>
      <c r="HRW65" s="374"/>
      <c r="HRX65" s="374"/>
      <c r="HRY65" s="374"/>
      <c r="HRZ65" s="374"/>
      <c r="HSA65" s="374"/>
      <c r="HSB65" s="374"/>
      <c r="HSC65" s="374"/>
      <c r="HSD65" s="374"/>
      <c r="HSE65" s="374"/>
      <c r="HSF65" s="374"/>
      <c r="HSG65" s="374"/>
      <c r="HSH65" s="374"/>
      <c r="HSI65" s="374"/>
      <c r="HSJ65" s="374"/>
      <c r="HSK65" s="374"/>
      <c r="HSL65" s="374"/>
      <c r="HSM65" s="374"/>
      <c r="HSN65" s="374"/>
      <c r="HSO65" s="374"/>
      <c r="HSP65" s="374"/>
      <c r="HSQ65" s="374"/>
      <c r="HSR65" s="374"/>
      <c r="HSS65" s="374"/>
      <c r="HST65" s="374"/>
      <c r="HSU65" s="374"/>
      <c r="HSV65" s="374"/>
      <c r="HSW65" s="374"/>
      <c r="HSX65" s="374"/>
      <c r="HSY65" s="374"/>
      <c r="HSZ65" s="374"/>
      <c r="HTA65" s="374"/>
      <c r="HTB65" s="374"/>
      <c r="HTC65" s="374"/>
      <c r="HTD65" s="374"/>
      <c r="HTE65" s="374"/>
      <c r="HTF65" s="374"/>
      <c r="HTG65" s="374"/>
      <c r="HTH65" s="374"/>
      <c r="HTI65" s="374"/>
      <c r="HTJ65" s="374"/>
      <c r="HTK65" s="374"/>
      <c r="HTL65" s="374"/>
      <c r="HTM65" s="374"/>
      <c r="HTN65" s="374"/>
      <c r="HTO65" s="374"/>
      <c r="HTP65" s="374"/>
      <c r="HTQ65" s="374"/>
      <c r="HTR65" s="374"/>
      <c r="HTS65" s="374"/>
      <c r="HTT65" s="374"/>
      <c r="HTU65" s="374"/>
      <c r="HTV65" s="374"/>
      <c r="HTW65" s="374"/>
      <c r="HTX65" s="374"/>
      <c r="HTY65" s="374"/>
      <c r="HTZ65" s="374"/>
      <c r="HUA65" s="374"/>
      <c r="HUB65" s="374"/>
      <c r="HUC65" s="374"/>
      <c r="HUD65" s="374"/>
      <c r="HUE65" s="374"/>
      <c r="HUF65" s="374"/>
      <c r="HUG65" s="374"/>
      <c r="HUH65" s="374"/>
      <c r="HUI65" s="374"/>
      <c r="HUJ65" s="374"/>
      <c r="HUK65" s="374"/>
      <c r="HUL65" s="374"/>
      <c r="HUM65" s="374"/>
      <c r="HUN65" s="374"/>
      <c r="HUO65" s="374"/>
      <c r="HUP65" s="374"/>
      <c r="HUQ65" s="374"/>
      <c r="HUR65" s="374"/>
      <c r="HUS65" s="374"/>
      <c r="HUT65" s="374"/>
      <c r="HUU65" s="374"/>
      <c r="HUV65" s="374"/>
      <c r="HUW65" s="374"/>
      <c r="HUX65" s="374"/>
      <c r="HUY65" s="374"/>
      <c r="HUZ65" s="374"/>
      <c r="HVA65" s="374"/>
      <c r="HVB65" s="374"/>
      <c r="HVC65" s="374"/>
      <c r="HVD65" s="374"/>
      <c r="HVE65" s="374"/>
      <c r="HVF65" s="374"/>
      <c r="HVG65" s="374"/>
      <c r="HVH65" s="374"/>
      <c r="HVI65" s="374"/>
      <c r="HVJ65" s="374"/>
      <c r="HVK65" s="374"/>
      <c r="HVL65" s="374"/>
      <c r="HVM65" s="374"/>
      <c r="HVN65" s="374"/>
      <c r="HVO65" s="374"/>
      <c r="HVP65" s="374"/>
      <c r="HVQ65" s="374"/>
      <c r="HVR65" s="374"/>
      <c r="HVS65" s="374"/>
      <c r="HVT65" s="374"/>
      <c r="HVU65" s="374"/>
      <c r="HVV65" s="374"/>
      <c r="HVW65" s="374"/>
      <c r="HVX65" s="374"/>
      <c r="HVY65" s="374"/>
      <c r="HVZ65" s="374"/>
      <c r="HWA65" s="374"/>
      <c r="HWB65" s="374"/>
      <c r="HWC65" s="374"/>
      <c r="HWD65" s="374"/>
      <c r="HWE65" s="374"/>
      <c r="HWF65" s="374"/>
      <c r="HWG65" s="374"/>
      <c r="HWH65" s="374"/>
      <c r="HWI65" s="374"/>
      <c r="HWJ65" s="374"/>
      <c r="HWK65" s="374"/>
      <c r="HWL65" s="374"/>
      <c r="HWM65" s="374"/>
      <c r="HWN65" s="374"/>
      <c r="HWO65" s="374"/>
      <c r="HWP65" s="374"/>
      <c r="HWQ65" s="374"/>
      <c r="HWR65" s="374"/>
      <c r="HWS65" s="374"/>
      <c r="HWT65" s="374"/>
      <c r="HWU65" s="374"/>
      <c r="HWV65" s="374"/>
      <c r="HWW65" s="374"/>
      <c r="HWX65" s="374"/>
      <c r="HWY65" s="374"/>
      <c r="HWZ65" s="374"/>
      <c r="HXA65" s="374"/>
      <c r="HXB65" s="374"/>
      <c r="HXC65" s="374"/>
      <c r="HXD65" s="374"/>
      <c r="HXE65" s="374"/>
      <c r="HXF65" s="374"/>
      <c r="HXG65" s="374"/>
      <c r="HXH65" s="374"/>
      <c r="HXI65" s="374"/>
      <c r="HXJ65" s="374"/>
      <c r="HXK65" s="374"/>
      <c r="HXL65" s="374"/>
      <c r="HXM65" s="374"/>
      <c r="HXN65" s="374"/>
      <c r="HXO65" s="374"/>
      <c r="HXP65" s="374"/>
      <c r="HXQ65" s="374"/>
      <c r="HXR65" s="374"/>
      <c r="HXS65" s="374"/>
      <c r="HXT65" s="374"/>
      <c r="HXU65" s="374"/>
      <c r="HXV65" s="374"/>
      <c r="HXW65" s="374"/>
      <c r="HXX65" s="374"/>
      <c r="HXY65" s="374"/>
      <c r="HXZ65" s="374"/>
      <c r="HYA65" s="374"/>
      <c r="HYB65" s="374"/>
      <c r="HYC65" s="374"/>
      <c r="HYD65" s="374"/>
      <c r="HYE65" s="374"/>
      <c r="HYF65" s="374"/>
      <c r="HYG65" s="374"/>
      <c r="HYH65" s="374"/>
      <c r="HYI65" s="374"/>
      <c r="HYJ65" s="374"/>
      <c r="HYK65" s="374"/>
      <c r="HYL65" s="374"/>
      <c r="HYM65" s="374"/>
      <c r="HYN65" s="374"/>
      <c r="HYO65" s="374"/>
      <c r="HYP65" s="374"/>
      <c r="HYQ65" s="374"/>
      <c r="HYR65" s="374"/>
      <c r="HYS65" s="374"/>
      <c r="HYT65" s="374"/>
      <c r="HYU65" s="374"/>
      <c r="HYV65" s="374"/>
      <c r="HYW65" s="374"/>
      <c r="HYX65" s="374"/>
      <c r="HYY65" s="374"/>
      <c r="HYZ65" s="374"/>
      <c r="HZA65" s="374"/>
      <c r="HZB65" s="374"/>
      <c r="HZC65" s="374"/>
      <c r="HZD65" s="374"/>
      <c r="HZE65" s="374"/>
      <c r="HZF65" s="374"/>
      <c r="HZG65" s="374"/>
      <c r="HZH65" s="374"/>
      <c r="HZI65" s="374"/>
      <c r="HZJ65" s="374"/>
      <c r="HZK65" s="374"/>
      <c r="HZL65" s="374"/>
      <c r="HZM65" s="374"/>
      <c r="HZN65" s="374"/>
      <c r="HZO65" s="374"/>
      <c r="HZP65" s="374"/>
      <c r="HZQ65" s="374"/>
      <c r="HZR65" s="374"/>
      <c r="HZS65" s="374"/>
      <c r="HZT65" s="374"/>
      <c r="HZU65" s="374"/>
      <c r="HZV65" s="374"/>
      <c r="HZW65" s="374"/>
      <c r="HZX65" s="374"/>
      <c r="HZY65" s="374"/>
      <c r="HZZ65" s="374"/>
      <c r="IAA65" s="374"/>
      <c r="IAB65" s="374"/>
      <c r="IAC65" s="374"/>
      <c r="IAD65" s="374"/>
      <c r="IAE65" s="374"/>
      <c r="IAF65" s="374"/>
      <c r="IAG65" s="374"/>
      <c r="IAH65" s="374"/>
      <c r="IAI65" s="374"/>
      <c r="IAJ65" s="374"/>
      <c r="IAK65" s="374"/>
      <c r="IAL65" s="374"/>
      <c r="IAM65" s="374"/>
      <c r="IAN65" s="374"/>
      <c r="IAO65" s="374"/>
      <c r="IAP65" s="374"/>
      <c r="IAQ65" s="374"/>
      <c r="IAR65" s="374"/>
      <c r="IAS65" s="374"/>
      <c r="IAT65" s="374"/>
      <c r="IAU65" s="374"/>
      <c r="IAV65" s="374"/>
      <c r="IAW65" s="374"/>
      <c r="IAX65" s="374"/>
      <c r="IAY65" s="374"/>
      <c r="IAZ65" s="374"/>
      <c r="IBA65" s="374"/>
      <c r="IBB65" s="374"/>
      <c r="IBC65" s="374"/>
      <c r="IBD65" s="374"/>
      <c r="IBE65" s="374"/>
      <c r="IBF65" s="374"/>
      <c r="IBG65" s="374"/>
      <c r="IBH65" s="374"/>
      <c r="IBI65" s="374"/>
      <c r="IBJ65" s="374"/>
      <c r="IBK65" s="374"/>
      <c r="IBL65" s="374"/>
      <c r="IBM65" s="374"/>
      <c r="IBN65" s="374"/>
      <c r="IBO65" s="374"/>
      <c r="IBP65" s="374"/>
      <c r="IBQ65" s="374"/>
      <c r="IBR65" s="374"/>
      <c r="IBS65" s="374"/>
      <c r="IBT65" s="374"/>
      <c r="IBU65" s="374"/>
      <c r="IBV65" s="374"/>
      <c r="IBW65" s="374"/>
      <c r="IBX65" s="374"/>
      <c r="IBY65" s="374"/>
      <c r="IBZ65" s="374"/>
      <c r="ICA65" s="374"/>
      <c r="ICB65" s="374"/>
      <c r="ICC65" s="374"/>
      <c r="ICD65" s="374"/>
      <c r="ICE65" s="374"/>
      <c r="ICF65" s="374"/>
      <c r="ICG65" s="374"/>
      <c r="ICH65" s="374"/>
      <c r="ICI65" s="374"/>
      <c r="ICJ65" s="374"/>
      <c r="ICK65" s="374"/>
      <c r="ICL65" s="374"/>
      <c r="ICM65" s="374"/>
      <c r="ICN65" s="374"/>
      <c r="ICO65" s="374"/>
      <c r="ICP65" s="374"/>
      <c r="ICQ65" s="374"/>
      <c r="ICR65" s="374"/>
      <c r="ICS65" s="374"/>
      <c r="ICT65" s="374"/>
      <c r="ICU65" s="374"/>
      <c r="ICV65" s="374"/>
      <c r="ICW65" s="374"/>
      <c r="ICX65" s="374"/>
      <c r="ICY65" s="374"/>
      <c r="ICZ65" s="374"/>
      <c r="IDA65" s="374"/>
      <c r="IDB65" s="374"/>
      <c r="IDC65" s="374"/>
      <c r="IDD65" s="374"/>
      <c r="IDE65" s="374"/>
      <c r="IDF65" s="374"/>
      <c r="IDG65" s="374"/>
      <c r="IDH65" s="374"/>
      <c r="IDI65" s="374"/>
      <c r="IDJ65" s="374"/>
      <c r="IDK65" s="374"/>
      <c r="IDL65" s="374"/>
      <c r="IDM65" s="374"/>
      <c r="IDN65" s="374"/>
      <c r="IDO65" s="374"/>
      <c r="IDP65" s="374"/>
      <c r="IDQ65" s="374"/>
      <c r="IDR65" s="374"/>
      <c r="IDS65" s="374"/>
      <c r="IDT65" s="374"/>
      <c r="IDU65" s="374"/>
      <c r="IDV65" s="374"/>
      <c r="IDW65" s="374"/>
      <c r="IDX65" s="374"/>
      <c r="IDY65" s="374"/>
      <c r="IDZ65" s="374"/>
      <c r="IEA65" s="374"/>
      <c r="IEB65" s="374"/>
      <c r="IEC65" s="374"/>
      <c r="IED65" s="374"/>
      <c r="IEE65" s="374"/>
      <c r="IEF65" s="374"/>
      <c r="IEG65" s="374"/>
      <c r="IEH65" s="374"/>
      <c r="IEI65" s="374"/>
      <c r="IEJ65" s="374"/>
      <c r="IEK65" s="374"/>
      <c r="IEL65" s="374"/>
      <c r="IEM65" s="374"/>
      <c r="IEN65" s="374"/>
      <c r="IEO65" s="374"/>
      <c r="IEP65" s="374"/>
      <c r="IEQ65" s="374"/>
      <c r="IER65" s="374"/>
      <c r="IES65" s="374"/>
      <c r="IET65" s="374"/>
      <c r="IEU65" s="374"/>
      <c r="IEV65" s="374"/>
      <c r="IEW65" s="374"/>
      <c r="IEX65" s="374"/>
      <c r="IEY65" s="374"/>
      <c r="IEZ65" s="374"/>
      <c r="IFA65" s="374"/>
      <c r="IFB65" s="374"/>
      <c r="IFC65" s="374"/>
      <c r="IFD65" s="374"/>
      <c r="IFE65" s="374"/>
      <c r="IFF65" s="374"/>
      <c r="IFG65" s="374"/>
      <c r="IFH65" s="374"/>
      <c r="IFI65" s="374"/>
      <c r="IFJ65" s="374"/>
      <c r="IFK65" s="374"/>
      <c r="IFL65" s="374"/>
      <c r="IFM65" s="374"/>
      <c r="IFN65" s="374"/>
      <c r="IFO65" s="374"/>
      <c r="IFP65" s="374"/>
      <c r="IFQ65" s="374"/>
      <c r="IFR65" s="374"/>
      <c r="IFS65" s="374"/>
      <c r="IFT65" s="374"/>
      <c r="IFU65" s="374"/>
      <c r="IFV65" s="374"/>
      <c r="IFW65" s="374"/>
      <c r="IFX65" s="374"/>
      <c r="IFY65" s="374"/>
      <c r="IFZ65" s="374"/>
      <c r="IGA65" s="374"/>
      <c r="IGB65" s="374"/>
      <c r="IGC65" s="374"/>
      <c r="IGD65" s="374"/>
      <c r="IGE65" s="374"/>
      <c r="IGF65" s="374"/>
      <c r="IGG65" s="374"/>
      <c r="IGH65" s="374"/>
      <c r="IGI65" s="374"/>
      <c r="IGJ65" s="374"/>
      <c r="IGK65" s="374"/>
      <c r="IGL65" s="374"/>
      <c r="IGM65" s="374"/>
      <c r="IGN65" s="374"/>
      <c r="IGO65" s="374"/>
      <c r="IGP65" s="374"/>
      <c r="IGQ65" s="374"/>
      <c r="IGR65" s="374"/>
      <c r="IGS65" s="374"/>
      <c r="IGT65" s="374"/>
      <c r="IGU65" s="374"/>
      <c r="IGV65" s="374"/>
      <c r="IGW65" s="374"/>
      <c r="IGX65" s="374"/>
      <c r="IGY65" s="374"/>
      <c r="IGZ65" s="374"/>
      <c r="IHA65" s="374"/>
      <c r="IHB65" s="374"/>
      <c r="IHC65" s="374"/>
      <c r="IHD65" s="374"/>
      <c r="IHE65" s="374"/>
      <c r="IHF65" s="374"/>
      <c r="IHG65" s="374"/>
      <c r="IHH65" s="374"/>
      <c r="IHI65" s="374"/>
      <c r="IHJ65" s="374"/>
      <c r="IHK65" s="374"/>
      <c r="IHL65" s="374"/>
      <c r="IHM65" s="374"/>
      <c r="IHN65" s="374"/>
      <c r="IHO65" s="374"/>
      <c r="IHP65" s="374"/>
      <c r="IHQ65" s="374"/>
      <c r="IHR65" s="374"/>
      <c r="IHS65" s="374"/>
      <c r="IHT65" s="374"/>
      <c r="IHU65" s="374"/>
      <c r="IHV65" s="374"/>
      <c r="IHW65" s="374"/>
      <c r="IHX65" s="374"/>
      <c r="IHY65" s="374"/>
      <c r="IHZ65" s="374"/>
      <c r="IIA65" s="374"/>
      <c r="IIB65" s="374"/>
      <c r="IIC65" s="374"/>
      <c r="IID65" s="374"/>
      <c r="IIE65" s="374"/>
      <c r="IIF65" s="374"/>
      <c r="IIG65" s="374"/>
      <c r="IIH65" s="374"/>
      <c r="III65" s="374"/>
      <c r="IIJ65" s="374"/>
      <c r="IIK65" s="374"/>
      <c r="IIL65" s="374"/>
      <c r="IIM65" s="374"/>
      <c r="IIN65" s="374"/>
      <c r="IIO65" s="374"/>
      <c r="IIP65" s="374"/>
      <c r="IIQ65" s="374"/>
      <c r="IIR65" s="374"/>
      <c r="IIS65" s="374"/>
      <c r="IIT65" s="374"/>
      <c r="IIU65" s="374"/>
      <c r="IIV65" s="374"/>
      <c r="IIW65" s="374"/>
      <c r="IIX65" s="374"/>
      <c r="IIY65" s="374"/>
      <c r="IIZ65" s="374"/>
      <c r="IJA65" s="374"/>
      <c r="IJB65" s="374"/>
      <c r="IJC65" s="374"/>
      <c r="IJD65" s="374"/>
      <c r="IJE65" s="374"/>
      <c r="IJF65" s="374"/>
      <c r="IJG65" s="374"/>
      <c r="IJH65" s="374"/>
      <c r="IJI65" s="374"/>
      <c r="IJJ65" s="374"/>
      <c r="IJK65" s="374"/>
      <c r="IJL65" s="374"/>
      <c r="IJM65" s="374"/>
      <c r="IJN65" s="374"/>
      <c r="IJO65" s="374"/>
      <c r="IJP65" s="374"/>
      <c r="IJQ65" s="374"/>
      <c r="IJR65" s="374"/>
      <c r="IJS65" s="374"/>
      <c r="IJT65" s="374"/>
      <c r="IJU65" s="374"/>
      <c r="IJV65" s="374"/>
      <c r="IJW65" s="374"/>
      <c r="IJX65" s="374"/>
      <c r="IJY65" s="374"/>
      <c r="IJZ65" s="374"/>
      <c r="IKA65" s="374"/>
      <c r="IKB65" s="374"/>
      <c r="IKC65" s="374"/>
      <c r="IKD65" s="374"/>
      <c r="IKE65" s="374"/>
      <c r="IKF65" s="374"/>
      <c r="IKG65" s="374"/>
      <c r="IKH65" s="374"/>
      <c r="IKI65" s="374"/>
      <c r="IKJ65" s="374"/>
      <c r="IKK65" s="374"/>
      <c r="IKL65" s="374"/>
      <c r="IKM65" s="374"/>
      <c r="IKN65" s="374"/>
      <c r="IKO65" s="374"/>
      <c r="IKP65" s="374"/>
      <c r="IKQ65" s="374"/>
      <c r="IKR65" s="374"/>
      <c r="IKS65" s="374"/>
      <c r="IKT65" s="374"/>
      <c r="IKU65" s="374"/>
      <c r="IKV65" s="374"/>
      <c r="IKW65" s="374"/>
      <c r="IKX65" s="374"/>
      <c r="IKY65" s="374"/>
      <c r="IKZ65" s="374"/>
      <c r="ILA65" s="374"/>
      <c r="ILB65" s="374"/>
      <c r="ILC65" s="374"/>
      <c r="ILD65" s="374"/>
      <c r="ILE65" s="374"/>
      <c r="ILF65" s="374"/>
      <c r="ILG65" s="374"/>
      <c r="ILH65" s="374"/>
      <c r="ILI65" s="374"/>
      <c r="ILJ65" s="374"/>
      <c r="ILK65" s="374"/>
      <c r="ILL65" s="374"/>
      <c r="ILM65" s="374"/>
      <c r="ILN65" s="374"/>
      <c r="ILO65" s="374"/>
      <c r="ILP65" s="374"/>
      <c r="ILQ65" s="374"/>
      <c r="ILR65" s="374"/>
      <c r="ILS65" s="374"/>
      <c r="ILT65" s="374"/>
      <c r="ILU65" s="374"/>
      <c r="ILV65" s="374"/>
      <c r="ILW65" s="374"/>
      <c r="ILX65" s="374"/>
      <c r="ILY65" s="374"/>
      <c r="ILZ65" s="374"/>
      <c r="IMA65" s="374"/>
      <c r="IMB65" s="374"/>
      <c r="IMC65" s="374"/>
      <c r="IMD65" s="374"/>
      <c r="IME65" s="374"/>
      <c r="IMF65" s="374"/>
      <c r="IMG65" s="374"/>
      <c r="IMH65" s="374"/>
      <c r="IMI65" s="374"/>
      <c r="IMJ65" s="374"/>
      <c r="IMK65" s="374"/>
      <c r="IML65" s="374"/>
      <c r="IMM65" s="374"/>
      <c r="IMN65" s="374"/>
      <c r="IMO65" s="374"/>
      <c r="IMP65" s="374"/>
      <c r="IMQ65" s="374"/>
      <c r="IMR65" s="374"/>
      <c r="IMS65" s="374"/>
      <c r="IMT65" s="374"/>
      <c r="IMU65" s="374"/>
      <c r="IMV65" s="374"/>
      <c r="IMW65" s="374"/>
      <c r="IMX65" s="374"/>
      <c r="IMY65" s="374"/>
      <c r="IMZ65" s="374"/>
      <c r="INA65" s="374"/>
      <c r="INB65" s="374"/>
      <c r="INC65" s="374"/>
      <c r="IND65" s="374"/>
      <c r="INE65" s="374"/>
      <c r="INF65" s="374"/>
      <c r="ING65" s="374"/>
      <c r="INH65" s="374"/>
      <c r="INI65" s="374"/>
      <c r="INJ65" s="374"/>
      <c r="INK65" s="374"/>
      <c r="INL65" s="374"/>
      <c r="INM65" s="374"/>
      <c r="INN65" s="374"/>
      <c r="INO65" s="374"/>
      <c r="INP65" s="374"/>
      <c r="INQ65" s="374"/>
      <c r="INR65" s="374"/>
      <c r="INS65" s="374"/>
      <c r="INT65" s="374"/>
      <c r="INU65" s="374"/>
      <c r="INV65" s="374"/>
      <c r="INW65" s="374"/>
      <c r="INX65" s="374"/>
      <c r="INY65" s="374"/>
      <c r="INZ65" s="374"/>
      <c r="IOA65" s="374"/>
      <c r="IOB65" s="374"/>
      <c r="IOC65" s="374"/>
      <c r="IOD65" s="374"/>
      <c r="IOE65" s="374"/>
      <c r="IOF65" s="374"/>
      <c r="IOG65" s="374"/>
      <c r="IOH65" s="374"/>
      <c r="IOI65" s="374"/>
      <c r="IOJ65" s="374"/>
      <c r="IOK65" s="374"/>
      <c r="IOL65" s="374"/>
      <c r="IOM65" s="374"/>
      <c r="ION65" s="374"/>
      <c r="IOO65" s="374"/>
      <c r="IOP65" s="374"/>
      <c r="IOQ65" s="374"/>
      <c r="IOR65" s="374"/>
      <c r="IOS65" s="374"/>
      <c r="IOT65" s="374"/>
      <c r="IOU65" s="374"/>
      <c r="IOV65" s="374"/>
      <c r="IOW65" s="374"/>
      <c r="IOX65" s="374"/>
      <c r="IOY65" s="374"/>
      <c r="IOZ65" s="374"/>
      <c r="IPA65" s="374"/>
      <c r="IPB65" s="374"/>
      <c r="IPC65" s="374"/>
      <c r="IPD65" s="374"/>
      <c r="IPE65" s="374"/>
      <c r="IPF65" s="374"/>
      <c r="IPG65" s="374"/>
      <c r="IPH65" s="374"/>
      <c r="IPI65" s="374"/>
      <c r="IPJ65" s="374"/>
      <c r="IPK65" s="374"/>
      <c r="IPL65" s="374"/>
      <c r="IPM65" s="374"/>
      <c r="IPN65" s="374"/>
      <c r="IPO65" s="374"/>
      <c r="IPP65" s="374"/>
      <c r="IPQ65" s="374"/>
      <c r="IPR65" s="374"/>
      <c r="IPS65" s="374"/>
      <c r="IPT65" s="374"/>
      <c r="IPU65" s="374"/>
      <c r="IPV65" s="374"/>
      <c r="IPW65" s="374"/>
      <c r="IPX65" s="374"/>
      <c r="IPY65" s="374"/>
      <c r="IPZ65" s="374"/>
      <c r="IQA65" s="374"/>
      <c r="IQB65" s="374"/>
      <c r="IQC65" s="374"/>
      <c r="IQD65" s="374"/>
      <c r="IQE65" s="374"/>
      <c r="IQF65" s="374"/>
      <c r="IQG65" s="374"/>
      <c r="IQH65" s="374"/>
      <c r="IQI65" s="374"/>
      <c r="IQJ65" s="374"/>
      <c r="IQK65" s="374"/>
      <c r="IQL65" s="374"/>
      <c r="IQM65" s="374"/>
      <c r="IQN65" s="374"/>
      <c r="IQO65" s="374"/>
      <c r="IQP65" s="374"/>
      <c r="IQQ65" s="374"/>
      <c r="IQR65" s="374"/>
      <c r="IQS65" s="374"/>
      <c r="IQT65" s="374"/>
      <c r="IQU65" s="374"/>
      <c r="IQV65" s="374"/>
      <c r="IQW65" s="374"/>
      <c r="IQX65" s="374"/>
      <c r="IQY65" s="374"/>
      <c r="IQZ65" s="374"/>
      <c r="IRA65" s="374"/>
      <c r="IRB65" s="374"/>
      <c r="IRC65" s="374"/>
      <c r="IRD65" s="374"/>
      <c r="IRE65" s="374"/>
      <c r="IRF65" s="374"/>
      <c r="IRG65" s="374"/>
      <c r="IRH65" s="374"/>
      <c r="IRI65" s="374"/>
      <c r="IRJ65" s="374"/>
      <c r="IRK65" s="374"/>
      <c r="IRL65" s="374"/>
      <c r="IRM65" s="374"/>
      <c r="IRN65" s="374"/>
      <c r="IRO65" s="374"/>
      <c r="IRP65" s="374"/>
      <c r="IRQ65" s="374"/>
      <c r="IRR65" s="374"/>
      <c r="IRS65" s="374"/>
      <c r="IRT65" s="374"/>
      <c r="IRU65" s="374"/>
      <c r="IRV65" s="374"/>
      <c r="IRW65" s="374"/>
      <c r="IRX65" s="374"/>
      <c r="IRY65" s="374"/>
      <c r="IRZ65" s="374"/>
      <c r="ISA65" s="374"/>
      <c r="ISB65" s="374"/>
      <c r="ISC65" s="374"/>
      <c r="ISD65" s="374"/>
      <c r="ISE65" s="374"/>
      <c r="ISF65" s="374"/>
      <c r="ISG65" s="374"/>
      <c r="ISH65" s="374"/>
      <c r="ISI65" s="374"/>
      <c r="ISJ65" s="374"/>
      <c r="ISK65" s="374"/>
      <c r="ISL65" s="374"/>
      <c r="ISM65" s="374"/>
      <c r="ISN65" s="374"/>
      <c r="ISO65" s="374"/>
      <c r="ISP65" s="374"/>
      <c r="ISQ65" s="374"/>
      <c r="ISR65" s="374"/>
      <c r="ISS65" s="374"/>
      <c r="IST65" s="374"/>
      <c r="ISU65" s="374"/>
      <c r="ISV65" s="374"/>
      <c r="ISW65" s="374"/>
      <c r="ISX65" s="374"/>
      <c r="ISY65" s="374"/>
      <c r="ISZ65" s="374"/>
      <c r="ITA65" s="374"/>
      <c r="ITB65" s="374"/>
      <c r="ITC65" s="374"/>
      <c r="ITD65" s="374"/>
      <c r="ITE65" s="374"/>
      <c r="ITF65" s="374"/>
      <c r="ITG65" s="374"/>
      <c r="ITH65" s="374"/>
      <c r="ITI65" s="374"/>
      <c r="ITJ65" s="374"/>
      <c r="ITK65" s="374"/>
      <c r="ITL65" s="374"/>
      <c r="ITM65" s="374"/>
      <c r="ITN65" s="374"/>
      <c r="ITO65" s="374"/>
      <c r="ITP65" s="374"/>
      <c r="ITQ65" s="374"/>
      <c r="ITR65" s="374"/>
      <c r="ITS65" s="374"/>
      <c r="ITT65" s="374"/>
      <c r="ITU65" s="374"/>
      <c r="ITV65" s="374"/>
      <c r="ITW65" s="374"/>
      <c r="ITX65" s="374"/>
      <c r="ITY65" s="374"/>
      <c r="ITZ65" s="374"/>
      <c r="IUA65" s="374"/>
      <c r="IUB65" s="374"/>
      <c r="IUC65" s="374"/>
      <c r="IUD65" s="374"/>
      <c r="IUE65" s="374"/>
      <c r="IUF65" s="374"/>
      <c r="IUG65" s="374"/>
      <c r="IUH65" s="374"/>
      <c r="IUI65" s="374"/>
      <c r="IUJ65" s="374"/>
      <c r="IUK65" s="374"/>
      <c r="IUL65" s="374"/>
      <c r="IUM65" s="374"/>
      <c r="IUN65" s="374"/>
      <c r="IUO65" s="374"/>
      <c r="IUP65" s="374"/>
      <c r="IUQ65" s="374"/>
      <c r="IUR65" s="374"/>
      <c r="IUS65" s="374"/>
      <c r="IUT65" s="374"/>
      <c r="IUU65" s="374"/>
      <c r="IUV65" s="374"/>
      <c r="IUW65" s="374"/>
      <c r="IUX65" s="374"/>
      <c r="IUY65" s="374"/>
      <c r="IUZ65" s="374"/>
      <c r="IVA65" s="374"/>
      <c r="IVB65" s="374"/>
      <c r="IVC65" s="374"/>
      <c r="IVD65" s="374"/>
      <c r="IVE65" s="374"/>
      <c r="IVF65" s="374"/>
      <c r="IVG65" s="374"/>
      <c r="IVH65" s="374"/>
      <c r="IVI65" s="374"/>
      <c r="IVJ65" s="374"/>
      <c r="IVK65" s="374"/>
      <c r="IVL65" s="374"/>
      <c r="IVM65" s="374"/>
      <c r="IVN65" s="374"/>
      <c r="IVO65" s="374"/>
      <c r="IVP65" s="374"/>
      <c r="IVQ65" s="374"/>
      <c r="IVR65" s="374"/>
      <c r="IVS65" s="374"/>
      <c r="IVT65" s="374"/>
      <c r="IVU65" s="374"/>
      <c r="IVV65" s="374"/>
      <c r="IVW65" s="374"/>
      <c r="IVX65" s="374"/>
      <c r="IVY65" s="374"/>
      <c r="IVZ65" s="374"/>
      <c r="IWA65" s="374"/>
      <c r="IWB65" s="374"/>
      <c r="IWC65" s="374"/>
      <c r="IWD65" s="374"/>
      <c r="IWE65" s="374"/>
      <c r="IWF65" s="374"/>
      <c r="IWG65" s="374"/>
      <c r="IWH65" s="374"/>
      <c r="IWI65" s="374"/>
      <c r="IWJ65" s="374"/>
      <c r="IWK65" s="374"/>
      <c r="IWL65" s="374"/>
      <c r="IWM65" s="374"/>
      <c r="IWN65" s="374"/>
      <c r="IWO65" s="374"/>
      <c r="IWP65" s="374"/>
      <c r="IWQ65" s="374"/>
      <c r="IWR65" s="374"/>
      <c r="IWS65" s="374"/>
      <c r="IWT65" s="374"/>
      <c r="IWU65" s="374"/>
      <c r="IWV65" s="374"/>
      <c r="IWW65" s="374"/>
      <c r="IWX65" s="374"/>
      <c r="IWY65" s="374"/>
      <c r="IWZ65" s="374"/>
      <c r="IXA65" s="374"/>
      <c r="IXB65" s="374"/>
      <c r="IXC65" s="374"/>
      <c r="IXD65" s="374"/>
      <c r="IXE65" s="374"/>
      <c r="IXF65" s="374"/>
      <c r="IXG65" s="374"/>
      <c r="IXH65" s="374"/>
      <c r="IXI65" s="374"/>
      <c r="IXJ65" s="374"/>
      <c r="IXK65" s="374"/>
      <c r="IXL65" s="374"/>
      <c r="IXM65" s="374"/>
      <c r="IXN65" s="374"/>
      <c r="IXO65" s="374"/>
      <c r="IXP65" s="374"/>
      <c r="IXQ65" s="374"/>
      <c r="IXR65" s="374"/>
      <c r="IXS65" s="374"/>
      <c r="IXT65" s="374"/>
      <c r="IXU65" s="374"/>
      <c r="IXV65" s="374"/>
      <c r="IXW65" s="374"/>
      <c r="IXX65" s="374"/>
      <c r="IXY65" s="374"/>
      <c r="IXZ65" s="374"/>
      <c r="IYA65" s="374"/>
      <c r="IYB65" s="374"/>
      <c r="IYC65" s="374"/>
      <c r="IYD65" s="374"/>
      <c r="IYE65" s="374"/>
      <c r="IYF65" s="374"/>
      <c r="IYG65" s="374"/>
      <c r="IYH65" s="374"/>
      <c r="IYI65" s="374"/>
      <c r="IYJ65" s="374"/>
      <c r="IYK65" s="374"/>
      <c r="IYL65" s="374"/>
      <c r="IYM65" s="374"/>
      <c r="IYN65" s="374"/>
      <c r="IYO65" s="374"/>
      <c r="IYP65" s="374"/>
      <c r="IYQ65" s="374"/>
      <c r="IYR65" s="374"/>
      <c r="IYS65" s="374"/>
      <c r="IYT65" s="374"/>
      <c r="IYU65" s="374"/>
      <c r="IYV65" s="374"/>
      <c r="IYW65" s="374"/>
      <c r="IYX65" s="374"/>
      <c r="IYY65" s="374"/>
      <c r="IYZ65" s="374"/>
      <c r="IZA65" s="374"/>
      <c r="IZB65" s="374"/>
      <c r="IZC65" s="374"/>
      <c r="IZD65" s="374"/>
      <c r="IZE65" s="374"/>
      <c r="IZF65" s="374"/>
      <c r="IZG65" s="374"/>
      <c r="IZH65" s="374"/>
      <c r="IZI65" s="374"/>
      <c r="IZJ65" s="374"/>
      <c r="IZK65" s="374"/>
      <c r="IZL65" s="374"/>
      <c r="IZM65" s="374"/>
      <c r="IZN65" s="374"/>
      <c r="IZO65" s="374"/>
      <c r="IZP65" s="374"/>
      <c r="IZQ65" s="374"/>
      <c r="IZR65" s="374"/>
      <c r="IZS65" s="374"/>
      <c r="IZT65" s="374"/>
      <c r="IZU65" s="374"/>
      <c r="IZV65" s="374"/>
      <c r="IZW65" s="374"/>
      <c r="IZX65" s="374"/>
      <c r="IZY65" s="374"/>
      <c r="IZZ65" s="374"/>
      <c r="JAA65" s="374"/>
      <c r="JAB65" s="374"/>
      <c r="JAC65" s="374"/>
      <c r="JAD65" s="374"/>
      <c r="JAE65" s="374"/>
      <c r="JAF65" s="374"/>
      <c r="JAG65" s="374"/>
      <c r="JAH65" s="374"/>
      <c r="JAI65" s="374"/>
      <c r="JAJ65" s="374"/>
      <c r="JAK65" s="374"/>
      <c r="JAL65" s="374"/>
      <c r="JAM65" s="374"/>
      <c r="JAN65" s="374"/>
      <c r="JAO65" s="374"/>
      <c r="JAP65" s="374"/>
      <c r="JAQ65" s="374"/>
      <c r="JAR65" s="374"/>
      <c r="JAS65" s="374"/>
      <c r="JAT65" s="374"/>
      <c r="JAU65" s="374"/>
      <c r="JAV65" s="374"/>
      <c r="JAW65" s="374"/>
      <c r="JAX65" s="374"/>
      <c r="JAY65" s="374"/>
      <c r="JAZ65" s="374"/>
      <c r="JBA65" s="374"/>
      <c r="JBB65" s="374"/>
      <c r="JBC65" s="374"/>
      <c r="JBD65" s="374"/>
      <c r="JBE65" s="374"/>
      <c r="JBF65" s="374"/>
      <c r="JBG65" s="374"/>
      <c r="JBH65" s="374"/>
      <c r="JBI65" s="374"/>
      <c r="JBJ65" s="374"/>
      <c r="JBK65" s="374"/>
      <c r="JBL65" s="374"/>
      <c r="JBM65" s="374"/>
      <c r="JBN65" s="374"/>
      <c r="JBO65" s="374"/>
      <c r="JBP65" s="374"/>
      <c r="JBQ65" s="374"/>
      <c r="JBR65" s="374"/>
      <c r="JBS65" s="374"/>
      <c r="JBT65" s="374"/>
      <c r="JBU65" s="374"/>
      <c r="JBV65" s="374"/>
      <c r="JBW65" s="374"/>
      <c r="JBX65" s="374"/>
      <c r="JBY65" s="374"/>
      <c r="JBZ65" s="374"/>
      <c r="JCA65" s="374"/>
      <c r="JCB65" s="374"/>
      <c r="JCC65" s="374"/>
      <c r="JCD65" s="374"/>
      <c r="JCE65" s="374"/>
      <c r="JCF65" s="374"/>
      <c r="JCG65" s="374"/>
      <c r="JCH65" s="374"/>
      <c r="JCI65" s="374"/>
      <c r="JCJ65" s="374"/>
      <c r="JCK65" s="374"/>
      <c r="JCL65" s="374"/>
      <c r="JCM65" s="374"/>
      <c r="JCN65" s="374"/>
      <c r="JCO65" s="374"/>
      <c r="JCP65" s="374"/>
      <c r="JCQ65" s="374"/>
      <c r="JCR65" s="374"/>
      <c r="JCS65" s="374"/>
      <c r="JCT65" s="374"/>
      <c r="JCU65" s="374"/>
      <c r="JCV65" s="374"/>
      <c r="JCW65" s="374"/>
      <c r="JCX65" s="374"/>
      <c r="JCY65" s="374"/>
      <c r="JCZ65" s="374"/>
      <c r="JDA65" s="374"/>
      <c r="JDB65" s="374"/>
      <c r="JDC65" s="374"/>
      <c r="JDD65" s="374"/>
      <c r="JDE65" s="374"/>
      <c r="JDF65" s="374"/>
      <c r="JDG65" s="374"/>
      <c r="JDH65" s="374"/>
      <c r="JDI65" s="374"/>
      <c r="JDJ65" s="374"/>
      <c r="JDK65" s="374"/>
      <c r="JDL65" s="374"/>
      <c r="JDM65" s="374"/>
      <c r="JDN65" s="374"/>
      <c r="JDO65" s="374"/>
      <c r="JDP65" s="374"/>
      <c r="JDQ65" s="374"/>
      <c r="JDR65" s="374"/>
      <c r="JDS65" s="374"/>
      <c r="JDT65" s="374"/>
      <c r="JDU65" s="374"/>
      <c r="JDV65" s="374"/>
      <c r="JDW65" s="374"/>
      <c r="JDX65" s="374"/>
      <c r="JDY65" s="374"/>
      <c r="JDZ65" s="374"/>
      <c r="JEA65" s="374"/>
      <c r="JEB65" s="374"/>
      <c r="JEC65" s="374"/>
      <c r="JED65" s="374"/>
      <c r="JEE65" s="374"/>
      <c r="JEF65" s="374"/>
      <c r="JEG65" s="374"/>
      <c r="JEH65" s="374"/>
      <c r="JEI65" s="374"/>
      <c r="JEJ65" s="374"/>
      <c r="JEK65" s="374"/>
      <c r="JEL65" s="374"/>
      <c r="JEM65" s="374"/>
      <c r="JEN65" s="374"/>
      <c r="JEO65" s="374"/>
      <c r="JEP65" s="374"/>
      <c r="JEQ65" s="374"/>
      <c r="JER65" s="374"/>
      <c r="JES65" s="374"/>
      <c r="JET65" s="374"/>
      <c r="JEU65" s="374"/>
      <c r="JEV65" s="374"/>
      <c r="JEW65" s="374"/>
      <c r="JEX65" s="374"/>
      <c r="JEY65" s="374"/>
      <c r="JEZ65" s="374"/>
      <c r="JFA65" s="374"/>
      <c r="JFB65" s="374"/>
      <c r="JFC65" s="374"/>
      <c r="JFD65" s="374"/>
      <c r="JFE65" s="374"/>
      <c r="JFF65" s="374"/>
      <c r="JFG65" s="374"/>
      <c r="JFH65" s="374"/>
      <c r="JFI65" s="374"/>
      <c r="JFJ65" s="374"/>
      <c r="JFK65" s="374"/>
      <c r="JFL65" s="374"/>
      <c r="JFM65" s="374"/>
      <c r="JFN65" s="374"/>
      <c r="JFO65" s="374"/>
      <c r="JFP65" s="374"/>
      <c r="JFQ65" s="374"/>
      <c r="JFR65" s="374"/>
      <c r="JFS65" s="374"/>
      <c r="JFT65" s="374"/>
      <c r="JFU65" s="374"/>
      <c r="JFV65" s="374"/>
      <c r="JFW65" s="374"/>
      <c r="JFX65" s="374"/>
      <c r="JFY65" s="374"/>
      <c r="JFZ65" s="374"/>
      <c r="JGA65" s="374"/>
      <c r="JGB65" s="374"/>
      <c r="JGC65" s="374"/>
      <c r="JGD65" s="374"/>
      <c r="JGE65" s="374"/>
      <c r="JGF65" s="374"/>
      <c r="JGG65" s="374"/>
      <c r="JGH65" s="374"/>
      <c r="JGI65" s="374"/>
      <c r="JGJ65" s="374"/>
      <c r="JGK65" s="374"/>
      <c r="JGL65" s="374"/>
      <c r="JGM65" s="374"/>
      <c r="JGN65" s="374"/>
      <c r="JGO65" s="374"/>
      <c r="JGP65" s="374"/>
      <c r="JGQ65" s="374"/>
      <c r="JGR65" s="374"/>
      <c r="JGS65" s="374"/>
      <c r="JGT65" s="374"/>
      <c r="JGU65" s="374"/>
      <c r="JGV65" s="374"/>
      <c r="JGW65" s="374"/>
      <c r="JGX65" s="374"/>
      <c r="JGY65" s="374"/>
      <c r="JGZ65" s="374"/>
      <c r="JHA65" s="374"/>
      <c r="JHB65" s="374"/>
      <c r="JHC65" s="374"/>
      <c r="JHD65" s="374"/>
      <c r="JHE65" s="374"/>
      <c r="JHF65" s="374"/>
      <c r="JHG65" s="374"/>
      <c r="JHH65" s="374"/>
      <c r="JHI65" s="374"/>
      <c r="JHJ65" s="374"/>
      <c r="JHK65" s="374"/>
      <c r="JHL65" s="374"/>
      <c r="JHM65" s="374"/>
      <c r="JHN65" s="374"/>
      <c r="JHO65" s="374"/>
      <c r="JHP65" s="374"/>
      <c r="JHQ65" s="374"/>
      <c r="JHR65" s="374"/>
      <c r="JHS65" s="374"/>
      <c r="JHT65" s="374"/>
      <c r="JHU65" s="374"/>
      <c r="JHV65" s="374"/>
      <c r="JHW65" s="374"/>
      <c r="JHX65" s="374"/>
      <c r="JHY65" s="374"/>
      <c r="JHZ65" s="374"/>
      <c r="JIA65" s="374"/>
      <c r="JIB65" s="374"/>
      <c r="JIC65" s="374"/>
      <c r="JID65" s="374"/>
      <c r="JIE65" s="374"/>
      <c r="JIF65" s="374"/>
      <c r="JIG65" s="374"/>
      <c r="JIH65" s="374"/>
      <c r="JII65" s="374"/>
      <c r="JIJ65" s="374"/>
      <c r="JIK65" s="374"/>
      <c r="JIL65" s="374"/>
      <c r="JIM65" s="374"/>
      <c r="JIN65" s="374"/>
      <c r="JIO65" s="374"/>
      <c r="JIP65" s="374"/>
      <c r="JIQ65" s="374"/>
      <c r="JIR65" s="374"/>
      <c r="JIS65" s="374"/>
      <c r="JIT65" s="374"/>
      <c r="JIU65" s="374"/>
      <c r="JIV65" s="374"/>
      <c r="JIW65" s="374"/>
      <c r="JIX65" s="374"/>
      <c r="JIY65" s="374"/>
      <c r="JIZ65" s="374"/>
      <c r="JJA65" s="374"/>
      <c r="JJB65" s="374"/>
      <c r="JJC65" s="374"/>
      <c r="JJD65" s="374"/>
      <c r="JJE65" s="374"/>
      <c r="JJF65" s="374"/>
      <c r="JJG65" s="374"/>
      <c r="JJH65" s="374"/>
      <c r="JJI65" s="374"/>
      <c r="JJJ65" s="374"/>
      <c r="JJK65" s="374"/>
      <c r="JJL65" s="374"/>
      <c r="JJM65" s="374"/>
      <c r="JJN65" s="374"/>
      <c r="JJO65" s="374"/>
      <c r="JJP65" s="374"/>
      <c r="JJQ65" s="374"/>
      <c r="JJR65" s="374"/>
      <c r="JJS65" s="374"/>
      <c r="JJT65" s="374"/>
      <c r="JJU65" s="374"/>
      <c r="JJV65" s="374"/>
      <c r="JJW65" s="374"/>
      <c r="JJX65" s="374"/>
      <c r="JJY65" s="374"/>
      <c r="JJZ65" s="374"/>
      <c r="JKA65" s="374"/>
      <c r="JKB65" s="374"/>
      <c r="JKC65" s="374"/>
      <c r="JKD65" s="374"/>
      <c r="JKE65" s="374"/>
      <c r="JKF65" s="374"/>
      <c r="JKG65" s="374"/>
      <c r="JKH65" s="374"/>
      <c r="JKI65" s="374"/>
      <c r="JKJ65" s="374"/>
      <c r="JKK65" s="374"/>
      <c r="JKL65" s="374"/>
      <c r="JKM65" s="374"/>
      <c r="JKN65" s="374"/>
      <c r="JKO65" s="374"/>
      <c r="JKP65" s="374"/>
      <c r="JKQ65" s="374"/>
      <c r="JKR65" s="374"/>
      <c r="JKS65" s="374"/>
      <c r="JKT65" s="374"/>
      <c r="JKU65" s="374"/>
      <c r="JKV65" s="374"/>
      <c r="JKW65" s="374"/>
      <c r="JKX65" s="374"/>
      <c r="JKY65" s="374"/>
      <c r="JKZ65" s="374"/>
      <c r="JLA65" s="374"/>
      <c r="JLB65" s="374"/>
      <c r="JLC65" s="374"/>
      <c r="JLD65" s="374"/>
      <c r="JLE65" s="374"/>
      <c r="JLF65" s="374"/>
      <c r="JLG65" s="374"/>
      <c r="JLH65" s="374"/>
      <c r="JLI65" s="374"/>
      <c r="JLJ65" s="374"/>
      <c r="JLK65" s="374"/>
      <c r="JLL65" s="374"/>
      <c r="JLM65" s="374"/>
      <c r="JLN65" s="374"/>
      <c r="JLO65" s="374"/>
      <c r="JLP65" s="374"/>
      <c r="JLQ65" s="374"/>
      <c r="JLR65" s="374"/>
      <c r="JLS65" s="374"/>
      <c r="JLT65" s="374"/>
      <c r="JLU65" s="374"/>
      <c r="JLV65" s="374"/>
      <c r="JLW65" s="374"/>
      <c r="JLX65" s="374"/>
      <c r="JLY65" s="374"/>
      <c r="JLZ65" s="374"/>
      <c r="JMA65" s="374"/>
      <c r="JMB65" s="374"/>
      <c r="JMC65" s="374"/>
      <c r="JMD65" s="374"/>
      <c r="JME65" s="374"/>
      <c r="JMF65" s="374"/>
      <c r="JMG65" s="374"/>
      <c r="JMH65" s="374"/>
      <c r="JMI65" s="374"/>
      <c r="JMJ65" s="374"/>
      <c r="JMK65" s="374"/>
      <c r="JML65" s="374"/>
      <c r="JMM65" s="374"/>
      <c r="JMN65" s="374"/>
      <c r="JMO65" s="374"/>
      <c r="JMP65" s="374"/>
      <c r="JMQ65" s="374"/>
      <c r="JMR65" s="374"/>
      <c r="JMS65" s="374"/>
      <c r="JMT65" s="374"/>
      <c r="JMU65" s="374"/>
      <c r="JMV65" s="374"/>
      <c r="JMW65" s="374"/>
      <c r="JMX65" s="374"/>
      <c r="JMY65" s="374"/>
      <c r="JMZ65" s="374"/>
      <c r="JNA65" s="374"/>
      <c r="JNB65" s="374"/>
      <c r="JNC65" s="374"/>
      <c r="JND65" s="374"/>
      <c r="JNE65" s="374"/>
      <c r="JNF65" s="374"/>
      <c r="JNG65" s="374"/>
      <c r="JNH65" s="374"/>
      <c r="JNI65" s="374"/>
      <c r="JNJ65" s="374"/>
      <c r="JNK65" s="374"/>
      <c r="JNL65" s="374"/>
      <c r="JNM65" s="374"/>
      <c r="JNN65" s="374"/>
      <c r="JNO65" s="374"/>
      <c r="JNP65" s="374"/>
      <c r="JNQ65" s="374"/>
      <c r="JNR65" s="374"/>
      <c r="JNS65" s="374"/>
      <c r="JNT65" s="374"/>
      <c r="JNU65" s="374"/>
      <c r="JNV65" s="374"/>
      <c r="JNW65" s="374"/>
      <c r="JNX65" s="374"/>
      <c r="JNY65" s="374"/>
      <c r="JNZ65" s="374"/>
      <c r="JOA65" s="374"/>
      <c r="JOB65" s="374"/>
      <c r="JOC65" s="374"/>
      <c r="JOD65" s="374"/>
      <c r="JOE65" s="374"/>
      <c r="JOF65" s="374"/>
      <c r="JOG65" s="374"/>
      <c r="JOH65" s="374"/>
      <c r="JOI65" s="374"/>
      <c r="JOJ65" s="374"/>
      <c r="JOK65" s="374"/>
      <c r="JOL65" s="374"/>
      <c r="JOM65" s="374"/>
      <c r="JON65" s="374"/>
      <c r="JOO65" s="374"/>
      <c r="JOP65" s="374"/>
      <c r="JOQ65" s="374"/>
      <c r="JOR65" s="374"/>
      <c r="JOS65" s="374"/>
      <c r="JOT65" s="374"/>
      <c r="JOU65" s="374"/>
      <c r="JOV65" s="374"/>
      <c r="JOW65" s="374"/>
      <c r="JOX65" s="374"/>
      <c r="JOY65" s="374"/>
      <c r="JOZ65" s="374"/>
      <c r="JPA65" s="374"/>
      <c r="JPB65" s="374"/>
      <c r="JPC65" s="374"/>
      <c r="JPD65" s="374"/>
      <c r="JPE65" s="374"/>
      <c r="JPF65" s="374"/>
      <c r="JPG65" s="374"/>
      <c r="JPH65" s="374"/>
      <c r="JPI65" s="374"/>
      <c r="JPJ65" s="374"/>
      <c r="JPK65" s="374"/>
      <c r="JPL65" s="374"/>
      <c r="JPM65" s="374"/>
      <c r="JPN65" s="374"/>
      <c r="JPO65" s="374"/>
      <c r="JPP65" s="374"/>
      <c r="JPQ65" s="374"/>
      <c r="JPR65" s="374"/>
      <c r="JPS65" s="374"/>
      <c r="JPT65" s="374"/>
      <c r="JPU65" s="374"/>
      <c r="JPV65" s="374"/>
      <c r="JPW65" s="374"/>
      <c r="JPX65" s="374"/>
      <c r="JPY65" s="374"/>
      <c r="JPZ65" s="374"/>
      <c r="JQA65" s="374"/>
      <c r="JQB65" s="374"/>
      <c r="JQC65" s="374"/>
      <c r="JQD65" s="374"/>
      <c r="JQE65" s="374"/>
      <c r="JQF65" s="374"/>
      <c r="JQG65" s="374"/>
      <c r="JQH65" s="374"/>
      <c r="JQI65" s="374"/>
      <c r="JQJ65" s="374"/>
      <c r="JQK65" s="374"/>
      <c r="JQL65" s="374"/>
      <c r="JQM65" s="374"/>
      <c r="JQN65" s="374"/>
      <c r="JQO65" s="374"/>
      <c r="JQP65" s="374"/>
      <c r="JQQ65" s="374"/>
      <c r="JQR65" s="374"/>
      <c r="JQS65" s="374"/>
      <c r="JQT65" s="374"/>
      <c r="JQU65" s="374"/>
      <c r="JQV65" s="374"/>
      <c r="JQW65" s="374"/>
      <c r="JQX65" s="374"/>
      <c r="JQY65" s="374"/>
      <c r="JQZ65" s="374"/>
      <c r="JRA65" s="374"/>
      <c r="JRB65" s="374"/>
      <c r="JRC65" s="374"/>
      <c r="JRD65" s="374"/>
      <c r="JRE65" s="374"/>
      <c r="JRF65" s="374"/>
      <c r="JRG65" s="374"/>
      <c r="JRH65" s="374"/>
      <c r="JRI65" s="374"/>
      <c r="JRJ65" s="374"/>
      <c r="JRK65" s="374"/>
      <c r="JRL65" s="374"/>
      <c r="JRM65" s="374"/>
      <c r="JRN65" s="374"/>
      <c r="JRO65" s="374"/>
      <c r="JRP65" s="374"/>
      <c r="JRQ65" s="374"/>
      <c r="JRR65" s="374"/>
      <c r="JRS65" s="374"/>
      <c r="JRT65" s="374"/>
      <c r="JRU65" s="374"/>
      <c r="JRV65" s="374"/>
      <c r="JRW65" s="374"/>
      <c r="JRX65" s="374"/>
      <c r="JRY65" s="374"/>
      <c r="JRZ65" s="374"/>
      <c r="JSA65" s="374"/>
      <c r="JSB65" s="374"/>
      <c r="JSC65" s="374"/>
      <c r="JSD65" s="374"/>
      <c r="JSE65" s="374"/>
      <c r="JSF65" s="374"/>
      <c r="JSG65" s="374"/>
      <c r="JSH65" s="374"/>
      <c r="JSI65" s="374"/>
      <c r="JSJ65" s="374"/>
      <c r="JSK65" s="374"/>
      <c r="JSL65" s="374"/>
      <c r="JSM65" s="374"/>
      <c r="JSN65" s="374"/>
      <c r="JSO65" s="374"/>
      <c r="JSP65" s="374"/>
      <c r="JSQ65" s="374"/>
      <c r="JSR65" s="374"/>
      <c r="JSS65" s="374"/>
      <c r="JST65" s="374"/>
      <c r="JSU65" s="374"/>
      <c r="JSV65" s="374"/>
      <c r="JSW65" s="374"/>
      <c r="JSX65" s="374"/>
      <c r="JSY65" s="374"/>
      <c r="JSZ65" s="374"/>
      <c r="JTA65" s="374"/>
      <c r="JTB65" s="374"/>
      <c r="JTC65" s="374"/>
      <c r="JTD65" s="374"/>
      <c r="JTE65" s="374"/>
      <c r="JTF65" s="374"/>
      <c r="JTG65" s="374"/>
      <c r="JTH65" s="374"/>
      <c r="JTI65" s="374"/>
      <c r="JTJ65" s="374"/>
      <c r="JTK65" s="374"/>
      <c r="JTL65" s="374"/>
      <c r="JTM65" s="374"/>
      <c r="JTN65" s="374"/>
      <c r="JTO65" s="374"/>
      <c r="JTP65" s="374"/>
      <c r="JTQ65" s="374"/>
      <c r="JTR65" s="374"/>
      <c r="JTS65" s="374"/>
      <c r="JTT65" s="374"/>
      <c r="JTU65" s="374"/>
      <c r="JTV65" s="374"/>
      <c r="JTW65" s="374"/>
      <c r="JTX65" s="374"/>
      <c r="JTY65" s="374"/>
      <c r="JTZ65" s="374"/>
      <c r="JUA65" s="374"/>
      <c r="JUB65" s="374"/>
      <c r="JUC65" s="374"/>
      <c r="JUD65" s="374"/>
      <c r="JUE65" s="374"/>
      <c r="JUF65" s="374"/>
      <c r="JUG65" s="374"/>
      <c r="JUH65" s="374"/>
      <c r="JUI65" s="374"/>
      <c r="JUJ65" s="374"/>
      <c r="JUK65" s="374"/>
      <c r="JUL65" s="374"/>
      <c r="JUM65" s="374"/>
      <c r="JUN65" s="374"/>
      <c r="JUO65" s="374"/>
      <c r="JUP65" s="374"/>
      <c r="JUQ65" s="374"/>
      <c r="JUR65" s="374"/>
      <c r="JUS65" s="374"/>
      <c r="JUT65" s="374"/>
      <c r="JUU65" s="374"/>
      <c r="JUV65" s="374"/>
      <c r="JUW65" s="374"/>
      <c r="JUX65" s="374"/>
      <c r="JUY65" s="374"/>
      <c r="JUZ65" s="374"/>
      <c r="JVA65" s="374"/>
      <c r="JVB65" s="374"/>
      <c r="JVC65" s="374"/>
      <c r="JVD65" s="374"/>
      <c r="JVE65" s="374"/>
      <c r="JVF65" s="374"/>
      <c r="JVG65" s="374"/>
      <c r="JVH65" s="374"/>
      <c r="JVI65" s="374"/>
      <c r="JVJ65" s="374"/>
      <c r="JVK65" s="374"/>
      <c r="JVL65" s="374"/>
      <c r="JVM65" s="374"/>
      <c r="JVN65" s="374"/>
      <c r="JVO65" s="374"/>
      <c r="JVP65" s="374"/>
      <c r="JVQ65" s="374"/>
      <c r="JVR65" s="374"/>
      <c r="JVS65" s="374"/>
      <c r="JVT65" s="374"/>
      <c r="JVU65" s="374"/>
      <c r="JVV65" s="374"/>
      <c r="JVW65" s="374"/>
      <c r="JVX65" s="374"/>
      <c r="JVY65" s="374"/>
      <c r="JVZ65" s="374"/>
      <c r="JWA65" s="374"/>
      <c r="JWB65" s="374"/>
      <c r="JWC65" s="374"/>
      <c r="JWD65" s="374"/>
      <c r="JWE65" s="374"/>
      <c r="JWF65" s="374"/>
      <c r="JWG65" s="374"/>
      <c r="JWH65" s="374"/>
      <c r="JWI65" s="374"/>
      <c r="JWJ65" s="374"/>
      <c r="JWK65" s="374"/>
      <c r="JWL65" s="374"/>
      <c r="JWM65" s="374"/>
      <c r="JWN65" s="374"/>
      <c r="JWO65" s="374"/>
      <c r="JWP65" s="374"/>
      <c r="JWQ65" s="374"/>
      <c r="JWR65" s="374"/>
      <c r="JWS65" s="374"/>
      <c r="JWT65" s="374"/>
      <c r="JWU65" s="374"/>
      <c r="JWV65" s="374"/>
      <c r="JWW65" s="374"/>
      <c r="JWX65" s="374"/>
      <c r="JWY65" s="374"/>
      <c r="JWZ65" s="374"/>
      <c r="JXA65" s="374"/>
      <c r="JXB65" s="374"/>
      <c r="JXC65" s="374"/>
      <c r="JXD65" s="374"/>
      <c r="JXE65" s="374"/>
      <c r="JXF65" s="374"/>
      <c r="JXG65" s="374"/>
      <c r="JXH65" s="374"/>
      <c r="JXI65" s="374"/>
      <c r="JXJ65" s="374"/>
      <c r="JXK65" s="374"/>
      <c r="JXL65" s="374"/>
      <c r="JXM65" s="374"/>
      <c r="JXN65" s="374"/>
      <c r="JXO65" s="374"/>
      <c r="JXP65" s="374"/>
      <c r="JXQ65" s="374"/>
      <c r="JXR65" s="374"/>
      <c r="JXS65" s="374"/>
      <c r="JXT65" s="374"/>
      <c r="JXU65" s="374"/>
      <c r="JXV65" s="374"/>
      <c r="JXW65" s="374"/>
      <c r="JXX65" s="374"/>
      <c r="JXY65" s="374"/>
      <c r="JXZ65" s="374"/>
      <c r="JYA65" s="374"/>
      <c r="JYB65" s="374"/>
      <c r="JYC65" s="374"/>
      <c r="JYD65" s="374"/>
      <c r="JYE65" s="374"/>
      <c r="JYF65" s="374"/>
      <c r="JYG65" s="374"/>
      <c r="JYH65" s="374"/>
      <c r="JYI65" s="374"/>
      <c r="JYJ65" s="374"/>
      <c r="JYK65" s="374"/>
      <c r="JYL65" s="374"/>
      <c r="JYM65" s="374"/>
      <c r="JYN65" s="374"/>
      <c r="JYO65" s="374"/>
      <c r="JYP65" s="374"/>
      <c r="JYQ65" s="374"/>
      <c r="JYR65" s="374"/>
      <c r="JYS65" s="374"/>
      <c r="JYT65" s="374"/>
      <c r="JYU65" s="374"/>
      <c r="JYV65" s="374"/>
      <c r="JYW65" s="374"/>
      <c r="JYX65" s="374"/>
      <c r="JYY65" s="374"/>
      <c r="JYZ65" s="374"/>
      <c r="JZA65" s="374"/>
      <c r="JZB65" s="374"/>
      <c r="JZC65" s="374"/>
      <c r="JZD65" s="374"/>
      <c r="JZE65" s="374"/>
      <c r="JZF65" s="374"/>
      <c r="JZG65" s="374"/>
      <c r="JZH65" s="374"/>
      <c r="JZI65" s="374"/>
      <c r="JZJ65" s="374"/>
      <c r="JZK65" s="374"/>
      <c r="JZL65" s="374"/>
      <c r="JZM65" s="374"/>
      <c r="JZN65" s="374"/>
      <c r="JZO65" s="374"/>
      <c r="JZP65" s="374"/>
      <c r="JZQ65" s="374"/>
      <c r="JZR65" s="374"/>
      <c r="JZS65" s="374"/>
      <c r="JZT65" s="374"/>
      <c r="JZU65" s="374"/>
      <c r="JZV65" s="374"/>
      <c r="JZW65" s="374"/>
      <c r="JZX65" s="374"/>
      <c r="JZY65" s="374"/>
      <c r="JZZ65" s="374"/>
      <c r="KAA65" s="374"/>
      <c r="KAB65" s="374"/>
      <c r="KAC65" s="374"/>
      <c r="KAD65" s="374"/>
      <c r="KAE65" s="374"/>
      <c r="KAF65" s="374"/>
      <c r="KAG65" s="374"/>
      <c r="KAH65" s="374"/>
      <c r="KAI65" s="374"/>
      <c r="KAJ65" s="374"/>
      <c r="KAK65" s="374"/>
      <c r="KAL65" s="374"/>
      <c r="KAM65" s="374"/>
      <c r="KAN65" s="374"/>
      <c r="KAO65" s="374"/>
      <c r="KAP65" s="374"/>
      <c r="KAQ65" s="374"/>
      <c r="KAR65" s="374"/>
      <c r="KAS65" s="374"/>
      <c r="KAT65" s="374"/>
      <c r="KAU65" s="374"/>
      <c r="KAV65" s="374"/>
      <c r="KAW65" s="374"/>
      <c r="KAX65" s="374"/>
      <c r="KAY65" s="374"/>
      <c r="KAZ65" s="374"/>
      <c r="KBA65" s="374"/>
      <c r="KBB65" s="374"/>
      <c r="KBC65" s="374"/>
      <c r="KBD65" s="374"/>
      <c r="KBE65" s="374"/>
      <c r="KBF65" s="374"/>
      <c r="KBG65" s="374"/>
      <c r="KBH65" s="374"/>
      <c r="KBI65" s="374"/>
      <c r="KBJ65" s="374"/>
      <c r="KBK65" s="374"/>
      <c r="KBL65" s="374"/>
      <c r="KBM65" s="374"/>
      <c r="KBN65" s="374"/>
      <c r="KBO65" s="374"/>
      <c r="KBP65" s="374"/>
      <c r="KBQ65" s="374"/>
      <c r="KBR65" s="374"/>
      <c r="KBS65" s="374"/>
      <c r="KBT65" s="374"/>
      <c r="KBU65" s="374"/>
      <c r="KBV65" s="374"/>
      <c r="KBW65" s="374"/>
      <c r="KBX65" s="374"/>
      <c r="KBY65" s="374"/>
      <c r="KBZ65" s="374"/>
      <c r="KCA65" s="374"/>
      <c r="KCB65" s="374"/>
      <c r="KCC65" s="374"/>
      <c r="KCD65" s="374"/>
      <c r="KCE65" s="374"/>
      <c r="KCF65" s="374"/>
      <c r="KCG65" s="374"/>
      <c r="KCH65" s="374"/>
      <c r="KCI65" s="374"/>
      <c r="KCJ65" s="374"/>
      <c r="KCK65" s="374"/>
      <c r="KCL65" s="374"/>
      <c r="KCM65" s="374"/>
      <c r="KCN65" s="374"/>
      <c r="KCO65" s="374"/>
      <c r="KCP65" s="374"/>
      <c r="KCQ65" s="374"/>
      <c r="KCR65" s="374"/>
      <c r="KCS65" s="374"/>
      <c r="KCT65" s="374"/>
      <c r="KCU65" s="374"/>
      <c r="KCV65" s="374"/>
      <c r="KCW65" s="374"/>
      <c r="KCX65" s="374"/>
      <c r="KCY65" s="374"/>
      <c r="KCZ65" s="374"/>
      <c r="KDA65" s="374"/>
      <c r="KDB65" s="374"/>
      <c r="KDC65" s="374"/>
      <c r="KDD65" s="374"/>
      <c r="KDE65" s="374"/>
      <c r="KDF65" s="374"/>
      <c r="KDG65" s="374"/>
      <c r="KDH65" s="374"/>
      <c r="KDI65" s="374"/>
      <c r="KDJ65" s="374"/>
      <c r="KDK65" s="374"/>
      <c r="KDL65" s="374"/>
      <c r="KDM65" s="374"/>
      <c r="KDN65" s="374"/>
      <c r="KDO65" s="374"/>
      <c r="KDP65" s="374"/>
      <c r="KDQ65" s="374"/>
      <c r="KDR65" s="374"/>
      <c r="KDS65" s="374"/>
      <c r="KDT65" s="374"/>
      <c r="KDU65" s="374"/>
      <c r="KDV65" s="374"/>
      <c r="KDW65" s="374"/>
      <c r="KDX65" s="374"/>
      <c r="KDY65" s="374"/>
      <c r="KDZ65" s="374"/>
      <c r="KEA65" s="374"/>
      <c r="KEB65" s="374"/>
      <c r="KEC65" s="374"/>
      <c r="KED65" s="374"/>
      <c r="KEE65" s="374"/>
      <c r="KEF65" s="374"/>
      <c r="KEG65" s="374"/>
      <c r="KEH65" s="374"/>
      <c r="KEI65" s="374"/>
      <c r="KEJ65" s="374"/>
      <c r="KEK65" s="374"/>
      <c r="KEL65" s="374"/>
      <c r="KEM65" s="374"/>
      <c r="KEN65" s="374"/>
      <c r="KEO65" s="374"/>
      <c r="KEP65" s="374"/>
      <c r="KEQ65" s="374"/>
      <c r="KER65" s="374"/>
      <c r="KES65" s="374"/>
      <c r="KET65" s="374"/>
      <c r="KEU65" s="374"/>
      <c r="KEV65" s="374"/>
      <c r="KEW65" s="374"/>
      <c r="KEX65" s="374"/>
      <c r="KEY65" s="374"/>
      <c r="KEZ65" s="374"/>
      <c r="KFA65" s="374"/>
      <c r="KFB65" s="374"/>
      <c r="KFC65" s="374"/>
      <c r="KFD65" s="374"/>
      <c r="KFE65" s="374"/>
      <c r="KFF65" s="374"/>
      <c r="KFG65" s="374"/>
      <c r="KFH65" s="374"/>
      <c r="KFI65" s="374"/>
      <c r="KFJ65" s="374"/>
      <c r="KFK65" s="374"/>
      <c r="KFL65" s="374"/>
      <c r="KFM65" s="374"/>
      <c r="KFN65" s="374"/>
      <c r="KFO65" s="374"/>
      <c r="KFP65" s="374"/>
      <c r="KFQ65" s="374"/>
      <c r="KFR65" s="374"/>
      <c r="KFS65" s="374"/>
      <c r="KFT65" s="374"/>
      <c r="KFU65" s="374"/>
      <c r="KFV65" s="374"/>
      <c r="KFW65" s="374"/>
      <c r="KFX65" s="374"/>
      <c r="KFY65" s="374"/>
      <c r="KFZ65" s="374"/>
      <c r="KGA65" s="374"/>
      <c r="KGB65" s="374"/>
      <c r="KGC65" s="374"/>
      <c r="KGD65" s="374"/>
      <c r="KGE65" s="374"/>
      <c r="KGF65" s="374"/>
      <c r="KGG65" s="374"/>
      <c r="KGH65" s="374"/>
      <c r="KGI65" s="374"/>
      <c r="KGJ65" s="374"/>
      <c r="KGK65" s="374"/>
      <c r="KGL65" s="374"/>
      <c r="KGM65" s="374"/>
      <c r="KGN65" s="374"/>
      <c r="KGO65" s="374"/>
      <c r="KGP65" s="374"/>
      <c r="KGQ65" s="374"/>
      <c r="KGR65" s="374"/>
      <c r="KGS65" s="374"/>
      <c r="KGT65" s="374"/>
      <c r="KGU65" s="374"/>
      <c r="KGV65" s="374"/>
      <c r="KGW65" s="374"/>
      <c r="KGX65" s="374"/>
      <c r="KGY65" s="374"/>
      <c r="KGZ65" s="374"/>
      <c r="KHA65" s="374"/>
      <c r="KHB65" s="374"/>
      <c r="KHC65" s="374"/>
      <c r="KHD65" s="374"/>
      <c r="KHE65" s="374"/>
      <c r="KHF65" s="374"/>
      <c r="KHG65" s="374"/>
      <c r="KHH65" s="374"/>
      <c r="KHI65" s="374"/>
      <c r="KHJ65" s="374"/>
      <c r="KHK65" s="374"/>
      <c r="KHL65" s="374"/>
      <c r="KHM65" s="374"/>
      <c r="KHN65" s="374"/>
      <c r="KHO65" s="374"/>
      <c r="KHP65" s="374"/>
      <c r="KHQ65" s="374"/>
      <c r="KHR65" s="374"/>
      <c r="KHS65" s="374"/>
      <c r="KHT65" s="374"/>
      <c r="KHU65" s="374"/>
      <c r="KHV65" s="374"/>
      <c r="KHW65" s="374"/>
      <c r="KHX65" s="374"/>
      <c r="KHY65" s="374"/>
      <c r="KHZ65" s="374"/>
      <c r="KIA65" s="374"/>
      <c r="KIB65" s="374"/>
      <c r="KIC65" s="374"/>
      <c r="KID65" s="374"/>
      <c r="KIE65" s="374"/>
      <c r="KIF65" s="374"/>
      <c r="KIG65" s="374"/>
      <c r="KIH65" s="374"/>
      <c r="KII65" s="374"/>
      <c r="KIJ65" s="374"/>
      <c r="KIK65" s="374"/>
      <c r="KIL65" s="374"/>
      <c r="KIM65" s="374"/>
      <c r="KIN65" s="374"/>
      <c r="KIO65" s="374"/>
      <c r="KIP65" s="374"/>
      <c r="KIQ65" s="374"/>
      <c r="KIR65" s="374"/>
      <c r="KIS65" s="374"/>
      <c r="KIT65" s="374"/>
      <c r="KIU65" s="374"/>
      <c r="KIV65" s="374"/>
      <c r="KIW65" s="374"/>
      <c r="KIX65" s="374"/>
      <c r="KIY65" s="374"/>
      <c r="KIZ65" s="374"/>
      <c r="KJA65" s="374"/>
      <c r="KJB65" s="374"/>
      <c r="KJC65" s="374"/>
      <c r="KJD65" s="374"/>
      <c r="KJE65" s="374"/>
      <c r="KJF65" s="374"/>
      <c r="KJG65" s="374"/>
      <c r="KJH65" s="374"/>
      <c r="KJI65" s="374"/>
      <c r="KJJ65" s="374"/>
      <c r="KJK65" s="374"/>
      <c r="KJL65" s="374"/>
      <c r="KJM65" s="374"/>
      <c r="KJN65" s="374"/>
      <c r="KJO65" s="374"/>
      <c r="KJP65" s="374"/>
      <c r="KJQ65" s="374"/>
      <c r="KJR65" s="374"/>
      <c r="KJS65" s="374"/>
      <c r="KJT65" s="374"/>
      <c r="KJU65" s="374"/>
      <c r="KJV65" s="374"/>
      <c r="KJW65" s="374"/>
      <c r="KJX65" s="374"/>
      <c r="KJY65" s="374"/>
      <c r="KJZ65" s="374"/>
      <c r="KKA65" s="374"/>
      <c r="KKB65" s="374"/>
      <c r="KKC65" s="374"/>
      <c r="KKD65" s="374"/>
      <c r="KKE65" s="374"/>
      <c r="KKF65" s="374"/>
      <c r="KKG65" s="374"/>
      <c r="KKH65" s="374"/>
      <c r="KKI65" s="374"/>
      <c r="KKJ65" s="374"/>
      <c r="KKK65" s="374"/>
      <c r="KKL65" s="374"/>
      <c r="KKM65" s="374"/>
      <c r="KKN65" s="374"/>
      <c r="KKO65" s="374"/>
      <c r="KKP65" s="374"/>
      <c r="KKQ65" s="374"/>
      <c r="KKR65" s="374"/>
      <c r="KKS65" s="374"/>
      <c r="KKT65" s="374"/>
      <c r="KKU65" s="374"/>
      <c r="KKV65" s="374"/>
      <c r="KKW65" s="374"/>
      <c r="KKX65" s="374"/>
      <c r="KKY65" s="374"/>
      <c r="KKZ65" s="374"/>
      <c r="KLA65" s="374"/>
      <c r="KLB65" s="374"/>
      <c r="KLC65" s="374"/>
      <c r="KLD65" s="374"/>
      <c r="KLE65" s="374"/>
      <c r="KLF65" s="374"/>
      <c r="KLG65" s="374"/>
      <c r="KLH65" s="374"/>
      <c r="KLI65" s="374"/>
      <c r="KLJ65" s="374"/>
      <c r="KLK65" s="374"/>
      <c r="KLL65" s="374"/>
      <c r="KLM65" s="374"/>
      <c r="KLN65" s="374"/>
      <c r="KLO65" s="374"/>
      <c r="KLP65" s="374"/>
      <c r="KLQ65" s="374"/>
      <c r="KLR65" s="374"/>
      <c r="KLS65" s="374"/>
      <c r="KLT65" s="374"/>
      <c r="KLU65" s="374"/>
      <c r="KLV65" s="374"/>
      <c r="KLW65" s="374"/>
      <c r="KLX65" s="374"/>
      <c r="KLY65" s="374"/>
      <c r="KLZ65" s="374"/>
      <c r="KMA65" s="374"/>
      <c r="KMB65" s="374"/>
      <c r="KMC65" s="374"/>
      <c r="KMD65" s="374"/>
      <c r="KME65" s="374"/>
      <c r="KMF65" s="374"/>
      <c r="KMG65" s="374"/>
      <c r="KMH65" s="374"/>
      <c r="KMI65" s="374"/>
      <c r="KMJ65" s="374"/>
      <c r="KMK65" s="374"/>
      <c r="KML65" s="374"/>
      <c r="KMM65" s="374"/>
      <c r="KMN65" s="374"/>
      <c r="KMO65" s="374"/>
      <c r="KMP65" s="374"/>
      <c r="KMQ65" s="374"/>
      <c r="KMR65" s="374"/>
      <c r="KMS65" s="374"/>
      <c r="KMT65" s="374"/>
      <c r="KMU65" s="374"/>
      <c r="KMV65" s="374"/>
      <c r="KMW65" s="374"/>
      <c r="KMX65" s="374"/>
      <c r="KMY65" s="374"/>
      <c r="KMZ65" s="374"/>
      <c r="KNA65" s="374"/>
      <c r="KNB65" s="374"/>
      <c r="KNC65" s="374"/>
      <c r="KND65" s="374"/>
      <c r="KNE65" s="374"/>
      <c r="KNF65" s="374"/>
      <c r="KNG65" s="374"/>
      <c r="KNH65" s="374"/>
      <c r="KNI65" s="374"/>
      <c r="KNJ65" s="374"/>
      <c r="KNK65" s="374"/>
      <c r="KNL65" s="374"/>
      <c r="KNM65" s="374"/>
      <c r="KNN65" s="374"/>
      <c r="KNO65" s="374"/>
      <c r="KNP65" s="374"/>
      <c r="KNQ65" s="374"/>
      <c r="KNR65" s="374"/>
      <c r="KNS65" s="374"/>
      <c r="KNT65" s="374"/>
      <c r="KNU65" s="374"/>
      <c r="KNV65" s="374"/>
      <c r="KNW65" s="374"/>
      <c r="KNX65" s="374"/>
      <c r="KNY65" s="374"/>
      <c r="KNZ65" s="374"/>
      <c r="KOA65" s="374"/>
      <c r="KOB65" s="374"/>
      <c r="KOC65" s="374"/>
      <c r="KOD65" s="374"/>
      <c r="KOE65" s="374"/>
      <c r="KOF65" s="374"/>
      <c r="KOG65" s="374"/>
      <c r="KOH65" s="374"/>
      <c r="KOI65" s="374"/>
      <c r="KOJ65" s="374"/>
      <c r="KOK65" s="374"/>
      <c r="KOL65" s="374"/>
      <c r="KOM65" s="374"/>
      <c r="KON65" s="374"/>
      <c r="KOO65" s="374"/>
      <c r="KOP65" s="374"/>
      <c r="KOQ65" s="374"/>
      <c r="KOR65" s="374"/>
      <c r="KOS65" s="374"/>
      <c r="KOT65" s="374"/>
      <c r="KOU65" s="374"/>
      <c r="KOV65" s="374"/>
      <c r="KOW65" s="374"/>
      <c r="KOX65" s="374"/>
      <c r="KOY65" s="374"/>
      <c r="KOZ65" s="374"/>
      <c r="KPA65" s="374"/>
      <c r="KPB65" s="374"/>
      <c r="KPC65" s="374"/>
      <c r="KPD65" s="374"/>
      <c r="KPE65" s="374"/>
      <c r="KPF65" s="374"/>
      <c r="KPG65" s="374"/>
      <c r="KPH65" s="374"/>
      <c r="KPI65" s="374"/>
      <c r="KPJ65" s="374"/>
      <c r="KPK65" s="374"/>
      <c r="KPL65" s="374"/>
      <c r="KPM65" s="374"/>
      <c r="KPN65" s="374"/>
      <c r="KPO65" s="374"/>
      <c r="KPP65" s="374"/>
      <c r="KPQ65" s="374"/>
      <c r="KPR65" s="374"/>
      <c r="KPS65" s="374"/>
      <c r="KPT65" s="374"/>
      <c r="KPU65" s="374"/>
      <c r="KPV65" s="374"/>
      <c r="KPW65" s="374"/>
      <c r="KPX65" s="374"/>
      <c r="KPY65" s="374"/>
      <c r="KPZ65" s="374"/>
      <c r="KQA65" s="374"/>
      <c r="KQB65" s="374"/>
      <c r="KQC65" s="374"/>
      <c r="KQD65" s="374"/>
      <c r="KQE65" s="374"/>
      <c r="KQF65" s="374"/>
      <c r="KQG65" s="374"/>
      <c r="KQH65" s="374"/>
      <c r="KQI65" s="374"/>
      <c r="KQJ65" s="374"/>
      <c r="KQK65" s="374"/>
      <c r="KQL65" s="374"/>
      <c r="KQM65" s="374"/>
      <c r="KQN65" s="374"/>
      <c r="KQO65" s="374"/>
      <c r="KQP65" s="374"/>
      <c r="KQQ65" s="374"/>
      <c r="KQR65" s="374"/>
      <c r="KQS65" s="374"/>
      <c r="KQT65" s="374"/>
      <c r="KQU65" s="374"/>
      <c r="KQV65" s="374"/>
      <c r="KQW65" s="374"/>
      <c r="KQX65" s="374"/>
      <c r="KQY65" s="374"/>
      <c r="KQZ65" s="374"/>
      <c r="KRA65" s="374"/>
      <c r="KRB65" s="374"/>
      <c r="KRC65" s="374"/>
      <c r="KRD65" s="374"/>
      <c r="KRE65" s="374"/>
      <c r="KRF65" s="374"/>
      <c r="KRG65" s="374"/>
      <c r="KRH65" s="374"/>
      <c r="KRI65" s="374"/>
      <c r="KRJ65" s="374"/>
      <c r="KRK65" s="374"/>
      <c r="KRL65" s="374"/>
      <c r="KRM65" s="374"/>
      <c r="KRN65" s="374"/>
      <c r="KRO65" s="374"/>
      <c r="KRP65" s="374"/>
      <c r="KRQ65" s="374"/>
      <c r="KRR65" s="374"/>
      <c r="KRS65" s="374"/>
      <c r="KRT65" s="374"/>
      <c r="KRU65" s="374"/>
      <c r="KRV65" s="374"/>
      <c r="KRW65" s="374"/>
      <c r="KRX65" s="374"/>
      <c r="KRY65" s="374"/>
      <c r="KRZ65" s="374"/>
      <c r="KSA65" s="374"/>
      <c r="KSB65" s="374"/>
      <c r="KSC65" s="374"/>
      <c r="KSD65" s="374"/>
      <c r="KSE65" s="374"/>
      <c r="KSF65" s="374"/>
      <c r="KSG65" s="374"/>
      <c r="KSH65" s="374"/>
      <c r="KSI65" s="374"/>
      <c r="KSJ65" s="374"/>
      <c r="KSK65" s="374"/>
      <c r="KSL65" s="374"/>
      <c r="KSM65" s="374"/>
      <c r="KSN65" s="374"/>
      <c r="KSO65" s="374"/>
      <c r="KSP65" s="374"/>
      <c r="KSQ65" s="374"/>
      <c r="KSR65" s="374"/>
      <c r="KSS65" s="374"/>
      <c r="KST65" s="374"/>
      <c r="KSU65" s="374"/>
      <c r="KSV65" s="374"/>
      <c r="KSW65" s="374"/>
      <c r="KSX65" s="374"/>
      <c r="KSY65" s="374"/>
      <c r="KSZ65" s="374"/>
      <c r="KTA65" s="374"/>
      <c r="KTB65" s="374"/>
      <c r="KTC65" s="374"/>
      <c r="KTD65" s="374"/>
      <c r="KTE65" s="374"/>
      <c r="KTF65" s="374"/>
      <c r="KTG65" s="374"/>
      <c r="KTH65" s="374"/>
      <c r="KTI65" s="374"/>
      <c r="KTJ65" s="374"/>
      <c r="KTK65" s="374"/>
      <c r="KTL65" s="374"/>
      <c r="KTM65" s="374"/>
      <c r="KTN65" s="374"/>
      <c r="KTO65" s="374"/>
      <c r="KTP65" s="374"/>
      <c r="KTQ65" s="374"/>
      <c r="KTR65" s="374"/>
      <c r="KTS65" s="374"/>
      <c r="KTT65" s="374"/>
      <c r="KTU65" s="374"/>
      <c r="KTV65" s="374"/>
      <c r="KTW65" s="374"/>
      <c r="KTX65" s="374"/>
      <c r="KTY65" s="374"/>
      <c r="KTZ65" s="374"/>
      <c r="KUA65" s="374"/>
      <c r="KUB65" s="374"/>
      <c r="KUC65" s="374"/>
      <c r="KUD65" s="374"/>
      <c r="KUE65" s="374"/>
      <c r="KUF65" s="374"/>
      <c r="KUG65" s="374"/>
      <c r="KUH65" s="374"/>
      <c r="KUI65" s="374"/>
      <c r="KUJ65" s="374"/>
      <c r="KUK65" s="374"/>
      <c r="KUL65" s="374"/>
      <c r="KUM65" s="374"/>
      <c r="KUN65" s="374"/>
      <c r="KUO65" s="374"/>
      <c r="KUP65" s="374"/>
      <c r="KUQ65" s="374"/>
      <c r="KUR65" s="374"/>
      <c r="KUS65" s="374"/>
      <c r="KUT65" s="374"/>
      <c r="KUU65" s="374"/>
      <c r="KUV65" s="374"/>
      <c r="KUW65" s="374"/>
      <c r="KUX65" s="374"/>
      <c r="KUY65" s="374"/>
      <c r="KUZ65" s="374"/>
      <c r="KVA65" s="374"/>
      <c r="KVB65" s="374"/>
      <c r="KVC65" s="374"/>
      <c r="KVD65" s="374"/>
      <c r="KVE65" s="374"/>
      <c r="KVF65" s="374"/>
      <c r="KVG65" s="374"/>
      <c r="KVH65" s="374"/>
      <c r="KVI65" s="374"/>
      <c r="KVJ65" s="374"/>
      <c r="KVK65" s="374"/>
      <c r="KVL65" s="374"/>
      <c r="KVM65" s="374"/>
      <c r="KVN65" s="374"/>
      <c r="KVO65" s="374"/>
      <c r="KVP65" s="374"/>
      <c r="KVQ65" s="374"/>
      <c r="KVR65" s="374"/>
      <c r="KVS65" s="374"/>
      <c r="KVT65" s="374"/>
      <c r="KVU65" s="374"/>
      <c r="KVV65" s="374"/>
      <c r="KVW65" s="374"/>
      <c r="KVX65" s="374"/>
      <c r="KVY65" s="374"/>
      <c r="KVZ65" s="374"/>
      <c r="KWA65" s="374"/>
      <c r="KWB65" s="374"/>
      <c r="KWC65" s="374"/>
      <c r="KWD65" s="374"/>
      <c r="KWE65" s="374"/>
      <c r="KWF65" s="374"/>
      <c r="KWG65" s="374"/>
      <c r="KWH65" s="374"/>
      <c r="KWI65" s="374"/>
      <c r="KWJ65" s="374"/>
      <c r="KWK65" s="374"/>
      <c r="KWL65" s="374"/>
      <c r="KWM65" s="374"/>
      <c r="KWN65" s="374"/>
      <c r="KWO65" s="374"/>
      <c r="KWP65" s="374"/>
      <c r="KWQ65" s="374"/>
      <c r="KWR65" s="374"/>
      <c r="KWS65" s="374"/>
      <c r="KWT65" s="374"/>
      <c r="KWU65" s="374"/>
      <c r="KWV65" s="374"/>
      <c r="KWW65" s="374"/>
      <c r="KWX65" s="374"/>
      <c r="KWY65" s="374"/>
      <c r="KWZ65" s="374"/>
      <c r="KXA65" s="374"/>
      <c r="KXB65" s="374"/>
      <c r="KXC65" s="374"/>
      <c r="KXD65" s="374"/>
      <c r="KXE65" s="374"/>
      <c r="KXF65" s="374"/>
      <c r="KXG65" s="374"/>
      <c r="KXH65" s="374"/>
      <c r="KXI65" s="374"/>
      <c r="KXJ65" s="374"/>
      <c r="KXK65" s="374"/>
      <c r="KXL65" s="374"/>
      <c r="KXM65" s="374"/>
      <c r="KXN65" s="374"/>
      <c r="KXO65" s="374"/>
      <c r="KXP65" s="374"/>
      <c r="KXQ65" s="374"/>
      <c r="KXR65" s="374"/>
      <c r="KXS65" s="374"/>
      <c r="KXT65" s="374"/>
      <c r="KXU65" s="374"/>
      <c r="KXV65" s="374"/>
      <c r="KXW65" s="374"/>
      <c r="KXX65" s="374"/>
      <c r="KXY65" s="374"/>
      <c r="KXZ65" s="374"/>
      <c r="KYA65" s="374"/>
      <c r="KYB65" s="374"/>
      <c r="KYC65" s="374"/>
      <c r="KYD65" s="374"/>
      <c r="KYE65" s="374"/>
      <c r="KYF65" s="374"/>
      <c r="KYG65" s="374"/>
      <c r="KYH65" s="374"/>
      <c r="KYI65" s="374"/>
      <c r="KYJ65" s="374"/>
      <c r="KYK65" s="374"/>
      <c r="KYL65" s="374"/>
      <c r="KYM65" s="374"/>
      <c r="KYN65" s="374"/>
      <c r="KYO65" s="374"/>
      <c r="KYP65" s="374"/>
      <c r="KYQ65" s="374"/>
      <c r="KYR65" s="374"/>
      <c r="KYS65" s="374"/>
      <c r="KYT65" s="374"/>
      <c r="KYU65" s="374"/>
      <c r="KYV65" s="374"/>
      <c r="KYW65" s="374"/>
      <c r="KYX65" s="374"/>
      <c r="KYY65" s="374"/>
      <c r="KYZ65" s="374"/>
      <c r="KZA65" s="374"/>
      <c r="KZB65" s="374"/>
      <c r="KZC65" s="374"/>
      <c r="KZD65" s="374"/>
      <c r="KZE65" s="374"/>
      <c r="KZF65" s="374"/>
      <c r="KZG65" s="374"/>
      <c r="KZH65" s="374"/>
      <c r="KZI65" s="374"/>
      <c r="KZJ65" s="374"/>
      <c r="KZK65" s="374"/>
      <c r="KZL65" s="374"/>
      <c r="KZM65" s="374"/>
      <c r="KZN65" s="374"/>
      <c r="KZO65" s="374"/>
      <c r="KZP65" s="374"/>
      <c r="KZQ65" s="374"/>
      <c r="KZR65" s="374"/>
      <c r="KZS65" s="374"/>
      <c r="KZT65" s="374"/>
      <c r="KZU65" s="374"/>
      <c r="KZV65" s="374"/>
      <c r="KZW65" s="374"/>
      <c r="KZX65" s="374"/>
      <c r="KZY65" s="374"/>
      <c r="KZZ65" s="374"/>
      <c r="LAA65" s="374"/>
      <c r="LAB65" s="374"/>
      <c r="LAC65" s="374"/>
      <c r="LAD65" s="374"/>
      <c r="LAE65" s="374"/>
      <c r="LAF65" s="374"/>
      <c r="LAG65" s="374"/>
      <c r="LAH65" s="374"/>
      <c r="LAI65" s="374"/>
      <c r="LAJ65" s="374"/>
      <c r="LAK65" s="374"/>
      <c r="LAL65" s="374"/>
      <c r="LAM65" s="374"/>
      <c r="LAN65" s="374"/>
      <c r="LAO65" s="374"/>
      <c r="LAP65" s="374"/>
      <c r="LAQ65" s="374"/>
      <c r="LAR65" s="374"/>
      <c r="LAS65" s="374"/>
      <c r="LAT65" s="374"/>
      <c r="LAU65" s="374"/>
      <c r="LAV65" s="374"/>
      <c r="LAW65" s="374"/>
      <c r="LAX65" s="374"/>
      <c r="LAY65" s="374"/>
      <c r="LAZ65" s="374"/>
      <c r="LBA65" s="374"/>
      <c r="LBB65" s="374"/>
      <c r="LBC65" s="374"/>
      <c r="LBD65" s="374"/>
      <c r="LBE65" s="374"/>
      <c r="LBF65" s="374"/>
      <c r="LBG65" s="374"/>
      <c r="LBH65" s="374"/>
      <c r="LBI65" s="374"/>
      <c r="LBJ65" s="374"/>
      <c r="LBK65" s="374"/>
      <c r="LBL65" s="374"/>
      <c r="LBM65" s="374"/>
      <c r="LBN65" s="374"/>
      <c r="LBO65" s="374"/>
      <c r="LBP65" s="374"/>
      <c r="LBQ65" s="374"/>
      <c r="LBR65" s="374"/>
      <c r="LBS65" s="374"/>
      <c r="LBT65" s="374"/>
      <c r="LBU65" s="374"/>
      <c r="LBV65" s="374"/>
      <c r="LBW65" s="374"/>
      <c r="LBX65" s="374"/>
      <c r="LBY65" s="374"/>
      <c r="LBZ65" s="374"/>
      <c r="LCA65" s="374"/>
      <c r="LCB65" s="374"/>
      <c r="LCC65" s="374"/>
      <c r="LCD65" s="374"/>
      <c r="LCE65" s="374"/>
      <c r="LCF65" s="374"/>
      <c r="LCG65" s="374"/>
      <c r="LCH65" s="374"/>
      <c r="LCI65" s="374"/>
      <c r="LCJ65" s="374"/>
      <c r="LCK65" s="374"/>
      <c r="LCL65" s="374"/>
      <c r="LCM65" s="374"/>
      <c r="LCN65" s="374"/>
      <c r="LCO65" s="374"/>
      <c r="LCP65" s="374"/>
      <c r="LCQ65" s="374"/>
      <c r="LCR65" s="374"/>
      <c r="LCS65" s="374"/>
      <c r="LCT65" s="374"/>
      <c r="LCU65" s="374"/>
      <c r="LCV65" s="374"/>
      <c r="LCW65" s="374"/>
      <c r="LCX65" s="374"/>
      <c r="LCY65" s="374"/>
      <c r="LCZ65" s="374"/>
      <c r="LDA65" s="374"/>
      <c r="LDB65" s="374"/>
      <c r="LDC65" s="374"/>
      <c r="LDD65" s="374"/>
      <c r="LDE65" s="374"/>
      <c r="LDF65" s="374"/>
      <c r="LDG65" s="374"/>
      <c r="LDH65" s="374"/>
      <c r="LDI65" s="374"/>
      <c r="LDJ65" s="374"/>
      <c r="LDK65" s="374"/>
      <c r="LDL65" s="374"/>
      <c r="LDM65" s="374"/>
      <c r="LDN65" s="374"/>
      <c r="LDO65" s="374"/>
      <c r="LDP65" s="374"/>
      <c r="LDQ65" s="374"/>
      <c r="LDR65" s="374"/>
      <c r="LDS65" s="374"/>
      <c r="LDT65" s="374"/>
      <c r="LDU65" s="374"/>
      <c r="LDV65" s="374"/>
      <c r="LDW65" s="374"/>
      <c r="LDX65" s="374"/>
      <c r="LDY65" s="374"/>
      <c r="LDZ65" s="374"/>
      <c r="LEA65" s="374"/>
      <c r="LEB65" s="374"/>
      <c r="LEC65" s="374"/>
      <c r="LED65" s="374"/>
      <c r="LEE65" s="374"/>
      <c r="LEF65" s="374"/>
      <c r="LEG65" s="374"/>
      <c r="LEH65" s="374"/>
      <c r="LEI65" s="374"/>
      <c r="LEJ65" s="374"/>
      <c r="LEK65" s="374"/>
      <c r="LEL65" s="374"/>
      <c r="LEM65" s="374"/>
      <c r="LEN65" s="374"/>
      <c r="LEO65" s="374"/>
      <c r="LEP65" s="374"/>
      <c r="LEQ65" s="374"/>
      <c r="LER65" s="374"/>
      <c r="LES65" s="374"/>
      <c r="LET65" s="374"/>
      <c r="LEU65" s="374"/>
      <c r="LEV65" s="374"/>
      <c r="LEW65" s="374"/>
      <c r="LEX65" s="374"/>
      <c r="LEY65" s="374"/>
      <c r="LEZ65" s="374"/>
      <c r="LFA65" s="374"/>
      <c r="LFB65" s="374"/>
      <c r="LFC65" s="374"/>
      <c r="LFD65" s="374"/>
      <c r="LFE65" s="374"/>
      <c r="LFF65" s="374"/>
      <c r="LFG65" s="374"/>
      <c r="LFH65" s="374"/>
      <c r="LFI65" s="374"/>
      <c r="LFJ65" s="374"/>
      <c r="LFK65" s="374"/>
      <c r="LFL65" s="374"/>
      <c r="LFM65" s="374"/>
      <c r="LFN65" s="374"/>
      <c r="LFO65" s="374"/>
      <c r="LFP65" s="374"/>
      <c r="LFQ65" s="374"/>
      <c r="LFR65" s="374"/>
      <c r="LFS65" s="374"/>
      <c r="LFT65" s="374"/>
      <c r="LFU65" s="374"/>
      <c r="LFV65" s="374"/>
      <c r="LFW65" s="374"/>
      <c r="LFX65" s="374"/>
      <c r="LFY65" s="374"/>
      <c r="LFZ65" s="374"/>
      <c r="LGA65" s="374"/>
      <c r="LGB65" s="374"/>
      <c r="LGC65" s="374"/>
      <c r="LGD65" s="374"/>
      <c r="LGE65" s="374"/>
      <c r="LGF65" s="374"/>
      <c r="LGG65" s="374"/>
      <c r="LGH65" s="374"/>
      <c r="LGI65" s="374"/>
      <c r="LGJ65" s="374"/>
      <c r="LGK65" s="374"/>
      <c r="LGL65" s="374"/>
      <c r="LGM65" s="374"/>
      <c r="LGN65" s="374"/>
      <c r="LGO65" s="374"/>
      <c r="LGP65" s="374"/>
      <c r="LGQ65" s="374"/>
      <c r="LGR65" s="374"/>
      <c r="LGS65" s="374"/>
      <c r="LGT65" s="374"/>
      <c r="LGU65" s="374"/>
      <c r="LGV65" s="374"/>
      <c r="LGW65" s="374"/>
      <c r="LGX65" s="374"/>
      <c r="LGY65" s="374"/>
      <c r="LGZ65" s="374"/>
      <c r="LHA65" s="374"/>
      <c r="LHB65" s="374"/>
      <c r="LHC65" s="374"/>
      <c r="LHD65" s="374"/>
      <c r="LHE65" s="374"/>
      <c r="LHF65" s="374"/>
      <c r="LHG65" s="374"/>
      <c r="LHH65" s="374"/>
      <c r="LHI65" s="374"/>
      <c r="LHJ65" s="374"/>
      <c r="LHK65" s="374"/>
      <c r="LHL65" s="374"/>
      <c r="LHM65" s="374"/>
      <c r="LHN65" s="374"/>
      <c r="LHO65" s="374"/>
      <c r="LHP65" s="374"/>
      <c r="LHQ65" s="374"/>
      <c r="LHR65" s="374"/>
      <c r="LHS65" s="374"/>
      <c r="LHT65" s="374"/>
      <c r="LHU65" s="374"/>
      <c r="LHV65" s="374"/>
      <c r="LHW65" s="374"/>
      <c r="LHX65" s="374"/>
      <c r="LHY65" s="374"/>
      <c r="LHZ65" s="374"/>
      <c r="LIA65" s="374"/>
      <c r="LIB65" s="374"/>
      <c r="LIC65" s="374"/>
      <c r="LID65" s="374"/>
      <c r="LIE65" s="374"/>
      <c r="LIF65" s="374"/>
      <c r="LIG65" s="374"/>
      <c r="LIH65" s="374"/>
      <c r="LII65" s="374"/>
      <c r="LIJ65" s="374"/>
      <c r="LIK65" s="374"/>
      <c r="LIL65" s="374"/>
      <c r="LIM65" s="374"/>
      <c r="LIN65" s="374"/>
      <c r="LIO65" s="374"/>
      <c r="LIP65" s="374"/>
      <c r="LIQ65" s="374"/>
      <c r="LIR65" s="374"/>
      <c r="LIS65" s="374"/>
      <c r="LIT65" s="374"/>
      <c r="LIU65" s="374"/>
      <c r="LIV65" s="374"/>
      <c r="LIW65" s="374"/>
      <c r="LIX65" s="374"/>
      <c r="LIY65" s="374"/>
      <c r="LIZ65" s="374"/>
      <c r="LJA65" s="374"/>
      <c r="LJB65" s="374"/>
      <c r="LJC65" s="374"/>
      <c r="LJD65" s="374"/>
      <c r="LJE65" s="374"/>
      <c r="LJF65" s="374"/>
      <c r="LJG65" s="374"/>
      <c r="LJH65" s="374"/>
      <c r="LJI65" s="374"/>
      <c r="LJJ65" s="374"/>
      <c r="LJK65" s="374"/>
      <c r="LJL65" s="374"/>
      <c r="LJM65" s="374"/>
      <c r="LJN65" s="374"/>
      <c r="LJO65" s="374"/>
      <c r="LJP65" s="374"/>
      <c r="LJQ65" s="374"/>
      <c r="LJR65" s="374"/>
      <c r="LJS65" s="374"/>
      <c r="LJT65" s="374"/>
      <c r="LJU65" s="374"/>
      <c r="LJV65" s="374"/>
      <c r="LJW65" s="374"/>
      <c r="LJX65" s="374"/>
      <c r="LJY65" s="374"/>
      <c r="LJZ65" s="374"/>
      <c r="LKA65" s="374"/>
      <c r="LKB65" s="374"/>
      <c r="LKC65" s="374"/>
      <c r="LKD65" s="374"/>
      <c r="LKE65" s="374"/>
      <c r="LKF65" s="374"/>
      <c r="LKG65" s="374"/>
      <c r="LKH65" s="374"/>
      <c r="LKI65" s="374"/>
      <c r="LKJ65" s="374"/>
      <c r="LKK65" s="374"/>
      <c r="LKL65" s="374"/>
      <c r="LKM65" s="374"/>
      <c r="LKN65" s="374"/>
      <c r="LKO65" s="374"/>
      <c r="LKP65" s="374"/>
      <c r="LKQ65" s="374"/>
      <c r="LKR65" s="374"/>
      <c r="LKS65" s="374"/>
      <c r="LKT65" s="374"/>
      <c r="LKU65" s="374"/>
      <c r="LKV65" s="374"/>
      <c r="LKW65" s="374"/>
      <c r="LKX65" s="374"/>
      <c r="LKY65" s="374"/>
      <c r="LKZ65" s="374"/>
      <c r="LLA65" s="374"/>
      <c r="LLB65" s="374"/>
      <c r="LLC65" s="374"/>
      <c r="LLD65" s="374"/>
      <c r="LLE65" s="374"/>
      <c r="LLF65" s="374"/>
      <c r="LLG65" s="374"/>
      <c r="LLH65" s="374"/>
      <c r="LLI65" s="374"/>
      <c r="LLJ65" s="374"/>
      <c r="LLK65" s="374"/>
      <c r="LLL65" s="374"/>
      <c r="LLM65" s="374"/>
      <c r="LLN65" s="374"/>
      <c r="LLO65" s="374"/>
      <c r="LLP65" s="374"/>
      <c r="LLQ65" s="374"/>
      <c r="LLR65" s="374"/>
      <c r="LLS65" s="374"/>
      <c r="LLT65" s="374"/>
      <c r="LLU65" s="374"/>
      <c r="LLV65" s="374"/>
      <c r="LLW65" s="374"/>
      <c r="LLX65" s="374"/>
      <c r="LLY65" s="374"/>
      <c r="LLZ65" s="374"/>
      <c r="LMA65" s="374"/>
      <c r="LMB65" s="374"/>
      <c r="LMC65" s="374"/>
      <c r="LMD65" s="374"/>
      <c r="LME65" s="374"/>
      <c r="LMF65" s="374"/>
      <c r="LMG65" s="374"/>
      <c r="LMH65" s="374"/>
      <c r="LMI65" s="374"/>
      <c r="LMJ65" s="374"/>
      <c r="LMK65" s="374"/>
      <c r="LML65" s="374"/>
      <c r="LMM65" s="374"/>
      <c r="LMN65" s="374"/>
      <c r="LMO65" s="374"/>
      <c r="LMP65" s="374"/>
      <c r="LMQ65" s="374"/>
      <c r="LMR65" s="374"/>
      <c r="LMS65" s="374"/>
      <c r="LMT65" s="374"/>
      <c r="LMU65" s="374"/>
      <c r="LMV65" s="374"/>
      <c r="LMW65" s="374"/>
      <c r="LMX65" s="374"/>
      <c r="LMY65" s="374"/>
      <c r="LMZ65" s="374"/>
      <c r="LNA65" s="374"/>
      <c r="LNB65" s="374"/>
      <c r="LNC65" s="374"/>
      <c r="LND65" s="374"/>
      <c r="LNE65" s="374"/>
      <c r="LNF65" s="374"/>
      <c r="LNG65" s="374"/>
      <c r="LNH65" s="374"/>
      <c r="LNI65" s="374"/>
      <c r="LNJ65" s="374"/>
      <c r="LNK65" s="374"/>
      <c r="LNL65" s="374"/>
      <c r="LNM65" s="374"/>
      <c r="LNN65" s="374"/>
      <c r="LNO65" s="374"/>
      <c r="LNP65" s="374"/>
      <c r="LNQ65" s="374"/>
      <c r="LNR65" s="374"/>
      <c r="LNS65" s="374"/>
      <c r="LNT65" s="374"/>
      <c r="LNU65" s="374"/>
      <c r="LNV65" s="374"/>
      <c r="LNW65" s="374"/>
      <c r="LNX65" s="374"/>
      <c r="LNY65" s="374"/>
      <c r="LNZ65" s="374"/>
      <c r="LOA65" s="374"/>
      <c r="LOB65" s="374"/>
      <c r="LOC65" s="374"/>
      <c r="LOD65" s="374"/>
      <c r="LOE65" s="374"/>
      <c r="LOF65" s="374"/>
      <c r="LOG65" s="374"/>
      <c r="LOH65" s="374"/>
      <c r="LOI65" s="374"/>
      <c r="LOJ65" s="374"/>
      <c r="LOK65" s="374"/>
      <c r="LOL65" s="374"/>
      <c r="LOM65" s="374"/>
      <c r="LON65" s="374"/>
      <c r="LOO65" s="374"/>
      <c r="LOP65" s="374"/>
      <c r="LOQ65" s="374"/>
      <c r="LOR65" s="374"/>
      <c r="LOS65" s="374"/>
      <c r="LOT65" s="374"/>
      <c r="LOU65" s="374"/>
      <c r="LOV65" s="374"/>
      <c r="LOW65" s="374"/>
      <c r="LOX65" s="374"/>
      <c r="LOY65" s="374"/>
      <c r="LOZ65" s="374"/>
      <c r="LPA65" s="374"/>
      <c r="LPB65" s="374"/>
      <c r="LPC65" s="374"/>
      <c r="LPD65" s="374"/>
      <c r="LPE65" s="374"/>
      <c r="LPF65" s="374"/>
      <c r="LPG65" s="374"/>
      <c r="LPH65" s="374"/>
      <c r="LPI65" s="374"/>
      <c r="LPJ65" s="374"/>
      <c r="LPK65" s="374"/>
      <c r="LPL65" s="374"/>
      <c r="LPM65" s="374"/>
      <c r="LPN65" s="374"/>
      <c r="LPO65" s="374"/>
      <c r="LPP65" s="374"/>
      <c r="LPQ65" s="374"/>
      <c r="LPR65" s="374"/>
      <c r="LPS65" s="374"/>
      <c r="LPT65" s="374"/>
      <c r="LPU65" s="374"/>
      <c r="LPV65" s="374"/>
      <c r="LPW65" s="374"/>
      <c r="LPX65" s="374"/>
      <c r="LPY65" s="374"/>
      <c r="LPZ65" s="374"/>
      <c r="LQA65" s="374"/>
      <c r="LQB65" s="374"/>
      <c r="LQC65" s="374"/>
      <c r="LQD65" s="374"/>
      <c r="LQE65" s="374"/>
      <c r="LQF65" s="374"/>
      <c r="LQG65" s="374"/>
      <c r="LQH65" s="374"/>
      <c r="LQI65" s="374"/>
      <c r="LQJ65" s="374"/>
      <c r="LQK65" s="374"/>
      <c r="LQL65" s="374"/>
      <c r="LQM65" s="374"/>
      <c r="LQN65" s="374"/>
      <c r="LQO65" s="374"/>
      <c r="LQP65" s="374"/>
      <c r="LQQ65" s="374"/>
      <c r="LQR65" s="374"/>
      <c r="LQS65" s="374"/>
      <c r="LQT65" s="374"/>
      <c r="LQU65" s="374"/>
      <c r="LQV65" s="374"/>
      <c r="LQW65" s="374"/>
      <c r="LQX65" s="374"/>
      <c r="LQY65" s="374"/>
      <c r="LQZ65" s="374"/>
      <c r="LRA65" s="374"/>
      <c r="LRB65" s="374"/>
      <c r="LRC65" s="374"/>
      <c r="LRD65" s="374"/>
      <c r="LRE65" s="374"/>
      <c r="LRF65" s="374"/>
      <c r="LRG65" s="374"/>
      <c r="LRH65" s="374"/>
      <c r="LRI65" s="374"/>
      <c r="LRJ65" s="374"/>
      <c r="LRK65" s="374"/>
      <c r="LRL65" s="374"/>
      <c r="LRM65" s="374"/>
      <c r="LRN65" s="374"/>
      <c r="LRO65" s="374"/>
      <c r="LRP65" s="374"/>
      <c r="LRQ65" s="374"/>
      <c r="LRR65" s="374"/>
      <c r="LRS65" s="374"/>
      <c r="LRT65" s="374"/>
      <c r="LRU65" s="374"/>
      <c r="LRV65" s="374"/>
      <c r="LRW65" s="374"/>
      <c r="LRX65" s="374"/>
      <c r="LRY65" s="374"/>
      <c r="LRZ65" s="374"/>
      <c r="LSA65" s="374"/>
      <c r="LSB65" s="374"/>
      <c r="LSC65" s="374"/>
      <c r="LSD65" s="374"/>
      <c r="LSE65" s="374"/>
      <c r="LSF65" s="374"/>
      <c r="LSG65" s="374"/>
      <c r="LSH65" s="374"/>
      <c r="LSI65" s="374"/>
      <c r="LSJ65" s="374"/>
      <c r="LSK65" s="374"/>
      <c r="LSL65" s="374"/>
      <c r="LSM65" s="374"/>
      <c r="LSN65" s="374"/>
      <c r="LSO65" s="374"/>
      <c r="LSP65" s="374"/>
      <c r="LSQ65" s="374"/>
      <c r="LSR65" s="374"/>
      <c r="LSS65" s="374"/>
      <c r="LST65" s="374"/>
      <c r="LSU65" s="374"/>
      <c r="LSV65" s="374"/>
      <c r="LSW65" s="374"/>
      <c r="LSX65" s="374"/>
      <c r="LSY65" s="374"/>
      <c r="LSZ65" s="374"/>
      <c r="LTA65" s="374"/>
      <c r="LTB65" s="374"/>
      <c r="LTC65" s="374"/>
      <c r="LTD65" s="374"/>
      <c r="LTE65" s="374"/>
      <c r="LTF65" s="374"/>
      <c r="LTG65" s="374"/>
      <c r="LTH65" s="374"/>
      <c r="LTI65" s="374"/>
      <c r="LTJ65" s="374"/>
      <c r="LTK65" s="374"/>
      <c r="LTL65" s="374"/>
      <c r="LTM65" s="374"/>
      <c r="LTN65" s="374"/>
      <c r="LTO65" s="374"/>
      <c r="LTP65" s="374"/>
      <c r="LTQ65" s="374"/>
      <c r="LTR65" s="374"/>
      <c r="LTS65" s="374"/>
      <c r="LTT65" s="374"/>
      <c r="LTU65" s="374"/>
      <c r="LTV65" s="374"/>
      <c r="LTW65" s="374"/>
      <c r="LTX65" s="374"/>
      <c r="LTY65" s="374"/>
      <c r="LTZ65" s="374"/>
      <c r="LUA65" s="374"/>
      <c r="LUB65" s="374"/>
      <c r="LUC65" s="374"/>
      <c r="LUD65" s="374"/>
      <c r="LUE65" s="374"/>
      <c r="LUF65" s="374"/>
      <c r="LUG65" s="374"/>
      <c r="LUH65" s="374"/>
      <c r="LUI65" s="374"/>
      <c r="LUJ65" s="374"/>
      <c r="LUK65" s="374"/>
      <c r="LUL65" s="374"/>
      <c r="LUM65" s="374"/>
      <c r="LUN65" s="374"/>
      <c r="LUO65" s="374"/>
      <c r="LUP65" s="374"/>
      <c r="LUQ65" s="374"/>
      <c r="LUR65" s="374"/>
      <c r="LUS65" s="374"/>
      <c r="LUT65" s="374"/>
      <c r="LUU65" s="374"/>
      <c r="LUV65" s="374"/>
      <c r="LUW65" s="374"/>
      <c r="LUX65" s="374"/>
      <c r="LUY65" s="374"/>
      <c r="LUZ65" s="374"/>
      <c r="LVA65" s="374"/>
      <c r="LVB65" s="374"/>
      <c r="LVC65" s="374"/>
      <c r="LVD65" s="374"/>
      <c r="LVE65" s="374"/>
      <c r="LVF65" s="374"/>
      <c r="LVG65" s="374"/>
      <c r="LVH65" s="374"/>
      <c r="LVI65" s="374"/>
      <c r="LVJ65" s="374"/>
      <c r="LVK65" s="374"/>
      <c r="LVL65" s="374"/>
      <c r="LVM65" s="374"/>
      <c r="LVN65" s="374"/>
      <c r="LVO65" s="374"/>
      <c r="LVP65" s="374"/>
      <c r="LVQ65" s="374"/>
      <c r="LVR65" s="374"/>
      <c r="LVS65" s="374"/>
      <c r="LVT65" s="374"/>
      <c r="LVU65" s="374"/>
      <c r="LVV65" s="374"/>
      <c r="LVW65" s="374"/>
      <c r="LVX65" s="374"/>
      <c r="LVY65" s="374"/>
      <c r="LVZ65" s="374"/>
      <c r="LWA65" s="374"/>
      <c r="LWB65" s="374"/>
      <c r="LWC65" s="374"/>
      <c r="LWD65" s="374"/>
      <c r="LWE65" s="374"/>
      <c r="LWF65" s="374"/>
      <c r="LWG65" s="374"/>
      <c r="LWH65" s="374"/>
      <c r="LWI65" s="374"/>
      <c r="LWJ65" s="374"/>
      <c r="LWK65" s="374"/>
      <c r="LWL65" s="374"/>
      <c r="LWM65" s="374"/>
      <c r="LWN65" s="374"/>
      <c r="LWO65" s="374"/>
      <c r="LWP65" s="374"/>
      <c r="LWQ65" s="374"/>
      <c r="LWR65" s="374"/>
      <c r="LWS65" s="374"/>
      <c r="LWT65" s="374"/>
      <c r="LWU65" s="374"/>
      <c r="LWV65" s="374"/>
      <c r="LWW65" s="374"/>
      <c r="LWX65" s="374"/>
      <c r="LWY65" s="374"/>
      <c r="LWZ65" s="374"/>
      <c r="LXA65" s="374"/>
      <c r="LXB65" s="374"/>
      <c r="LXC65" s="374"/>
      <c r="LXD65" s="374"/>
      <c r="LXE65" s="374"/>
      <c r="LXF65" s="374"/>
      <c r="LXG65" s="374"/>
      <c r="LXH65" s="374"/>
      <c r="LXI65" s="374"/>
      <c r="LXJ65" s="374"/>
      <c r="LXK65" s="374"/>
      <c r="LXL65" s="374"/>
      <c r="LXM65" s="374"/>
      <c r="LXN65" s="374"/>
      <c r="LXO65" s="374"/>
      <c r="LXP65" s="374"/>
      <c r="LXQ65" s="374"/>
      <c r="LXR65" s="374"/>
      <c r="LXS65" s="374"/>
      <c r="LXT65" s="374"/>
      <c r="LXU65" s="374"/>
      <c r="LXV65" s="374"/>
      <c r="LXW65" s="374"/>
      <c r="LXX65" s="374"/>
      <c r="LXY65" s="374"/>
      <c r="LXZ65" s="374"/>
      <c r="LYA65" s="374"/>
      <c r="LYB65" s="374"/>
      <c r="LYC65" s="374"/>
      <c r="LYD65" s="374"/>
      <c r="LYE65" s="374"/>
      <c r="LYF65" s="374"/>
      <c r="LYG65" s="374"/>
      <c r="LYH65" s="374"/>
      <c r="LYI65" s="374"/>
      <c r="LYJ65" s="374"/>
      <c r="LYK65" s="374"/>
      <c r="LYL65" s="374"/>
      <c r="LYM65" s="374"/>
      <c r="LYN65" s="374"/>
      <c r="LYO65" s="374"/>
      <c r="LYP65" s="374"/>
      <c r="LYQ65" s="374"/>
      <c r="LYR65" s="374"/>
      <c r="LYS65" s="374"/>
      <c r="LYT65" s="374"/>
      <c r="LYU65" s="374"/>
      <c r="LYV65" s="374"/>
      <c r="LYW65" s="374"/>
      <c r="LYX65" s="374"/>
      <c r="LYY65" s="374"/>
      <c r="LYZ65" s="374"/>
      <c r="LZA65" s="374"/>
      <c r="LZB65" s="374"/>
      <c r="LZC65" s="374"/>
      <c r="LZD65" s="374"/>
      <c r="LZE65" s="374"/>
      <c r="LZF65" s="374"/>
      <c r="LZG65" s="374"/>
      <c r="LZH65" s="374"/>
      <c r="LZI65" s="374"/>
      <c r="LZJ65" s="374"/>
      <c r="LZK65" s="374"/>
      <c r="LZL65" s="374"/>
      <c r="LZM65" s="374"/>
      <c r="LZN65" s="374"/>
      <c r="LZO65" s="374"/>
      <c r="LZP65" s="374"/>
      <c r="LZQ65" s="374"/>
      <c r="LZR65" s="374"/>
      <c r="LZS65" s="374"/>
      <c r="LZT65" s="374"/>
      <c r="LZU65" s="374"/>
      <c r="LZV65" s="374"/>
      <c r="LZW65" s="374"/>
      <c r="LZX65" s="374"/>
      <c r="LZY65" s="374"/>
      <c r="LZZ65" s="374"/>
      <c r="MAA65" s="374"/>
      <c r="MAB65" s="374"/>
      <c r="MAC65" s="374"/>
      <c r="MAD65" s="374"/>
      <c r="MAE65" s="374"/>
      <c r="MAF65" s="374"/>
      <c r="MAG65" s="374"/>
      <c r="MAH65" s="374"/>
      <c r="MAI65" s="374"/>
      <c r="MAJ65" s="374"/>
      <c r="MAK65" s="374"/>
      <c r="MAL65" s="374"/>
      <c r="MAM65" s="374"/>
      <c r="MAN65" s="374"/>
      <c r="MAO65" s="374"/>
      <c r="MAP65" s="374"/>
      <c r="MAQ65" s="374"/>
      <c r="MAR65" s="374"/>
      <c r="MAS65" s="374"/>
      <c r="MAT65" s="374"/>
      <c r="MAU65" s="374"/>
      <c r="MAV65" s="374"/>
      <c r="MAW65" s="374"/>
      <c r="MAX65" s="374"/>
      <c r="MAY65" s="374"/>
      <c r="MAZ65" s="374"/>
      <c r="MBA65" s="374"/>
      <c r="MBB65" s="374"/>
      <c r="MBC65" s="374"/>
      <c r="MBD65" s="374"/>
      <c r="MBE65" s="374"/>
      <c r="MBF65" s="374"/>
      <c r="MBG65" s="374"/>
      <c r="MBH65" s="374"/>
      <c r="MBI65" s="374"/>
      <c r="MBJ65" s="374"/>
      <c r="MBK65" s="374"/>
      <c r="MBL65" s="374"/>
      <c r="MBM65" s="374"/>
      <c r="MBN65" s="374"/>
      <c r="MBO65" s="374"/>
      <c r="MBP65" s="374"/>
      <c r="MBQ65" s="374"/>
      <c r="MBR65" s="374"/>
      <c r="MBS65" s="374"/>
      <c r="MBT65" s="374"/>
      <c r="MBU65" s="374"/>
      <c r="MBV65" s="374"/>
      <c r="MBW65" s="374"/>
      <c r="MBX65" s="374"/>
      <c r="MBY65" s="374"/>
      <c r="MBZ65" s="374"/>
      <c r="MCA65" s="374"/>
      <c r="MCB65" s="374"/>
      <c r="MCC65" s="374"/>
      <c r="MCD65" s="374"/>
      <c r="MCE65" s="374"/>
      <c r="MCF65" s="374"/>
      <c r="MCG65" s="374"/>
      <c r="MCH65" s="374"/>
      <c r="MCI65" s="374"/>
      <c r="MCJ65" s="374"/>
      <c r="MCK65" s="374"/>
      <c r="MCL65" s="374"/>
      <c r="MCM65" s="374"/>
      <c r="MCN65" s="374"/>
      <c r="MCO65" s="374"/>
      <c r="MCP65" s="374"/>
      <c r="MCQ65" s="374"/>
      <c r="MCR65" s="374"/>
      <c r="MCS65" s="374"/>
      <c r="MCT65" s="374"/>
      <c r="MCU65" s="374"/>
      <c r="MCV65" s="374"/>
      <c r="MCW65" s="374"/>
      <c r="MCX65" s="374"/>
      <c r="MCY65" s="374"/>
      <c r="MCZ65" s="374"/>
      <c r="MDA65" s="374"/>
      <c r="MDB65" s="374"/>
      <c r="MDC65" s="374"/>
      <c r="MDD65" s="374"/>
      <c r="MDE65" s="374"/>
      <c r="MDF65" s="374"/>
      <c r="MDG65" s="374"/>
      <c r="MDH65" s="374"/>
      <c r="MDI65" s="374"/>
      <c r="MDJ65" s="374"/>
      <c r="MDK65" s="374"/>
      <c r="MDL65" s="374"/>
      <c r="MDM65" s="374"/>
      <c r="MDN65" s="374"/>
      <c r="MDO65" s="374"/>
      <c r="MDP65" s="374"/>
      <c r="MDQ65" s="374"/>
      <c r="MDR65" s="374"/>
      <c r="MDS65" s="374"/>
      <c r="MDT65" s="374"/>
      <c r="MDU65" s="374"/>
      <c r="MDV65" s="374"/>
      <c r="MDW65" s="374"/>
      <c r="MDX65" s="374"/>
      <c r="MDY65" s="374"/>
      <c r="MDZ65" s="374"/>
      <c r="MEA65" s="374"/>
      <c r="MEB65" s="374"/>
      <c r="MEC65" s="374"/>
      <c r="MED65" s="374"/>
      <c r="MEE65" s="374"/>
      <c r="MEF65" s="374"/>
      <c r="MEG65" s="374"/>
      <c r="MEH65" s="374"/>
      <c r="MEI65" s="374"/>
      <c r="MEJ65" s="374"/>
      <c r="MEK65" s="374"/>
      <c r="MEL65" s="374"/>
      <c r="MEM65" s="374"/>
      <c r="MEN65" s="374"/>
      <c r="MEO65" s="374"/>
      <c r="MEP65" s="374"/>
      <c r="MEQ65" s="374"/>
      <c r="MER65" s="374"/>
      <c r="MES65" s="374"/>
      <c r="MET65" s="374"/>
      <c r="MEU65" s="374"/>
      <c r="MEV65" s="374"/>
      <c r="MEW65" s="374"/>
      <c r="MEX65" s="374"/>
      <c r="MEY65" s="374"/>
      <c r="MEZ65" s="374"/>
      <c r="MFA65" s="374"/>
      <c r="MFB65" s="374"/>
      <c r="MFC65" s="374"/>
      <c r="MFD65" s="374"/>
      <c r="MFE65" s="374"/>
      <c r="MFF65" s="374"/>
      <c r="MFG65" s="374"/>
      <c r="MFH65" s="374"/>
      <c r="MFI65" s="374"/>
      <c r="MFJ65" s="374"/>
      <c r="MFK65" s="374"/>
      <c r="MFL65" s="374"/>
      <c r="MFM65" s="374"/>
      <c r="MFN65" s="374"/>
      <c r="MFO65" s="374"/>
      <c r="MFP65" s="374"/>
      <c r="MFQ65" s="374"/>
      <c r="MFR65" s="374"/>
      <c r="MFS65" s="374"/>
      <c r="MFT65" s="374"/>
      <c r="MFU65" s="374"/>
      <c r="MFV65" s="374"/>
      <c r="MFW65" s="374"/>
      <c r="MFX65" s="374"/>
      <c r="MFY65" s="374"/>
      <c r="MFZ65" s="374"/>
      <c r="MGA65" s="374"/>
      <c r="MGB65" s="374"/>
      <c r="MGC65" s="374"/>
      <c r="MGD65" s="374"/>
      <c r="MGE65" s="374"/>
      <c r="MGF65" s="374"/>
      <c r="MGG65" s="374"/>
      <c r="MGH65" s="374"/>
      <c r="MGI65" s="374"/>
      <c r="MGJ65" s="374"/>
      <c r="MGK65" s="374"/>
      <c r="MGL65" s="374"/>
      <c r="MGM65" s="374"/>
      <c r="MGN65" s="374"/>
      <c r="MGO65" s="374"/>
      <c r="MGP65" s="374"/>
      <c r="MGQ65" s="374"/>
      <c r="MGR65" s="374"/>
      <c r="MGS65" s="374"/>
      <c r="MGT65" s="374"/>
      <c r="MGU65" s="374"/>
      <c r="MGV65" s="374"/>
      <c r="MGW65" s="374"/>
      <c r="MGX65" s="374"/>
      <c r="MGY65" s="374"/>
      <c r="MGZ65" s="374"/>
      <c r="MHA65" s="374"/>
      <c r="MHB65" s="374"/>
      <c r="MHC65" s="374"/>
      <c r="MHD65" s="374"/>
      <c r="MHE65" s="374"/>
      <c r="MHF65" s="374"/>
      <c r="MHG65" s="374"/>
      <c r="MHH65" s="374"/>
      <c r="MHI65" s="374"/>
      <c r="MHJ65" s="374"/>
      <c r="MHK65" s="374"/>
      <c r="MHL65" s="374"/>
      <c r="MHM65" s="374"/>
      <c r="MHN65" s="374"/>
      <c r="MHO65" s="374"/>
      <c r="MHP65" s="374"/>
      <c r="MHQ65" s="374"/>
      <c r="MHR65" s="374"/>
      <c r="MHS65" s="374"/>
      <c r="MHT65" s="374"/>
      <c r="MHU65" s="374"/>
      <c r="MHV65" s="374"/>
      <c r="MHW65" s="374"/>
      <c r="MHX65" s="374"/>
      <c r="MHY65" s="374"/>
      <c r="MHZ65" s="374"/>
      <c r="MIA65" s="374"/>
      <c r="MIB65" s="374"/>
      <c r="MIC65" s="374"/>
      <c r="MID65" s="374"/>
      <c r="MIE65" s="374"/>
      <c r="MIF65" s="374"/>
      <c r="MIG65" s="374"/>
      <c r="MIH65" s="374"/>
      <c r="MII65" s="374"/>
      <c r="MIJ65" s="374"/>
      <c r="MIK65" s="374"/>
      <c r="MIL65" s="374"/>
      <c r="MIM65" s="374"/>
      <c r="MIN65" s="374"/>
      <c r="MIO65" s="374"/>
      <c r="MIP65" s="374"/>
      <c r="MIQ65" s="374"/>
      <c r="MIR65" s="374"/>
      <c r="MIS65" s="374"/>
      <c r="MIT65" s="374"/>
      <c r="MIU65" s="374"/>
      <c r="MIV65" s="374"/>
      <c r="MIW65" s="374"/>
      <c r="MIX65" s="374"/>
      <c r="MIY65" s="374"/>
      <c r="MIZ65" s="374"/>
      <c r="MJA65" s="374"/>
      <c r="MJB65" s="374"/>
      <c r="MJC65" s="374"/>
      <c r="MJD65" s="374"/>
      <c r="MJE65" s="374"/>
      <c r="MJF65" s="374"/>
      <c r="MJG65" s="374"/>
      <c r="MJH65" s="374"/>
      <c r="MJI65" s="374"/>
      <c r="MJJ65" s="374"/>
      <c r="MJK65" s="374"/>
      <c r="MJL65" s="374"/>
      <c r="MJM65" s="374"/>
      <c r="MJN65" s="374"/>
      <c r="MJO65" s="374"/>
      <c r="MJP65" s="374"/>
      <c r="MJQ65" s="374"/>
      <c r="MJR65" s="374"/>
      <c r="MJS65" s="374"/>
      <c r="MJT65" s="374"/>
      <c r="MJU65" s="374"/>
      <c r="MJV65" s="374"/>
      <c r="MJW65" s="374"/>
      <c r="MJX65" s="374"/>
      <c r="MJY65" s="374"/>
      <c r="MJZ65" s="374"/>
      <c r="MKA65" s="374"/>
      <c r="MKB65" s="374"/>
      <c r="MKC65" s="374"/>
      <c r="MKD65" s="374"/>
      <c r="MKE65" s="374"/>
      <c r="MKF65" s="374"/>
      <c r="MKG65" s="374"/>
      <c r="MKH65" s="374"/>
      <c r="MKI65" s="374"/>
      <c r="MKJ65" s="374"/>
      <c r="MKK65" s="374"/>
      <c r="MKL65" s="374"/>
      <c r="MKM65" s="374"/>
      <c r="MKN65" s="374"/>
      <c r="MKO65" s="374"/>
      <c r="MKP65" s="374"/>
      <c r="MKQ65" s="374"/>
      <c r="MKR65" s="374"/>
      <c r="MKS65" s="374"/>
      <c r="MKT65" s="374"/>
      <c r="MKU65" s="374"/>
      <c r="MKV65" s="374"/>
      <c r="MKW65" s="374"/>
      <c r="MKX65" s="374"/>
      <c r="MKY65" s="374"/>
      <c r="MKZ65" s="374"/>
      <c r="MLA65" s="374"/>
      <c r="MLB65" s="374"/>
      <c r="MLC65" s="374"/>
      <c r="MLD65" s="374"/>
      <c r="MLE65" s="374"/>
      <c r="MLF65" s="374"/>
      <c r="MLG65" s="374"/>
      <c r="MLH65" s="374"/>
      <c r="MLI65" s="374"/>
      <c r="MLJ65" s="374"/>
      <c r="MLK65" s="374"/>
      <c r="MLL65" s="374"/>
      <c r="MLM65" s="374"/>
      <c r="MLN65" s="374"/>
      <c r="MLO65" s="374"/>
      <c r="MLP65" s="374"/>
      <c r="MLQ65" s="374"/>
      <c r="MLR65" s="374"/>
      <c r="MLS65" s="374"/>
      <c r="MLT65" s="374"/>
      <c r="MLU65" s="374"/>
      <c r="MLV65" s="374"/>
      <c r="MLW65" s="374"/>
      <c r="MLX65" s="374"/>
      <c r="MLY65" s="374"/>
      <c r="MLZ65" s="374"/>
      <c r="MMA65" s="374"/>
      <c r="MMB65" s="374"/>
      <c r="MMC65" s="374"/>
      <c r="MMD65" s="374"/>
      <c r="MME65" s="374"/>
      <c r="MMF65" s="374"/>
      <c r="MMG65" s="374"/>
      <c r="MMH65" s="374"/>
      <c r="MMI65" s="374"/>
      <c r="MMJ65" s="374"/>
      <c r="MMK65" s="374"/>
      <c r="MML65" s="374"/>
      <c r="MMM65" s="374"/>
      <c r="MMN65" s="374"/>
      <c r="MMO65" s="374"/>
      <c r="MMP65" s="374"/>
      <c r="MMQ65" s="374"/>
      <c r="MMR65" s="374"/>
      <c r="MMS65" s="374"/>
      <c r="MMT65" s="374"/>
      <c r="MMU65" s="374"/>
      <c r="MMV65" s="374"/>
      <c r="MMW65" s="374"/>
      <c r="MMX65" s="374"/>
      <c r="MMY65" s="374"/>
      <c r="MMZ65" s="374"/>
      <c r="MNA65" s="374"/>
      <c r="MNB65" s="374"/>
      <c r="MNC65" s="374"/>
      <c r="MND65" s="374"/>
      <c r="MNE65" s="374"/>
      <c r="MNF65" s="374"/>
      <c r="MNG65" s="374"/>
      <c r="MNH65" s="374"/>
      <c r="MNI65" s="374"/>
      <c r="MNJ65" s="374"/>
      <c r="MNK65" s="374"/>
      <c r="MNL65" s="374"/>
      <c r="MNM65" s="374"/>
      <c r="MNN65" s="374"/>
      <c r="MNO65" s="374"/>
      <c r="MNP65" s="374"/>
      <c r="MNQ65" s="374"/>
      <c r="MNR65" s="374"/>
      <c r="MNS65" s="374"/>
      <c r="MNT65" s="374"/>
      <c r="MNU65" s="374"/>
      <c r="MNV65" s="374"/>
      <c r="MNW65" s="374"/>
      <c r="MNX65" s="374"/>
      <c r="MNY65" s="374"/>
      <c r="MNZ65" s="374"/>
      <c r="MOA65" s="374"/>
      <c r="MOB65" s="374"/>
      <c r="MOC65" s="374"/>
      <c r="MOD65" s="374"/>
      <c r="MOE65" s="374"/>
      <c r="MOF65" s="374"/>
      <c r="MOG65" s="374"/>
      <c r="MOH65" s="374"/>
      <c r="MOI65" s="374"/>
      <c r="MOJ65" s="374"/>
      <c r="MOK65" s="374"/>
      <c r="MOL65" s="374"/>
      <c r="MOM65" s="374"/>
      <c r="MON65" s="374"/>
      <c r="MOO65" s="374"/>
      <c r="MOP65" s="374"/>
      <c r="MOQ65" s="374"/>
      <c r="MOR65" s="374"/>
      <c r="MOS65" s="374"/>
      <c r="MOT65" s="374"/>
      <c r="MOU65" s="374"/>
      <c r="MOV65" s="374"/>
      <c r="MOW65" s="374"/>
      <c r="MOX65" s="374"/>
      <c r="MOY65" s="374"/>
      <c r="MOZ65" s="374"/>
      <c r="MPA65" s="374"/>
      <c r="MPB65" s="374"/>
      <c r="MPC65" s="374"/>
      <c r="MPD65" s="374"/>
      <c r="MPE65" s="374"/>
      <c r="MPF65" s="374"/>
      <c r="MPG65" s="374"/>
      <c r="MPH65" s="374"/>
      <c r="MPI65" s="374"/>
      <c r="MPJ65" s="374"/>
      <c r="MPK65" s="374"/>
      <c r="MPL65" s="374"/>
      <c r="MPM65" s="374"/>
      <c r="MPN65" s="374"/>
      <c r="MPO65" s="374"/>
      <c r="MPP65" s="374"/>
      <c r="MPQ65" s="374"/>
      <c r="MPR65" s="374"/>
      <c r="MPS65" s="374"/>
      <c r="MPT65" s="374"/>
      <c r="MPU65" s="374"/>
      <c r="MPV65" s="374"/>
      <c r="MPW65" s="374"/>
      <c r="MPX65" s="374"/>
      <c r="MPY65" s="374"/>
      <c r="MPZ65" s="374"/>
      <c r="MQA65" s="374"/>
      <c r="MQB65" s="374"/>
      <c r="MQC65" s="374"/>
      <c r="MQD65" s="374"/>
      <c r="MQE65" s="374"/>
      <c r="MQF65" s="374"/>
      <c r="MQG65" s="374"/>
      <c r="MQH65" s="374"/>
      <c r="MQI65" s="374"/>
      <c r="MQJ65" s="374"/>
      <c r="MQK65" s="374"/>
      <c r="MQL65" s="374"/>
      <c r="MQM65" s="374"/>
      <c r="MQN65" s="374"/>
      <c r="MQO65" s="374"/>
      <c r="MQP65" s="374"/>
      <c r="MQQ65" s="374"/>
      <c r="MQR65" s="374"/>
      <c r="MQS65" s="374"/>
      <c r="MQT65" s="374"/>
      <c r="MQU65" s="374"/>
      <c r="MQV65" s="374"/>
      <c r="MQW65" s="374"/>
      <c r="MQX65" s="374"/>
      <c r="MQY65" s="374"/>
      <c r="MQZ65" s="374"/>
      <c r="MRA65" s="374"/>
      <c r="MRB65" s="374"/>
      <c r="MRC65" s="374"/>
      <c r="MRD65" s="374"/>
      <c r="MRE65" s="374"/>
      <c r="MRF65" s="374"/>
      <c r="MRG65" s="374"/>
      <c r="MRH65" s="374"/>
      <c r="MRI65" s="374"/>
      <c r="MRJ65" s="374"/>
      <c r="MRK65" s="374"/>
      <c r="MRL65" s="374"/>
      <c r="MRM65" s="374"/>
      <c r="MRN65" s="374"/>
      <c r="MRO65" s="374"/>
      <c r="MRP65" s="374"/>
      <c r="MRQ65" s="374"/>
      <c r="MRR65" s="374"/>
      <c r="MRS65" s="374"/>
      <c r="MRT65" s="374"/>
      <c r="MRU65" s="374"/>
      <c r="MRV65" s="374"/>
      <c r="MRW65" s="374"/>
      <c r="MRX65" s="374"/>
      <c r="MRY65" s="374"/>
      <c r="MRZ65" s="374"/>
      <c r="MSA65" s="374"/>
      <c r="MSB65" s="374"/>
      <c r="MSC65" s="374"/>
      <c r="MSD65" s="374"/>
      <c r="MSE65" s="374"/>
      <c r="MSF65" s="374"/>
      <c r="MSG65" s="374"/>
      <c r="MSH65" s="374"/>
      <c r="MSI65" s="374"/>
      <c r="MSJ65" s="374"/>
      <c r="MSK65" s="374"/>
      <c r="MSL65" s="374"/>
      <c r="MSM65" s="374"/>
      <c r="MSN65" s="374"/>
      <c r="MSO65" s="374"/>
      <c r="MSP65" s="374"/>
      <c r="MSQ65" s="374"/>
      <c r="MSR65" s="374"/>
      <c r="MSS65" s="374"/>
      <c r="MST65" s="374"/>
      <c r="MSU65" s="374"/>
      <c r="MSV65" s="374"/>
      <c r="MSW65" s="374"/>
      <c r="MSX65" s="374"/>
      <c r="MSY65" s="374"/>
      <c r="MSZ65" s="374"/>
      <c r="MTA65" s="374"/>
      <c r="MTB65" s="374"/>
      <c r="MTC65" s="374"/>
      <c r="MTD65" s="374"/>
      <c r="MTE65" s="374"/>
      <c r="MTF65" s="374"/>
      <c r="MTG65" s="374"/>
      <c r="MTH65" s="374"/>
      <c r="MTI65" s="374"/>
      <c r="MTJ65" s="374"/>
      <c r="MTK65" s="374"/>
      <c r="MTL65" s="374"/>
      <c r="MTM65" s="374"/>
      <c r="MTN65" s="374"/>
      <c r="MTO65" s="374"/>
      <c r="MTP65" s="374"/>
      <c r="MTQ65" s="374"/>
      <c r="MTR65" s="374"/>
      <c r="MTS65" s="374"/>
      <c r="MTT65" s="374"/>
      <c r="MTU65" s="374"/>
      <c r="MTV65" s="374"/>
      <c r="MTW65" s="374"/>
      <c r="MTX65" s="374"/>
      <c r="MTY65" s="374"/>
      <c r="MTZ65" s="374"/>
      <c r="MUA65" s="374"/>
      <c r="MUB65" s="374"/>
      <c r="MUC65" s="374"/>
      <c r="MUD65" s="374"/>
      <c r="MUE65" s="374"/>
      <c r="MUF65" s="374"/>
      <c r="MUG65" s="374"/>
      <c r="MUH65" s="374"/>
      <c r="MUI65" s="374"/>
      <c r="MUJ65" s="374"/>
      <c r="MUK65" s="374"/>
      <c r="MUL65" s="374"/>
      <c r="MUM65" s="374"/>
      <c r="MUN65" s="374"/>
      <c r="MUO65" s="374"/>
      <c r="MUP65" s="374"/>
      <c r="MUQ65" s="374"/>
      <c r="MUR65" s="374"/>
      <c r="MUS65" s="374"/>
      <c r="MUT65" s="374"/>
      <c r="MUU65" s="374"/>
      <c r="MUV65" s="374"/>
      <c r="MUW65" s="374"/>
      <c r="MUX65" s="374"/>
      <c r="MUY65" s="374"/>
      <c r="MUZ65" s="374"/>
      <c r="MVA65" s="374"/>
      <c r="MVB65" s="374"/>
      <c r="MVC65" s="374"/>
      <c r="MVD65" s="374"/>
      <c r="MVE65" s="374"/>
      <c r="MVF65" s="374"/>
      <c r="MVG65" s="374"/>
      <c r="MVH65" s="374"/>
      <c r="MVI65" s="374"/>
      <c r="MVJ65" s="374"/>
      <c r="MVK65" s="374"/>
      <c r="MVL65" s="374"/>
      <c r="MVM65" s="374"/>
      <c r="MVN65" s="374"/>
      <c r="MVO65" s="374"/>
      <c r="MVP65" s="374"/>
      <c r="MVQ65" s="374"/>
      <c r="MVR65" s="374"/>
      <c r="MVS65" s="374"/>
      <c r="MVT65" s="374"/>
      <c r="MVU65" s="374"/>
      <c r="MVV65" s="374"/>
      <c r="MVW65" s="374"/>
      <c r="MVX65" s="374"/>
      <c r="MVY65" s="374"/>
      <c r="MVZ65" s="374"/>
      <c r="MWA65" s="374"/>
      <c r="MWB65" s="374"/>
      <c r="MWC65" s="374"/>
      <c r="MWD65" s="374"/>
      <c r="MWE65" s="374"/>
      <c r="MWF65" s="374"/>
      <c r="MWG65" s="374"/>
      <c r="MWH65" s="374"/>
      <c r="MWI65" s="374"/>
      <c r="MWJ65" s="374"/>
      <c r="MWK65" s="374"/>
      <c r="MWL65" s="374"/>
      <c r="MWM65" s="374"/>
      <c r="MWN65" s="374"/>
      <c r="MWO65" s="374"/>
      <c r="MWP65" s="374"/>
      <c r="MWQ65" s="374"/>
      <c r="MWR65" s="374"/>
      <c r="MWS65" s="374"/>
      <c r="MWT65" s="374"/>
      <c r="MWU65" s="374"/>
      <c r="MWV65" s="374"/>
      <c r="MWW65" s="374"/>
      <c r="MWX65" s="374"/>
      <c r="MWY65" s="374"/>
      <c r="MWZ65" s="374"/>
      <c r="MXA65" s="374"/>
      <c r="MXB65" s="374"/>
      <c r="MXC65" s="374"/>
      <c r="MXD65" s="374"/>
      <c r="MXE65" s="374"/>
      <c r="MXF65" s="374"/>
      <c r="MXG65" s="374"/>
      <c r="MXH65" s="374"/>
      <c r="MXI65" s="374"/>
      <c r="MXJ65" s="374"/>
      <c r="MXK65" s="374"/>
      <c r="MXL65" s="374"/>
      <c r="MXM65" s="374"/>
      <c r="MXN65" s="374"/>
      <c r="MXO65" s="374"/>
      <c r="MXP65" s="374"/>
      <c r="MXQ65" s="374"/>
      <c r="MXR65" s="374"/>
      <c r="MXS65" s="374"/>
      <c r="MXT65" s="374"/>
      <c r="MXU65" s="374"/>
      <c r="MXV65" s="374"/>
      <c r="MXW65" s="374"/>
      <c r="MXX65" s="374"/>
      <c r="MXY65" s="374"/>
      <c r="MXZ65" s="374"/>
      <c r="MYA65" s="374"/>
      <c r="MYB65" s="374"/>
      <c r="MYC65" s="374"/>
      <c r="MYD65" s="374"/>
      <c r="MYE65" s="374"/>
      <c r="MYF65" s="374"/>
      <c r="MYG65" s="374"/>
      <c r="MYH65" s="374"/>
      <c r="MYI65" s="374"/>
      <c r="MYJ65" s="374"/>
      <c r="MYK65" s="374"/>
      <c r="MYL65" s="374"/>
      <c r="MYM65" s="374"/>
      <c r="MYN65" s="374"/>
      <c r="MYO65" s="374"/>
      <c r="MYP65" s="374"/>
      <c r="MYQ65" s="374"/>
      <c r="MYR65" s="374"/>
      <c r="MYS65" s="374"/>
      <c r="MYT65" s="374"/>
      <c r="MYU65" s="374"/>
      <c r="MYV65" s="374"/>
      <c r="MYW65" s="374"/>
      <c r="MYX65" s="374"/>
      <c r="MYY65" s="374"/>
      <c r="MYZ65" s="374"/>
      <c r="MZA65" s="374"/>
      <c r="MZB65" s="374"/>
      <c r="MZC65" s="374"/>
      <c r="MZD65" s="374"/>
      <c r="MZE65" s="374"/>
      <c r="MZF65" s="374"/>
      <c r="MZG65" s="374"/>
      <c r="MZH65" s="374"/>
      <c r="MZI65" s="374"/>
      <c r="MZJ65" s="374"/>
      <c r="MZK65" s="374"/>
      <c r="MZL65" s="374"/>
      <c r="MZM65" s="374"/>
      <c r="MZN65" s="374"/>
      <c r="MZO65" s="374"/>
      <c r="MZP65" s="374"/>
      <c r="MZQ65" s="374"/>
      <c r="MZR65" s="374"/>
      <c r="MZS65" s="374"/>
      <c r="MZT65" s="374"/>
      <c r="MZU65" s="374"/>
      <c r="MZV65" s="374"/>
      <c r="MZW65" s="374"/>
      <c r="MZX65" s="374"/>
      <c r="MZY65" s="374"/>
      <c r="MZZ65" s="374"/>
      <c r="NAA65" s="374"/>
      <c r="NAB65" s="374"/>
      <c r="NAC65" s="374"/>
      <c r="NAD65" s="374"/>
      <c r="NAE65" s="374"/>
      <c r="NAF65" s="374"/>
      <c r="NAG65" s="374"/>
      <c r="NAH65" s="374"/>
      <c r="NAI65" s="374"/>
      <c r="NAJ65" s="374"/>
      <c r="NAK65" s="374"/>
      <c r="NAL65" s="374"/>
      <c r="NAM65" s="374"/>
      <c r="NAN65" s="374"/>
      <c r="NAO65" s="374"/>
      <c r="NAP65" s="374"/>
      <c r="NAQ65" s="374"/>
      <c r="NAR65" s="374"/>
      <c r="NAS65" s="374"/>
      <c r="NAT65" s="374"/>
      <c r="NAU65" s="374"/>
      <c r="NAV65" s="374"/>
      <c r="NAW65" s="374"/>
      <c r="NAX65" s="374"/>
      <c r="NAY65" s="374"/>
      <c r="NAZ65" s="374"/>
      <c r="NBA65" s="374"/>
      <c r="NBB65" s="374"/>
      <c r="NBC65" s="374"/>
      <c r="NBD65" s="374"/>
      <c r="NBE65" s="374"/>
      <c r="NBF65" s="374"/>
      <c r="NBG65" s="374"/>
      <c r="NBH65" s="374"/>
      <c r="NBI65" s="374"/>
      <c r="NBJ65" s="374"/>
      <c r="NBK65" s="374"/>
      <c r="NBL65" s="374"/>
      <c r="NBM65" s="374"/>
      <c r="NBN65" s="374"/>
      <c r="NBO65" s="374"/>
      <c r="NBP65" s="374"/>
      <c r="NBQ65" s="374"/>
      <c r="NBR65" s="374"/>
      <c r="NBS65" s="374"/>
      <c r="NBT65" s="374"/>
      <c r="NBU65" s="374"/>
      <c r="NBV65" s="374"/>
      <c r="NBW65" s="374"/>
      <c r="NBX65" s="374"/>
      <c r="NBY65" s="374"/>
      <c r="NBZ65" s="374"/>
      <c r="NCA65" s="374"/>
      <c r="NCB65" s="374"/>
      <c r="NCC65" s="374"/>
      <c r="NCD65" s="374"/>
      <c r="NCE65" s="374"/>
      <c r="NCF65" s="374"/>
      <c r="NCG65" s="374"/>
      <c r="NCH65" s="374"/>
      <c r="NCI65" s="374"/>
      <c r="NCJ65" s="374"/>
      <c r="NCK65" s="374"/>
      <c r="NCL65" s="374"/>
      <c r="NCM65" s="374"/>
      <c r="NCN65" s="374"/>
      <c r="NCO65" s="374"/>
      <c r="NCP65" s="374"/>
      <c r="NCQ65" s="374"/>
      <c r="NCR65" s="374"/>
      <c r="NCS65" s="374"/>
      <c r="NCT65" s="374"/>
      <c r="NCU65" s="374"/>
      <c r="NCV65" s="374"/>
      <c r="NCW65" s="374"/>
      <c r="NCX65" s="374"/>
      <c r="NCY65" s="374"/>
      <c r="NCZ65" s="374"/>
      <c r="NDA65" s="374"/>
      <c r="NDB65" s="374"/>
      <c r="NDC65" s="374"/>
      <c r="NDD65" s="374"/>
      <c r="NDE65" s="374"/>
      <c r="NDF65" s="374"/>
      <c r="NDG65" s="374"/>
      <c r="NDH65" s="374"/>
      <c r="NDI65" s="374"/>
      <c r="NDJ65" s="374"/>
      <c r="NDK65" s="374"/>
      <c r="NDL65" s="374"/>
      <c r="NDM65" s="374"/>
      <c r="NDN65" s="374"/>
      <c r="NDO65" s="374"/>
      <c r="NDP65" s="374"/>
      <c r="NDQ65" s="374"/>
      <c r="NDR65" s="374"/>
      <c r="NDS65" s="374"/>
      <c r="NDT65" s="374"/>
      <c r="NDU65" s="374"/>
      <c r="NDV65" s="374"/>
      <c r="NDW65" s="374"/>
      <c r="NDX65" s="374"/>
      <c r="NDY65" s="374"/>
      <c r="NDZ65" s="374"/>
      <c r="NEA65" s="374"/>
      <c r="NEB65" s="374"/>
      <c r="NEC65" s="374"/>
      <c r="NED65" s="374"/>
      <c r="NEE65" s="374"/>
      <c r="NEF65" s="374"/>
      <c r="NEG65" s="374"/>
      <c r="NEH65" s="374"/>
      <c r="NEI65" s="374"/>
      <c r="NEJ65" s="374"/>
      <c r="NEK65" s="374"/>
      <c r="NEL65" s="374"/>
      <c r="NEM65" s="374"/>
      <c r="NEN65" s="374"/>
      <c r="NEO65" s="374"/>
      <c r="NEP65" s="374"/>
      <c r="NEQ65" s="374"/>
      <c r="NER65" s="374"/>
      <c r="NES65" s="374"/>
      <c r="NET65" s="374"/>
      <c r="NEU65" s="374"/>
      <c r="NEV65" s="374"/>
      <c r="NEW65" s="374"/>
      <c r="NEX65" s="374"/>
      <c r="NEY65" s="374"/>
      <c r="NEZ65" s="374"/>
      <c r="NFA65" s="374"/>
      <c r="NFB65" s="374"/>
      <c r="NFC65" s="374"/>
      <c r="NFD65" s="374"/>
      <c r="NFE65" s="374"/>
      <c r="NFF65" s="374"/>
      <c r="NFG65" s="374"/>
      <c r="NFH65" s="374"/>
      <c r="NFI65" s="374"/>
      <c r="NFJ65" s="374"/>
      <c r="NFK65" s="374"/>
      <c r="NFL65" s="374"/>
      <c r="NFM65" s="374"/>
      <c r="NFN65" s="374"/>
      <c r="NFO65" s="374"/>
      <c r="NFP65" s="374"/>
      <c r="NFQ65" s="374"/>
      <c r="NFR65" s="374"/>
      <c r="NFS65" s="374"/>
      <c r="NFT65" s="374"/>
      <c r="NFU65" s="374"/>
      <c r="NFV65" s="374"/>
      <c r="NFW65" s="374"/>
      <c r="NFX65" s="374"/>
      <c r="NFY65" s="374"/>
      <c r="NFZ65" s="374"/>
      <c r="NGA65" s="374"/>
      <c r="NGB65" s="374"/>
      <c r="NGC65" s="374"/>
      <c r="NGD65" s="374"/>
      <c r="NGE65" s="374"/>
      <c r="NGF65" s="374"/>
      <c r="NGG65" s="374"/>
      <c r="NGH65" s="374"/>
      <c r="NGI65" s="374"/>
      <c r="NGJ65" s="374"/>
      <c r="NGK65" s="374"/>
      <c r="NGL65" s="374"/>
      <c r="NGM65" s="374"/>
      <c r="NGN65" s="374"/>
      <c r="NGO65" s="374"/>
      <c r="NGP65" s="374"/>
      <c r="NGQ65" s="374"/>
      <c r="NGR65" s="374"/>
      <c r="NGS65" s="374"/>
      <c r="NGT65" s="374"/>
      <c r="NGU65" s="374"/>
      <c r="NGV65" s="374"/>
      <c r="NGW65" s="374"/>
      <c r="NGX65" s="374"/>
      <c r="NGY65" s="374"/>
      <c r="NGZ65" s="374"/>
      <c r="NHA65" s="374"/>
      <c r="NHB65" s="374"/>
      <c r="NHC65" s="374"/>
      <c r="NHD65" s="374"/>
      <c r="NHE65" s="374"/>
      <c r="NHF65" s="374"/>
      <c r="NHG65" s="374"/>
      <c r="NHH65" s="374"/>
      <c r="NHI65" s="374"/>
      <c r="NHJ65" s="374"/>
      <c r="NHK65" s="374"/>
      <c r="NHL65" s="374"/>
      <c r="NHM65" s="374"/>
      <c r="NHN65" s="374"/>
      <c r="NHO65" s="374"/>
      <c r="NHP65" s="374"/>
      <c r="NHQ65" s="374"/>
      <c r="NHR65" s="374"/>
      <c r="NHS65" s="374"/>
      <c r="NHT65" s="374"/>
      <c r="NHU65" s="374"/>
      <c r="NHV65" s="374"/>
      <c r="NHW65" s="374"/>
      <c r="NHX65" s="374"/>
      <c r="NHY65" s="374"/>
      <c r="NHZ65" s="374"/>
      <c r="NIA65" s="374"/>
      <c r="NIB65" s="374"/>
      <c r="NIC65" s="374"/>
      <c r="NID65" s="374"/>
      <c r="NIE65" s="374"/>
      <c r="NIF65" s="374"/>
      <c r="NIG65" s="374"/>
      <c r="NIH65" s="374"/>
      <c r="NII65" s="374"/>
      <c r="NIJ65" s="374"/>
      <c r="NIK65" s="374"/>
      <c r="NIL65" s="374"/>
      <c r="NIM65" s="374"/>
      <c r="NIN65" s="374"/>
      <c r="NIO65" s="374"/>
      <c r="NIP65" s="374"/>
      <c r="NIQ65" s="374"/>
      <c r="NIR65" s="374"/>
      <c r="NIS65" s="374"/>
      <c r="NIT65" s="374"/>
      <c r="NIU65" s="374"/>
      <c r="NIV65" s="374"/>
      <c r="NIW65" s="374"/>
      <c r="NIX65" s="374"/>
      <c r="NIY65" s="374"/>
      <c r="NIZ65" s="374"/>
      <c r="NJA65" s="374"/>
      <c r="NJB65" s="374"/>
      <c r="NJC65" s="374"/>
      <c r="NJD65" s="374"/>
      <c r="NJE65" s="374"/>
      <c r="NJF65" s="374"/>
      <c r="NJG65" s="374"/>
      <c r="NJH65" s="374"/>
      <c r="NJI65" s="374"/>
      <c r="NJJ65" s="374"/>
      <c r="NJK65" s="374"/>
      <c r="NJL65" s="374"/>
      <c r="NJM65" s="374"/>
      <c r="NJN65" s="374"/>
      <c r="NJO65" s="374"/>
      <c r="NJP65" s="374"/>
      <c r="NJQ65" s="374"/>
      <c r="NJR65" s="374"/>
      <c r="NJS65" s="374"/>
      <c r="NJT65" s="374"/>
      <c r="NJU65" s="374"/>
      <c r="NJV65" s="374"/>
      <c r="NJW65" s="374"/>
      <c r="NJX65" s="374"/>
      <c r="NJY65" s="374"/>
      <c r="NJZ65" s="374"/>
      <c r="NKA65" s="374"/>
      <c r="NKB65" s="374"/>
      <c r="NKC65" s="374"/>
      <c r="NKD65" s="374"/>
      <c r="NKE65" s="374"/>
      <c r="NKF65" s="374"/>
      <c r="NKG65" s="374"/>
      <c r="NKH65" s="374"/>
      <c r="NKI65" s="374"/>
      <c r="NKJ65" s="374"/>
      <c r="NKK65" s="374"/>
      <c r="NKL65" s="374"/>
      <c r="NKM65" s="374"/>
      <c r="NKN65" s="374"/>
      <c r="NKO65" s="374"/>
      <c r="NKP65" s="374"/>
      <c r="NKQ65" s="374"/>
      <c r="NKR65" s="374"/>
      <c r="NKS65" s="374"/>
      <c r="NKT65" s="374"/>
      <c r="NKU65" s="374"/>
      <c r="NKV65" s="374"/>
      <c r="NKW65" s="374"/>
      <c r="NKX65" s="374"/>
      <c r="NKY65" s="374"/>
      <c r="NKZ65" s="374"/>
      <c r="NLA65" s="374"/>
      <c r="NLB65" s="374"/>
      <c r="NLC65" s="374"/>
      <c r="NLD65" s="374"/>
      <c r="NLE65" s="374"/>
      <c r="NLF65" s="374"/>
      <c r="NLG65" s="374"/>
      <c r="NLH65" s="374"/>
      <c r="NLI65" s="374"/>
      <c r="NLJ65" s="374"/>
      <c r="NLK65" s="374"/>
      <c r="NLL65" s="374"/>
      <c r="NLM65" s="374"/>
      <c r="NLN65" s="374"/>
      <c r="NLO65" s="374"/>
      <c r="NLP65" s="374"/>
      <c r="NLQ65" s="374"/>
      <c r="NLR65" s="374"/>
      <c r="NLS65" s="374"/>
      <c r="NLT65" s="374"/>
      <c r="NLU65" s="374"/>
      <c r="NLV65" s="374"/>
      <c r="NLW65" s="374"/>
      <c r="NLX65" s="374"/>
      <c r="NLY65" s="374"/>
      <c r="NLZ65" s="374"/>
      <c r="NMA65" s="374"/>
      <c r="NMB65" s="374"/>
      <c r="NMC65" s="374"/>
      <c r="NMD65" s="374"/>
      <c r="NME65" s="374"/>
      <c r="NMF65" s="374"/>
      <c r="NMG65" s="374"/>
      <c r="NMH65" s="374"/>
      <c r="NMI65" s="374"/>
      <c r="NMJ65" s="374"/>
      <c r="NMK65" s="374"/>
      <c r="NML65" s="374"/>
      <c r="NMM65" s="374"/>
      <c r="NMN65" s="374"/>
      <c r="NMO65" s="374"/>
      <c r="NMP65" s="374"/>
      <c r="NMQ65" s="374"/>
      <c r="NMR65" s="374"/>
      <c r="NMS65" s="374"/>
      <c r="NMT65" s="374"/>
      <c r="NMU65" s="374"/>
      <c r="NMV65" s="374"/>
      <c r="NMW65" s="374"/>
      <c r="NMX65" s="374"/>
      <c r="NMY65" s="374"/>
      <c r="NMZ65" s="374"/>
      <c r="NNA65" s="374"/>
      <c r="NNB65" s="374"/>
      <c r="NNC65" s="374"/>
      <c r="NND65" s="374"/>
      <c r="NNE65" s="374"/>
      <c r="NNF65" s="374"/>
      <c r="NNG65" s="374"/>
      <c r="NNH65" s="374"/>
      <c r="NNI65" s="374"/>
      <c r="NNJ65" s="374"/>
      <c r="NNK65" s="374"/>
      <c r="NNL65" s="374"/>
      <c r="NNM65" s="374"/>
      <c r="NNN65" s="374"/>
      <c r="NNO65" s="374"/>
      <c r="NNP65" s="374"/>
      <c r="NNQ65" s="374"/>
      <c r="NNR65" s="374"/>
      <c r="NNS65" s="374"/>
      <c r="NNT65" s="374"/>
      <c r="NNU65" s="374"/>
      <c r="NNV65" s="374"/>
      <c r="NNW65" s="374"/>
      <c r="NNX65" s="374"/>
      <c r="NNY65" s="374"/>
      <c r="NNZ65" s="374"/>
      <c r="NOA65" s="374"/>
      <c r="NOB65" s="374"/>
      <c r="NOC65" s="374"/>
      <c r="NOD65" s="374"/>
      <c r="NOE65" s="374"/>
      <c r="NOF65" s="374"/>
      <c r="NOG65" s="374"/>
      <c r="NOH65" s="374"/>
      <c r="NOI65" s="374"/>
      <c r="NOJ65" s="374"/>
      <c r="NOK65" s="374"/>
      <c r="NOL65" s="374"/>
      <c r="NOM65" s="374"/>
      <c r="NON65" s="374"/>
      <c r="NOO65" s="374"/>
      <c r="NOP65" s="374"/>
      <c r="NOQ65" s="374"/>
      <c r="NOR65" s="374"/>
      <c r="NOS65" s="374"/>
      <c r="NOT65" s="374"/>
      <c r="NOU65" s="374"/>
      <c r="NOV65" s="374"/>
      <c r="NOW65" s="374"/>
      <c r="NOX65" s="374"/>
      <c r="NOY65" s="374"/>
      <c r="NOZ65" s="374"/>
      <c r="NPA65" s="374"/>
      <c r="NPB65" s="374"/>
      <c r="NPC65" s="374"/>
      <c r="NPD65" s="374"/>
      <c r="NPE65" s="374"/>
      <c r="NPF65" s="374"/>
      <c r="NPG65" s="374"/>
      <c r="NPH65" s="374"/>
      <c r="NPI65" s="374"/>
      <c r="NPJ65" s="374"/>
      <c r="NPK65" s="374"/>
      <c r="NPL65" s="374"/>
      <c r="NPM65" s="374"/>
      <c r="NPN65" s="374"/>
      <c r="NPO65" s="374"/>
      <c r="NPP65" s="374"/>
      <c r="NPQ65" s="374"/>
      <c r="NPR65" s="374"/>
      <c r="NPS65" s="374"/>
      <c r="NPT65" s="374"/>
      <c r="NPU65" s="374"/>
      <c r="NPV65" s="374"/>
      <c r="NPW65" s="374"/>
      <c r="NPX65" s="374"/>
      <c r="NPY65" s="374"/>
      <c r="NPZ65" s="374"/>
      <c r="NQA65" s="374"/>
      <c r="NQB65" s="374"/>
      <c r="NQC65" s="374"/>
      <c r="NQD65" s="374"/>
      <c r="NQE65" s="374"/>
      <c r="NQF65" s="374"/>
      <c r="NQG65" s="374"/>
      <c r="NQH65" s="374"/>
      <c r="NQI65" s="374"/>
      <c r="NQJ65" s="374"/>
      <c r="NQK65" s="374"/>
      <c r="NQL65" s="374"/>
      <c r="NQM65" s="374"/>
      <c r="NQN65" s="374"/>
      <c r="NQO65" s="374"/>
      <c r="NQP65" s="374"/>
      <c r="NQQ65" s="374"/>
      <c r="NQR65" s="374"/>
      <c r="NQS65" s="374"/>
      <c r="NQT65" s="374"/>
      <c r="NQU65" s="374"/>
      <c r="NQV65" s="374"/>
      <c r="NQW65" s="374"/>
      <c r="NQX65" s="374"/>
      <c r="NQY65" s="374"/>
      <c r="NQZ65" s="374"/>
      <c r="NRA65" s="374"/>
      <c r="NRB65" s="374"/>
      <c r="NRC65" s="374"/>
      <c r="NRD65" s="374"/>
      <c r="NRE65" s="374"/>
      <c r="NRF65" s="374"/>
      <c r="NRG65" s="374"/>
      <c r="NRH65" s="374"/>
      <c r="NRI65" s="374"/>
      <c r="NRJ65" s="374"/>
      <c r="NRK65" s="374"/>
      <c r="NRL65" s="374"/>
      <c r="NRM65" s="374"/>
      <c r="NRN65" s="374"/>
      <c r="NRO65" s="374"/>
      <c r="NRP65" s="374"/>
      <c r="NRQ65" s="374"/>
      <c r="NRR65" s="374"/>
      <c r="NRS65" s="374"/>
      <c r="NRT65" s="374"/>
      <c r="NRU65" s="374"/>
      <c r="NRV65" s="374"/>
      <c r="NRW65" s="374"/>
      <c r="NRX65" s="374"/>
      <c r="NRY65" s="374"/>
      <c r="NRZ65" s="374"/>
      <c r="NSA65" s="374"/>
      <c r="NSB65" s="374"/>
      <c r="NSC65" s="374"/>
      <c r="NSD65" s="374"/>
      <c r="NSE65" s="374"/>
      <c r="NSF65" s="374"/>
      <c r="NSG65" s="374"/>
      <c r="NSH65" s="374"/>
      <c r="NSI65" s="374"/>
      <c r="NSJ65" s="374"/>
      <c r="NSK65" s="374"/>
      <c r="NSL65" s="374"/>
      <c r="NSM65" s="374"/>
      <c r="NSN65" s="374"/>
      <c r="NSO65" s="374"/>
      <c r="NSP65" s="374"/>
      <c r="NSQ65" s="374"/>
      <c r="NSR65" s="374"/>
      <c r="NSS65" s="374"/>
      <c r="NST65" s="374"/>
      <c r="NSU65" s="374"/>
      <c r="NSV65" s="374"/>
      <c r="NSW65" s="374"/>
      <c r="NSX65" s="374"/>
      <c r="NSY65" s="374"/>
      <c r="NSZ65" s="374"/>
      <c r="NTA65" s="374"/>
      <c r="NTB65" s="374"/>
      <c r="NTC65" s="374"/>
      <c r="NTD65" s="374"/>
      <c r="NTE65" s="374"/>
      <c r="NTF65" s="374"/>
      <c r="NTG65" s="374"/>
      <c r="NTH65" s="374"/>
      <c r="NTI65" s="374"/>
      <c r="NTJ65" s="374"/>
      <c r="NTK65" s="374"/>
      <c r="NTL65" s="374"/>
      <c r="NTM65" s="374"/>
      <c r="NTN65" s="374"/>
      <c r="NTO65" s="374"/>
      <c r="NTP65" s="374"/>
      <c r="NTQ65" s="374"/>
      <c r="NTR65" s="374"/>
      <c r="NTS65" s="374"/>
      <c r="NTT65" s="374"/>
      <c r="NTU65" s="374"/>
      <c r="NTV65" s="374"/>
      <c r="NTW65" s="374"/>
      <c r="NTX65" s="374"/>
      <c r="NTY65" s="374"/>
      <c r="NTZ65" s="374"/>
      <c r="NUA65" s="374"/>
      <c r="NUB65" s="374"/>
      <c r="NUC65" s="374"/>
      <c r="NUD65" s="374"/>
      <c r="NUE65" s="374"/>
      <c r="NUF65" s="374"/>
      <c r="NUG65" s="374"/>
      <c r="NUH65" s="374"/>
      <c r="NUI65" s="374"/>
      <c r="NUJ65" s="374"/>
      <c r="NUK65" s="374"/>
      <c r="NUL65" s="374"/>
      <c r="NUM65" s="374"/>
      <c r="NUN65" s="374"/>
      <c r="NUO65" s="374"/>
      <c r="NUP65" s="374"/>
      <c r="NUQ65" s="374"/>
      <c r="NUR65" s="374"/>
      <c r="NUS65" s="374"/>
      <c r="NUT65" s="374"/>
      <c r="NUU65" s="374"/>
      <c r="NUV65" s="374"/>
      <c r="NUW65" s="374"/>
      <c r="NUX65" s="374"/>
      <c r="NUY65" s="374"/>
      <c r="NUZ65" s="374"/>
      <c r="NVA65" s="374"/>
      <c r="NVB65" s="374"/>
      <c r="NVC65" s="374"/>
      <c r="NVD65" s="374"/>
      <c r="NVE65" s="374"/>
      <c r="NVF65" s="374"/>
      <c r="NVG65" s="374"/>
      <c r="NVH65" s="374"/>
      <c r="NVI65" s="374"/>
      <c r="NVJ65" s="374"/>
      <c r="NVK65" s="374"/>
      <c r="NVL65" s="374"/>
      <c r="NVM65" s="374"/>
      <c r="NVN65" s="374"/>
      <c r="NVO65" s="374"/>
      <c r="NVP65" s="374"/>
      <c r="NVQ65" s="374"/>
      <c r="NVR65" s="374"/>
      <c r="NVS65" s="374"/>
      <c r="NVT65" s="374"/>
      <c r="NVU65" s="374"/>
      <c r="NVV65" s="374"/>
      <c r="NVW65" s="374"/>
      <c r="NVX65" s="374"/>
      <c r="NVY65" s="374"/>
      <c r="NVZ65" s="374"/>
      <c r="NWA65" s="374"/>
      <c r="NWB65" s="374"/>
      <c r="NWC65" s="374"/>
      <c r="NWD65" s="374"/>
      <c r="NWE65" s="374"/>
      <c r="NWF65" s="374"/>
      <c r="NWG65" s="374"/>
      <c r="NWH65" s="374"/>
      <c r="NWI65" s="374"/>
      <c r="NWJ65" s="374"/>
      <c r="NWK65" s="374"/>
      <c r="NWL65" s="374"/>
      <c r="NWM65" s="374"/>
      <c r="NWN65" s="374"/>
      <c r="NWO65" s="374"/>
      <c r="NWP65" s="374"/>
      <c r="NWQ65" s="374"/>
      <c r="NWR65" s="374"/>
      <c r="NWS65" s="374"/>
      <c r="NWT65" s="374"/>
      <c r="NWU65" s="374"/>
      <c r="NWV65" s="374"/>
      <c r="NWW65" s="374"/>
      <c r="NWX65" s="374"/>
      <c r="NWY65" s="374"/>
      <c r="NWZ65" s="374"/>
      <c r="NXA65" s="374"/>
      <c r="NXB65" s="374"/>
      <c r="NXC65" s="374"/>
      <c r="NXD65" s="374"/>
      <c r="NXE65" s="374"/>
      <c r="NXF65" s="374"/>
      <c r="NXG65" s="374"/>
      <c r="NXH65" s="374"/>
      <c r="NXI65" s="374"/>
      <c r="NXJ65" s="374"/>
      <c r="NXK65" s="374"/>
      <c r="NXL65" s="374"/>
      <c r="NXM65" s="374"/>
      <c r="NXN65" s="374"/>
      <c r="NXO65" s="374"/>
      <c r="NXP65" s="374"/>
      <c r="NXQ65" s="374"/>
      <c r="NXR65" s="374"/>
      <c r="NXS65" s="374"/>
      <c r="NXT65" s="374"/>
      <c r="NXU65" s="374"/>
      <c r="NXV65" s="374"/>
      <c r="NXW65" s="374"/>
      <c r="NXX65" s="374"/>
      <c r="NXY65" s="374"/>
      <c r="NXZ65" s="374"/>
      <c r="NYA65" s="374"/>
      <c r="NYB65" s="374"/>
      <c r="NYC65" s="374"/>
      <c r="NYD65" s="374"/>
      <c r="NYE65" s="374"/>
      <c r="NYF65" s="374"/>
      <c r="NYG65" s="374"/>
      <c r="NYH65" s="374"/>
      <c r="NYI65" s="374"/>
      <c r="NYJ65" s="374"/>
      <c r="NYK65" s="374"/>
      <c r="NYL65" s="374"/>
      <c r="NYM65" s="374"/>
      <c r="NYN65" s="374"/>
      <c r="NYO65" s="374"/>
      <c r="NYP65" s="374"/>
      <c r="NYQ65" s="374"/>
      <c r="NYR65" s="374"/>
      <c r="NYS65" s="374"/>
      <c r="NYT65" s="374"/>
      <c r="NYU65" s="374"/>
      <c r="NYV65" s="374"/>
      <c r="NYW65" s="374"/>
      <c r="NYX65" s="374"/>
      <c r="NYY65" s="374"/>
      <c r="NYZ65" s="374"/>
      <c r="NZA65" s="374"/>
      <c r="NZB65" s="374"/>
      <c r="NZC65" s="374"/>
      <c r="NZD65" s="374"/>
      <c r="NZE65" s="374"/>
      <c r="NZF65" s="374"/>
      <c r="NZG65" s="374"/>
      <c r="NZH65" s="374"/>
      <c r="NZI65" s="374"/>
      <c r="NZJ65" s="374"/>
      <c r="NZK65" s="374"/>
      <c r="NZL65" s="374"/>
      <c r="NZM65" s="374"/>
      <c r="NZN65" s="374"/>
      <c r="NZO65" s="374"/>
      <c r="NZP65" s="374"/>
      <c r="NZQ65" s="374"/>
      <c r="NZR65" s="374"/>
      <c r="NZS65" s="374"/>
      <c r="NZT65" s="374"/>
      <c r="NZU65" s="374"/>
      <c r="NZV65" s="374"/>
      <c r="NZW65" s="374"/>
      <c r="NZX65" s="374"/>
      <c r="NZY65" s="374"/>
      <c r="NZZ65" s="374"/>
      <c r="OAA65" s="374"/>
      <c r="OAB65" s="374"/>
      <c r="OAC65" s="374"/>
      <c r="OAD65" s="374"/>
      <c r="OAE65" s="374"/>
      <c r="OAF65" s="374"/>
      <c r="OAG65" s="374"/>
      <c r="OAH65" s="374"/>
      <c r="OAI65" s="374"/>
      <c r="OAJ65" s="374"/>
      <c r="OAK65" s="374"/>
      <c r="OAL65" s="374"/>
      <c r="OAM65" s="374"/>
      <c r="OAN65" s="374"/>
      <c r="OAO65" s="374"/>
      <c r="OAP65" s="374"/>
      <c r="OAQ65" s="374"/>
      <c r="OAR65" s="374"/>
      <c r="OAS65" s="374"/>
      <c r="OAT65" s="374"/>
      <c r="OAU65" s="374"/>
      <c r="OAV65" s="374"/>
      <c r="OAW65" s="374"/>
      <c r="OAX65" s="374"/>
      <c r="OAY65" s="374"/>
      <c r="OAZ65" s="374"/>
      <c r="OBA65" s="374"/>
      <c r="OBB65" s="374"/>
      <c r="OBC65" s="374"/>
      <c r="OBD65" s="374"/>
      <c r="OBE65" s="374"/>
      <c r="OBF65" s="374"/>
      <c r="OBG65" s="374"/>
      <c r="OBH65" s="374"/>
      <c r="OBI65" s="374"/>
      <c r="OBJ65" s="374"/>
      <c r="OBK65" s="374"/>
      <c r="OBL65" s="374"/>
      <c r="OBM65" s="374"/>
      <c r="OBN65" s="374"/>
      <c r="OBO65" s="374"/>
      <c r="OBP65" s="374"/>
      <c r="OBQ65" s="374"/>
      <c r="OBR65" s="374"/>
      <c r="OBS65" s="374"/>
      <c r="OBT65" s="374"/>
      <c r="OBU65" s="374"/>
      <c r="OBV65" s="374"/>
      <c r="OBW65" s="374"/>
      <c r="OBX65" s="374"/>
      <c r="OBY65" s="374"/>
      <c r="OBZ65" s="374"/>
      <c r="OCA65" s="374"/>
      <c r="OCB65" s="374"/>
      <c r="OCC65" s="374"/>
      <c r="OCD65" s="374"/>
      <c r="OCE65" s="374"/>
      <c r="OCF65" s="374"/>
      <c r="OCG65" s="374"/>
      <c r="OCH65" s="374"/>
      <c r="OCI65" s="374"/>
      <c r="OCJ65" s="374"/>
      <c r="OCK65" s="374"/>
      <c r="OCL65" s="374"/>
      <c r="OCM65" s="374"/>
      <c r="OCN65" s="374"/>
      <c r="OCO65" s="374"/>
      <c r="OCP65" s="374"/>
      <c r="OCQ65" s="374"/>
      <c r="OCR65" s="374"/>
      <c r="OCS65" s="374"/>
      <c r="OCT65" s="374"/>
      <c r="OCU65" s="374"/>
      <c r="OCV65" s="374"/>
      <c r="OCW65" s="374"/>
      <c r="OCX65" s="374"/>
      <c r="OCY65" s="374"/>
      <c r="OCZ65" s="374"/>
      <c r="ODA65" s="374"/>
      <c r="ODB65" s="374"/>
      <c r="ODC65" s="374"/>
      <c r="ODD65" s="374"/>
      <c r="ODE65" s="374"/>
      <c r="ODF65" s="374"/>
      <c r="ODG65" s="374"/>
      <c r="ODH65" s="374"/>
      <c r="ODI65" s="374"/>
      <c r="ODJ65" s="374"/>
      <c r="ODK65" s="374"/>
      <c r="ODL65" s="374"/>
      <c r="ODM65" s="374"/>
      <c r="ODN65" s="374"/>
      <c r="ODO65" s="374"/>
      <c r="ODP65" s="374"/>
      <c r="ODQ65" s="374"/>
      <c r="ODR65" s="374"/>
      <c r="ODS65" s="374"/>
      <c r="ODT65" s="374"/>
      <c r="ODU65" s="374"/>
      <c r="ODV65" s="374"/>
      <c r="ODW65" s="374"/>
      <c r="ODX65" s="374"/>
      <c r="ODY65" s="374"/>
      <c r="ODZ65" s="374"/>
      <c r="OEA65" s="374"/>
      <c r="OEB65" s="374"/>
      <c r="OEC65" s="374"/>
      <c r="OED65" s="374"/>
      <c r="OEE65" s="374"/>
      <c r="OEF65" s="374"/>
      <c r="OEG65" s="374"/>
      <c r="OEH65" s="374"/>
      <c r="OEI65" s="374"/>
      <c r="OEJ65" s="374"/>
      <c r="OEK65" s="374"/>
      <c r="OEL65" s="374"/>
      <c r="OEM65" s="374"/>
      <c r="OEN65" s="374"/>
      <c r="OEO65" s="374"/>
      <c r="OEP65" s="374"/>
      <c r="OEQ65" s="374"/>
      <c r="OER65" s="374"/>
      <c r="OES65" s="374"/>
      <c r="OET65" s="374"/>
      <c r="OEU65" s="374"/>
      <c r="OEV65" s="374"/>
      <c r="OEW65" s="374"/>
      <c r="OEX65" s="374"/>
      <c r="OEY65" s="374"/>
      <c r="OEZ65" s="374"/>
      <c r="OFA65" s="374"/>
      <c r="OFB65" s="374"/>
      <c r="OFC65" s="374"/>
      <c r="OFD65" s="374"/>
      <c r="OFE65" s="374"/>
      <c r="OFF65" s="374"/>
      <c r="OFG65" s="374"/>
      <c r="OFH65" s="374"/>
      <c r="OFI65" s="374"/>
      <c r="OFJ65" s="374"/>
      <c r="OFK65" s="374"/>
      <c r="OFL65" s="374"/>
      <c r="OFM65" s="374"/>
      <c r="OFN65" s="374"/>
      <c r="OFO65" s="374"/>
      <c r="OFP65" s="374"/>
      <c r="OFQ65" s="374"/>
      <c r="OFR65" s="374"/>
      <c r="OFS65" s="374"/>
      <c r="OFT65" s="374"/>
      <c r="OFU65" s="374"/>
      <c r="OFV65" s="374"/>
      <c r="OFW65" s="374"/>
      <c r="OFX65" s="374"/>
      <c r="OFY65" s="374"/>
      <c r="OFZ65" s="374"/>
      <c r="OGA65" s="374"/>
      <c r="OGB65" s="374"/>
      <c r="OGC65" s="374"/>
      <c r="OGD65" s="374"/>
      <c r="OGE65" s="374"/>
      <c r="OGF65" s="374"/>
      <c r="OGG65" s="374"/>
      <c r="OGH65" s="374"/>
      <c r="OGI65" s="374"/>
      <c r="OGJ65" s="374"/>
      <c r="OGK65" s="374"/>
      <c r="OGL65" s="374"/>
      <c r="OGM65" s="374"/>
      <c r="OGN65" s="374"/>
      <c r="OGO65" s="374"/>
      <c r="OGP65" s="374"/>
      <c r="OGQ65" s="374"/>
      <c r="OGR65" s="374"/>
      <c r="OGS65" s="374"/>
      <c r="OGT65" s="374"/>
      <c r="OGU65" s="374"/>
      <c r="OGV65" s="374"/>
      <c r="OGW65" s="374"/>
      <c r="OGX65" s="374"/>
      <c r="OGY65" s="374"/>
      <c r="OGZ65" s="374"/>
      <c r="OHA65" s="374"/>
      <c r="OHB65" s="374"/>
      <c r="OHC65" s="374"/>
      <c r="OHD65" s="374"/>
      <c r="OHE65" s="374"/>
      <c r="OHF65" s="374"/>
      <c r="OHG65" s="374"/>
      <c r="OHH65" s="374"/>
      <c r="OHI65" s="374"/>
      <c r="OHJ65" s="374"/>
      <c r="OHK65" s="374"/>
      <c r="OHL65" s="374"/>
      <c r="OHM65" s="374"/>
      <c r="OHN65" s="374"/>
      <c r="OHO65" s="374"/>
      <c r="OHP65" s="374"/>
      <c r="OHQ65" s="374"/>
      <c r="OHR65" s="374"/>
      <c r="OHS65" s="374"/>
      <c r="OHT65" s="374"/>
      <c r="OHU65" s="374"/>
      <c r="OHV65" s="374"/>
      <c r="OHW65" s="374"/>
      <c r="OHX65" s="374"/>
      <c r="OHY65" s="374"/>
      <c r="OHZ65" s="374"/>
      <c r="OIA65" s="374"/>
      <c r="OIB65" s="374"/>
      <c r="OIC65" s="374"/>
      <c r="OID65" s="374"/>
      <c r="OIE65" s="374"/>
      <c r="OIF65" s="374"/>
      <c r="OIG65" s="374"/>
      <c r="OIH65" s="374"/>
      <c r="OII65" s="374"/>
      <c r="OIJ65" s="374"/>
      <c r="OIK65" s="374"/>
      <c r="OIL65" s="374"/>
      <c r="OIM65" s="374"/>
      <c r="OIN65" s="374"/>
      <c r="OIO65" s="374"/>
      <c r="OIP65" s="374"/>
      <c r="OIQ65" s="374"/>
      <c r="OIR65" s="374"/>
      <c r="OIS65" s="374"/>
      <c r="OIT65" s="374"/>
      <c r="OIU65" s="374"/>
      <c r="OIV65" s="374"/>
      <c r="OIW65" s="374"/>
      <c r="OIX65" s="374"/>
      <c r="OIY65" s="374"/>
      <c r="OIZ65" s="374"/>
      <c r="OJA65" s="374"/>
      <c r="OJB65" s="374"/>
      <c r="OJC65" s="374"/>
      <c r="OJD65" s="374"/>
      <c r="OJE65" s="374"/>
      <c r="OJF65" s="374"/>
      <c r="OJG65" s="374"/>
      <c r="OJH65" s="374"/>
      <c r="OJI65" s="374"/>
      <c r="OJJ65" s="374"/>
      <c r="OJK65" s="374"/>
      <c r="OJL65" s="374"/>
      <c r="OJM65" s="374"/>
      <c r="OJN65" s="374"/>
      <c r="OJO65" s="374"/>
      <c r="OJP65" s="374"/>
      <c r="OJQ65" s="374"/>
      <c r="OJR65" s="374"/>
      <c r="OJS65" s="374"/>
      <c r="OJT65" s="374"/>
      <c r="OJU65" s="374"/>
      <c r="OJV65" s="374"/>
      <c r="OJW65" s="374"/>
      <c r="OJX65" s="374"/>
      <c r="OJY65" s="374"/>
      <c r="OJZ65" s="374"/>
      <c r="OKA65" s="374"/>
      <c r="OKB65" s="374"/>
      <c r="OKC65" s="374"/>
      <c r="OKD65" s="374"/>
      <c r="OKE65" s="374"/>
      <c r="OKF65" s="374"/>
      <c r="OKG65" s="374"/>
      <c r="OKH65" s="374"/>
      <c r="OKI65" s="374"/>
      <c r="OKJ65" s="374"/>
      <c r="OKK65" s="374"/>
      <c r="OKL65" s="374"/>
      <c r="OKM65" s="374"/>
      <c r="OKN65" s="374"/>
      <c r="OKO65" s="374"/>
      <c r="OKP65" s="374"/>
      <c r="OKQ65" s="374"/>
      <c r="OKR65" s="374"/>
      <c r="OKS65" s="374"/>
      <c r="OKT65" s="374"/>
      <c r="OKU65" s="374"/>
      <c r="OKV65" s="374"/>
      <c r="OKW65" s="374"/>
      <c r="OKX65" s="374"/>
      <c r="OKY65" s="374"/>
      <c r="OKZ65" s="374"/>
      <c r="OLA65" s="374"/>
      <c r="OLB65" s="374"/>
      <c r="OLC65" s="374"/>
      <c r="OLD65" s="374"/>
      <c r="OLE65" s="374"/>
      <c r="OLF65" s="374"/>
      <c r="OLG65" s="374"/>
      <c r="OLH65" s="374"/>
      <c r="OLI65" s="374"/>
      <c r="OLJ65" s="374"/>
      <c r="OLK65" s="374"/>
      <c r="OLL65" s="374"/>
      <c r="OLM65" s="374"/>
      <c r="OLN65" s="374"/>
      <c r="OLO65" s="374"/>
      <c r="OLP65" s="374"/>
      <c r="OLQ65" s="374"/>
      <c r="OLR65" s="374"/>
      <c r="OLS65" s="374"/>
      <c r="OLT65" s="374"/>
      <c r="OLU65" s="374"/>
      <c r="OLV65" s="374"/>
      <c r="OLW65" s="374"/>
      <c r="OLX65" s="374"/>
      <c r="OLY65" s="374"/>
      <c r="OLZ65" s="374"/>
      <c r="OMA65" s="374"/>
      <c r="OMB65" s="374"/>
      <c r="OMC65" s="374"/>
      <c r="OMD65" s="374"/>
      <c r="OME65" s="374"/>
      <c r="OMF65" s="374"/>
      <c r="OMG65" s="374"/>
      <c r="OMH65" s="374"/>
      <c r="OMI65" s="374"/>
      <c r="OMJ65" s="374"/>
      <c r="OMK65" s="374"/>
      <c r="OML65" s="374"/>
      <c r="OMM65" s="374"/>
      <c r="OMN65" s="374"/>
      <c r="OMO65" s="374"/>
      <c r="OMP65" s="374"/>
      <c r="OMQ65" s="374"/>
      <c r="OMR65" s="374"/>
      <c r="OMS65" s="374"/>
      <c r="OMT65" s="374"/>
      <c r="OMU65" s="374"/>
      <c r="OMV65" s="374"/>
      <c r="OMW65" s="374"/>
      <c r="OMX65" s="374"/>
      <c r="OMY65" s="374"/>
      <c r="OMZ65" s="374"/>
      <c r="ONA65" s="374"/>
      <c r="ONB65" s="374"/>
      <c r="ONC65" s="374"/>
      <c r="OND65" s="374"/>
      <c r="ONE65" s="374"/>
      <c r="ONF65" s="374"/>
      <c r="ONG65" s="374"/>
      <c r="ONH65" s="374"/>
      <c r="ONI65" s="374"/>
      <c r="ONJ65" s="374"/>
      <c r="ONK65" s="374"/>
      <c r="ONL65" s="374"/>
      <c r="ONM65" s="374"/>
      <c r="ONN65" s="374"/>
      <c r="ONO65" s="374"/>
      <c r="ONP65" s="374"/>
      <c r="ONQ65" s="374"/>
      <c r="ONR65" s="374"/>
      <c r="ONS65" s="374"/>
      <c r="ONT65" s="374"/>
      <c r="ONU65" s="374"/>
      <c r="ONV65" s="374"/>
      <c r="ONW65" s="374"/>
      <c r="ONX65" s="374"/>
      <c r="ONY65" s="374"/>
      <c r="ONZ65" s="374"/>
      <c r="OOA65" s="374"/>
      <c r="OOB65" s="374"/>
      <c r="OOC65" s="374"/>
      <c r="OOD65" s="374"/>
      <c r="OOE65" s="374"/>
      <c r="OOF65" s="374"/>
      <c r="OOG65" s="374"/>
      <c r="OOH65" s="374"/>
      <c r="OOI65" s="374"/>
      <c r="OOJ65" s="374"/>
      <c r="OOK65" s="374"/>
      <c r="OOL65" s="374"/>
      <c r="OOM65" s="374"/>
      <c r="OON65" s="374"/>
      <c r="OOO65" s="374"/>
      <c r="OOP65" s="374"/>
      <c r="OOQ65" s="374"/>
      <c r="OOR65" s="374"/>
      <c r="OOS65" s="374"/>
      <c r="OOT65" s="374"/>
      <c r="OOU65" s="374"/>
      <c r="OOV65" s="374"/>
      <c r="OOW65" s="374"/>
      <c r="OOX65" s="374"/>
      <c r="OOY65" s="374"/>
      <c r="OOZ65" s="374"/>
      <c r="OPA65" s="374"/>
      <c r="OPB65" s="374"/>
      <c r="OPC65" s="374"/>
      <c r="OPD65" s="374"/>
      <c r="OPE65" s="374"/>
      <c r="OPF65" s="374"/>
      <c r="OPG65" s="374"/>
      <c r="OPH65" s="374"/>
      <c r="OPI65" s="374"/>
      <c r="OPJ65" s="374"/>
      <c r="OPK65" s="374"/>
      <c r="OPL65" s="374"/>
      <c r="OPM65" s="374"/>
      <c r="OPN65" s="374"/>
      <c r="OPO65" s="374"/>
      <c r="OPP65" s="374"/>
      <c r="OPQ65" s="374"/>
      <c r="OPR65" s="374"/>
      <c r="OPS65" s="374"/>
      <c r="OPT65" s="374"/>
      <c r="OPU65" s="374"/>
      <c r="OPV65" s="374"/>
      <c r="OPW65" s="374"/>
      <c r="OPX65" s="374"/>
      <c r="OPY65" s="374"/>
      <c r="OPZ65" s="374"/>
      <c r="OQA65" s="374"/>
      <c r="OQB65" s="374"/>
      <c r="OQC65" s="374"/>
      <c r="OQD65" s="374"/>
      <c r="OQE65" s="374"/>
      <c r="OQF65" s="374"/>
      <c r="OQG65" s="374"/>
      <c r="OQH65" s="374"/>
      <c r="OQI65" s="374"/>
      <c r="OQJ65" s="374"/>
      <c r="OQK65" s="374"/>
      <c r="OQL65" s="374"/>
      <c r="OQM65" s="374"/>
      <c r="OQN65" s="374"/>
      <c r="OQO65" s="374"/>
      <c r="OQP65" s="374"/>
      <c r="OQQ65" s="374"/>
      <c r="OQR65" s="374"/>
      <c r="OQS65" s="374"/>
      <c r="OQT65" s="374"/>
      <c r="OQU65" s="374"/>
      <c r="OQV65" s="374"/>
      <c r="OQW65" s="374"/>
      <c r="OQX65" s="374"/>
      <c r="OQY65" s="374"/>
      <c r="OQZ65" s="374"/>
      <c r="ORA65" s="374"/>
      <c r="ORB65" s="374"/>
      <c r="ORC65" s="374"/>
      <c r="ORD65" s="374"/>
      <c r="ORE65" s="374"/>
      <c r="ORF65" s="374"/>
      <c r="ORG65" s="374"/>
      <c r="ORH65" s="374"/>
      <c r="ORI65" s="374"/>
      <c r="ORJ65" s="374"/>
      <c r="ORK65" s="374"/>
      <c r="ORL65" s="374"/>
      <c r="ORM65" s="374"/>
      <c r="ORN65" s="374"/>
      <c r="ORO65" s="374"/>
      <c r="ORP65" s="374"/>
      <c r="ORQ65" s="374"/>
      <c r="ORR65" s="374"/>
      <c r="ORS65" s="374"/>
      <c r="ORT65" s="374"/>
      <c r="ORU65" s="374"/>
      <c r="ORV65" s="374"/>
      <c r="ORW65" s="374"/>
      <c r="ORX65" s="374"/>
      <c r="ORY65" s="374"/>
      <c r="ORZ65" s="374"/>
      <c r="OSA65" s="374"/>
      <c r="OSB65" s="374"/>
      <c r="OSC65" s="374"/>
      <c r="OSD65" s="374"/>
      <c r="OSE65" s="374"/>
      <c r="OSF65" s="374"/>
      <c r="OSG65" s="374"/>
      <c r="OSH65" s="374"/>
      <c r="OSI65" s="374"/>
      <c r="OSJ65" s="374"/>
      <c r="OSK65" s="374"/>
      <c r="OSL65" s="374"/>
      <c r="OSM65" s="374"/>
      <c r="OSN65" s="374"/>
      <c r="OSO65" s="374"/>
      <c r="OSP65" s="374"/>
      <c r="OSQ65" s="374"/>
      <c r="OSR65" s="374"/>
      <c r="OSS65" s="374"/>
      <c r="OST65" s="374"/>
      <c r="OSU65" s="374"/>
      <c r="OSV65" s="374"/>
      <c r="OSW65" s="374"/>
      <c r="OSX65" s="374"/>
      <c r="OSY65" s="374"/>
      <c r="OSZ65" s="374"/>
      <c r="OTA65" s="374"/>
      <c r="OTB65" s="374"/>
      <c r="OTC65" s="374"/>
      <c r="OTD65" s="374"/>
      <c r="OTE65" s="374"/>
      <c r="OTF65" s="374"/>
      <c r="OTG65" s="374"/>
      <c r="OTH65" s="374"/>
      <c r="OTI65" s="374"/>
      <c r="OTJ65" s="374"/>
      <c r="OTK65" s="374"/>
      <c r="OTL65" s="374"/>
      <c r="OTM65" s="374"/>
      <c r="OTN65" s="374"/>
      <c r="OTO65" s="374"/>
      <c r="OTP65" s="374"/>
      <c r="OTQ65" s="374"/>
      <c r="OTR65" s="374"/>
      <c r="OTS65" s="374"/>
      <c r="OTT65" s="374"/>
      <c r="OTU65" s="374"/>
      <c r="OTV65" s="374"/>
      <c r="OTW65" s="374"/>
      <c r="OTX65" s="374"/>
      <c r="OTY65" s="374"/>
      <c r="OTZ65" s="374"/>
      <c r="OUA65" s="374"/>
      <c r="OUB65" s="374"/>
      <c r="OUC65" s="374"/>
      <c r="OUD65" s="374"/>
      <c r="OUE65" s="374"/>
      <c r="OUF65" s="374"/>
      <c r="OUG65" s="374"/>
      <c r="OUH65" s="374"/>
      <c r="OUI65" s="374"/>
      <c r="OUJ65" s="374"/>
      <c r="OUK65" s="374"/>
      <c r="OUL65" s="374"/>
      <c r="OUM65" s="374"/>
      <c r="OUN65" s="374"/>
      <c r="OUO65" s="374"/>
      <c r="OUP65" s="374"/>
      <c r="OUQ65" s="374"/>
      <c r="OUR65" s="374"/>
      <c r="OUS65" s="374"/>
      <c r="OUT65" s="374"/>
      <c r="OUU65" s="374"/>
      <c r="OUV65" s="374"/>
      <c r="OUW65" s="374"/>
      <c r="OUX65" s="374"/>
      <c r="OUY65" s="374"/>
      <c r="OUZ65" s="374"/>
      <c r="OVA65" s="374"/>
      <c r="OVB65" s="374"/>
      <c r="OVC65" s="374"/>
      <c r="OVD65" s="374"/>
      <c r="OVE65" s="374"/>
      <c r="OVF65" s="374"/>
      <c r="OVG65" s="374"/>
      <c r="OVH65" s="374"/>
      <c r="OVI65" s="374"/>
      <c r="OVJ65" s="374"/>
      <c r="OVK65" s="374"/>
      <c r="OVL65" s="374"/>
      <c r="OVM65" s="374"/>
      <c r="OVN65" s="374"/>
      <c r="OVO65" s="374"/>
      <c r="OVP65" s="374"/>
      <c r="OVQ65" s="374"/>
      <c r="OVR65" s="374"/>
      <c r="OVS65" s="374"/>
      <c r="OVT65" s="374"/>
      <c r="OVU65" s="374"/>
      <c r="OVV65" s="374"/>
      <c r="OVW65" s="374"/>
      <c r="OVX65" s="374"/>
      <c r="OVY65" s="374"/>
      <c r="OVZ65" s="374"/>
      <c r="OWA65" s="374"/>
      <c r="OWB65" s="374"/>
      <c r="OWC65" s="374"/>
      <c r="OWD65" s="374"/>
      <c r="OWE65" s="374"/>
      <c r="OWF65" s="374"/>
      <c r="OWG65" s="374"/>
      <c r="OWH65" s="374"/>
      <c r="OWI65" s="374"/>
      <c r="OWJ65" s="374"/>
      <c r="OWK65" s="374"/>
      <c r="OWL65" s="374"/>
      <c r="OWM65" s="374"/>
      <c r="OWN65" s="374"/>
      <c r="OWO65" s="374"/>
      <c r="OWP65" s="374"/>
      <c r="OWQ65" s="374"/>
      <c r="OWR65" s="374"/>
      <c r="OWS65" s="374"/>
      <c r="OWT65" s="374"/>
      <c r="OWU65" s="374"/>
      <c r="OWV65" s="374"/>
      <c r="OWW65" s="374"/>
      <c r="OWX65" s="374"/>
      <c r="OWY65" s="374"/>
      <c r="OWZ65" s="374"/>
      <c r="OXA65" s="374"/>
      <c r="OXB65" s="374"/>
      <c r="OXC65" s="374"/>
      <c r="OXD65" s="374"/>
      <c r="OXE65" s="374"/>
      <c r="OXF65" s="374"/>
      <c r="OXG65" s="374"/>
      <c r="OXH65" s="374"/>
      <c r="OXI65" s="374"/>
      <c r="OXJ65" s="374"/>
      <c r="OXK65" s="374"/>
      <c r="OXL65" s="374"/>
      <c r="OXM65" s="374"/>
      <c r="OXN65" s="374"/>
      <c r="OXO65" s="374"/>
      <c r="OXP65" s="374"/>
      <c r="OXQ65" s="374"/>
      <c r="OXR65" s="374"/>
      <c r="OXS65" s="374"/>
      <c r="OXT65" s="374"/>
      <c r="OXU65" s="374"/>
      <c r="OXV65" s="374"/>
      <c r="OXW65" s="374"/>
      <c r="OXX65" s="374"/>
      <c r="OXY65" s="374"/>
      <c r="OXZ65" s="374"/>
      <c r="OYA65" s="374"/>
      <c r="OYB65" s="374"/>
      <c r="OYC65" s="374"/>
      <c r="OYD65" s="374"/>
      <c r="OYE65" s="374"/>
      <c r="OYF65" s="374"/>
      <c r="OYG65" s="374"/>
      <c r="OYH65" s="374"/>
      <c r="OYI65" s="374"/>
      <c r="OYJ65" s="374"/>
      <c r="OYK65" s="374"/>
      <c r="OYL65" s="374"/>
      <c r="OYM65" s="374"/>
      <c r="OYN65" s="374"/>
      <c r="OYO65" s="374"/>
      <c r="OYP65" s="374"/>
      <c r="OYQ65" s="374"/>
      <c r="OYR65" s="374"/>
      <c r="OYS65" s="374"/>
      <c r="OYT65" s="374"/>
      <c r="OYU65" s="374"/>
      <c r="OYV65" s="374"/>
      <c r="OYW65" s="374"/>
      <c r="OYX65" s="374"/>
      <c r="OYY65" s="374"/>
      <c r="OYZ65" s="374"/>
      <c r="OZA65" s="374"/>
      <c r="OZB65" s="374"/>
      <c r="OZC65" s="374"/>
      <c r="OZD65" s="374"/>
      <c r="OZE65" s="374"/>
      <c r="OZF65" s="374"/>
      <c r="OZG65" s="374"/>
      <c r="OZH65" s="374"/>
      <c r="OZI65" s="374"/>
      <c r="OZJ65" s="374"/>
      <c r="OZK65" s="374"/>
      <c r="OZL65" s="374"/>
      <c r="OZM65" s="374"/>
      <c r="OZN65" s="374"/>
      <c r="OZO65" s="374"/>
      <c r="OZP65" s="374"/>
      <c r="OZQ65" s="374"/>
      <c r="OZR65" s="374"/>
      <c r="OZS65" s="374"/>
      <c r="OZT65" s="374"/>
      <c r="OZU65" s="374"/>
      <c r="OZV65" s="374"/>
      <c r="OZW65" s="374"/>
      <c r="OZX65" s="374"/>
      <c r="OZY65" s="374"/>
      <c r="OZZ65" s="374"/>
      <c r="PAA65" s="374"/>
      <c r="PAB65" s="374"/>
      <c r="PAC65" s="374"/>
      <c r="PAD65" s="374"/>
      <c r="PAE65" s="374"/>
      <c r="PAF65" s="374"/>
      <c r="PAG65" s="374"/>
      <c r="PAH65" s="374"/>
      <c r="PAI65" s="374"/>
      <c r="PAJ65" s="374"/>
      <c r="PAK65" s="374"/>
      <c r="PAL65" s="374"/>
      <c r="PAM65" s="374"/>
      <c r="PAN65" s="374"/>
      <c r="PAO65" s="374"/>
      <c r="PAP65" s="374"/>
      <c r="PAQ65" s="374"/>
      <c r="PAR65" s="374"/>
      <c r="PAS65" s="374"/>
      <c r="PAT65" s="374"/>
      <c r="PAU65" s="374"/>
      <c r="PAV65" s="374"/>
      <c r="PAW65" s="374"/>
      <c r="PAX65" s="374"/>
      <c r="PAY65" s="374"/>
      <c r="PAZ65" s="374"/>
      <c r="PBA65" s="374"/>
      <c r="PBB65" s="374"/>
      <c r="PBC65" s="374"/>
      <c r="PBD65" s="374"/>
      <c r="PBE65" s="374"/>
      <c r="PBF65" s="374"/>
      <c r="PBG65" s="374"/>
      <c r="PBH65" s="374"/>
      <c r="PBI65" s="374"/>
      <c r="PBJ65" s="374"/>
      <c r="PBK65" s="374"/>
      <c r="PBL65" s="374"/>
      <c r="PBM65" s="374"/>
      <c r="PBN65" s="374"/>
      <c r="PBO65" s="374"/>
      <c r="PBP65" s="374"/>
      <c r="PBQ65" s="374"/>
      <c r="PBR65" s="374"/>
      <c r="PBS65" s="374"/>
      <c r="PBT65" s="374"/>
      <c r="PBU65" s="374"/>
      <c r="PBV65" s="374"/>
      <c r="PBW65" s="374"/>
      <c r="PBX65" s="374"/>
      <c r="PBY65" s="374"/>
      <c r="PBZ65" s="374"/>
      <c r="PCA65" s="374"/>
      <c r="PCB65" s="374"/>
      <c r="PCC65" s="374"/>
      <c r="PCD65" s="374"/>
      <c r="PCE65" s="374"/>
      <c r="PCF65" s="374"/>
      <c r="PCG65" s="374"/>
      <c r="PCH65" s="374"/>
      <c r="PCI65" s="374"/>
      <c r="PCJ65" s="374"/>
      <c r="PCK65" s="374"/>
      <c r="PCL65" s="374"/>
      <c r="PCM65" s="374"/>
      <c r="PCN65" s="374"/>
      <c r="PCO65" s="374"/>
      <c r="PCP65" s="374"/>
      <c r="PCQ65" s="374"/>
      <c r="PCR65" s="374"/>
      <c r="PCS65" s="374"/>
      <c r="PCT65" s="374"/>
      <c r="PCU65" s="374"/>
      <c r="PCV65" s="374"/>
      <c r="PCW65" s="374"/>
      <c r="PCX65" s="374"/>
      <c r="PCY65" s="374"/>
      <c r="PCZ65" s="374"/>
      <c r="PDA65" s="374"/>
      <c r="PDB65" s="374"/>
      <c r="PDC65" s="374"/>
      <c r="PDD65" s="374"/>
      <c r="PDE65" s="374"/>
      <c r="PDF65" s="374"/>
      <c r="PDG65" s="374"/>
      <c r="PDH65" s="374"/>
      <c r="PDI65" s="374"/>
      <c r="PDJ65" s="374"/>
      <c r="PDK65" s="374"/>
      <c r="PDL65" s="374"/>
      <c r="PDM65" s="374"/>
      <c r="PDN65" s="374"/>
      <c r="PDO65" s="374"/>
      <c r="PDP65" s="374"/>
      <c r="PDQ65" s="374"/>
      <c r="PDR65" s="374"/>
      <c r="PDS65" s="374"/>
      <c r="PDT65" s="374"/>
      <c r="PDU65" s="374"/>
      <c r="PDV65" s="374"/>
      <c r="PDW65" s="374"/>
      <c r="PDX65" s="374"/>
      <c r="PDY65" s="374"/>
      <c r="PDZ65" s="374"/>
      <c r="PEA65" s="374"/>
      <c r="PEB65" s="374"/>
      <c r="PEC65" s="374"/>
      <c r="PED65" s="374"/>
      <c r="PEE65" s="374"/>
      <c r="PEF65" s="374"/>
      <c r="PEG65" s="374"/>
      <c r="PEH65" s="374"/>
      <c r="PEI65" s="374"/>
      <c r="PEJ65" s="374"/>
      <c r="PEK65" s="374"/>
      <c r="PEL65" s="374"/>
      <c r="PEM65" s="374"/>
      <c r="PEN65" s="374"/>
      <c r="PEO65" s="374"/>
      <c r="PEP65" s="374"/>
      <c r="PEQ65" s="374"/>
      <c r="PER65" s="374"/>
      <c r="PES65" s="374"/>
      <c r="PET65" s="374"/>
      <c r="PEU65" s="374"/>
      <c r="PEV65" s="374"/>
      <c r="PEW65" s="374"/>
      <c r="PEX65" s="374"/>
      <c r="PEY65" s="374"/>
      <c r="PEZ65" s="374"/>
      <c r="PFA65" s="374"/>
      <c r="PFB65" s="374"/>
      <c r="PFC65" s="374"/>
      <c r="PFD65" s="374"/>
      <c r="PFE65" s="374"/>
      <c r="PFF65" s="374"/>
      <c r="PFG65" s="374"/>
      <c r="PFH65" s="374"/>
      <c r="PFI65" s="374"/>
      <c r="PFJ65" s="374"/>
      <c r="PFK65" s="374"/>
      <c r="PFL65" s="374"/>
      <c r="PFM65" s="374"/>
      <c r="PFN65" s="374"/>
      <c r="PFO65" s="374"/>
      <c r="PFP65" s="374"/>
      <c r="PFQ65" s="374"/>
      <c r="PFR65" s="374"/>
      <c r="PFS65" s="374"/>
      <c r="PFT65" s="374"/>
      <c r="PFU65" s="374"/>
      <c r="PFV65" s="374"/>
      <c r="PFW65" s="374"/>
      <c r="PFX65" s="374"/>
      <c r="PFY65" s="374"/>
      <c r="PFZ65" s="374"/>
      <c r="PGA65" s="374"/>
      <c r="PGB65" s="374"/>
      <c r="PGC65" s="374"/>
      <c r="PGD65" s="374"/>
      <c r="PGE65" s="374"/>
      <c r="PGF65" s="374"/>
      <c r="PGG65" s="374"/>
      <c r="PGH65" s="374"/>
      <c r="PGI65" s="374"/>
      <c r="PGJ65" s="374"/>
      <c r="PGK65" s="374"/>
      <c r="PGL65" s="374"/>
      <c r="PGM65" s="374"/>
      <c r="PGN65" s="374"/>
      <c r="PGO65" s="374"/>
      <c r="PGP65" s="374"/>
      <c r="PGQ65" s="374"/>
      <c r="PGR65" s="374"/>
      <c r="PGS65" s="374"/>
      <c r="PGT65" s="374"/>
      <c r="PGU65" s="374"/>
      <c r="PGV65" s="374"/>
      <c r="PGW65" s="374"/>
      <c r="PGX65" s="374"/>
      <c r="PGY65" s="374"/>
      <c r="PGZ65" s="374"/>
      <c r="PHA65" s="374"/>
      <c r="PHB65" s="374"/>
      <c r="PHC65" s="374"/>
      <c r="PHD65" s="374"/>
      <c r="PHE65" s="374"/>
      <c r="PHF65" s="374"/>
      <c r="PHG65" s="374"/>
      <c r="PHH65" s="374"/>
      <c r="PHI65" s="374"/>
      <c r="PHJ65" s="374"/>
      <c r="PHK65" s="374"/>
      <c r="PHL65" s="374"/>
      <c r="PHM65" s="374"/>
      <c r="PHN65" s="374"/>
      <c r="PHO65" s="374"/>
      <c r="PHP65" s="374"/>
      <c r="PHQ65" s="374"/>
      <c r="PHR65" s="374"/>
      <c r="PHS65" s="374"/>
      <c r="PHT65" s="374"/>
      <c r="PHU65" s="374"/>
      <c r="PHV65" s="374"/>
      <c r="PHW65" s="374"/>
      <c r="PHX65" s="374"/>
      <c r="PHY65" s="374"/>
      <c r="PHZ65" s="374"/>
      <c r="PIA65" s="374"/>
      <c r="PIB65" s="374"/>
      <c r="PIC65" s="374"/>
      <c r="PID65" s="374"/>
      <c r="PIE65" s="374"/>
      <c r="PIF65" s="374"/>
      <c r="PIG65" s="374"/>
      <c r="PIH65" s="374"/>
      <c r="PII65" s="374"/>
      <c r="PIJ65" s="374"/>
      <c r="PIK65" s="374"/>
      <c r="PIL65" s="374"/>
      <c r="PIM65" s="374"/>
      <c r="PIN65" s="374"/>
      <c r="PIO65" s="374"/>
      <c r="PIP65" s="374"/>
      <c r="PIQ65" s="374"/>
      <c r="PIR65" s="374"/>
      <c r="PIS65" s="374"/>
      <c r="PIT65" s="374"/>
      <c r="PIU65" s="374"/>
      <c r="PIV65" s="374"/>
      <c r="PIW65" s="374"/>
      <c r="PIX65" s="374"/>
      <c r="PIY65" s="374"/>
      <c r="PIZ65" s="374"/>
      <c r="PJA65" s="374"/>
      <c r="PJB65" s="374"/>
      <c r="PJC65" s="374"/>
      <c r="PJD65" s="374"/>
      <c r="PJE65" s="374"/>
      <c r="PJF65" s="374"/>
      <c r="PJG65" s="374"/>
      <c r="PJH65" s="374"/>
      <c r="PJI65" s="374"/>
      <c r="PJJ65" s="374"/>
      <c r="PJK65" s="374"/>
      <c r="PJL65" s="374"/>
      <c r="PJM65" s="374"/>
      <c r="PJN65" s="374"/>
      <c r="PJO65" s="374"/>
      <c r="PJP65" s="374"/>
      <c r="PJQ65" s="374"/>
      <c r="PJR65" s="374"/>
      <c r="PJS65" s="374"/>
      <c r="PJT65" s="374"/>
      <c r="PJU65" s="374"/>
      <c r="PJV65" s="374"/>
      <c r="PJW65" s="374"/>
      <c r="PJX65" s="374"/>
      <c r="PJY65" s="374"/>
      <c r="PJZ65" s="374"/>
      <c r="PKA65" s="374"/>
      <c r="PKB65" s="374"/>
      <c r="PKC65" s="374"/>
      <c r="PKD65" s="374"/>
      <c r="PKE65" s="374"/>
      <c r="PKF65" s="374"/>
      <c r="PKG65" s="374"/>
      <c r="PKH65" s="374"/>
      <c r="PKI65" s="374"/>
      <c r="PKJ65" s="374"/>
      <c r="PKK65" s="374"/>
      <c r="PKL65" s="374"/>
      <c r="PKM65" s="374"/>
      <c r="PKN65" s="374"/>
      <c r="PKO65" s="374"/>
      <c r="PKP65" s="374"/>
      <c r="PKQ65" s="374"/>
      <c r="PKR65" s="374"/>
      <c r="PKS65" s="374"/>
      <c r="PKT65" s="374"/>
      <c r="PKU65" s="374"/>
      <c r="PKV65" s="374"/>
      <c r="PKW65" s="374"/>
      <c r="PKX65" s="374"/>
      <c r="PKY65" s="374"/>
      <c r="PKZ65" s="374"/>
      <c r="PLA65" s="374"/>
      <c r="PLB65" s="374"/>
      <c r="PLC65" s="374"/>
      <c r="PLD65" s="374"/>
      <c r="PLE65" s="374"/>
      <c r="PLF65" s="374"/>
      <c r="PLG65" s="374"/>
      <c r="PLH65" s="374"/>
      <c r="PLI65" s="374"/>
      <c r="PLJ65" s="374"/>
      <c r="PLK65" s="374"/>
      <c r="PLL65" s="374"/>
      <c r="PLM65" s="374"/>
      <c r="PLN65" s="374"/>
      <c r="PLO65" s="374"/>
      <c r="PLP65" s="374"/>
      <c r="PLQ65" s="374"/>
      <c r="PLR65" s="374"/>
      <c r="PLS65" s="374"/>
      <c r="PLT65" s="374"/>
      <c r="PLU65" s="374"/>
      <c r="PLV65" s="374"/>
      <c r="PLW65" s="374"/>
      <c r="PLX65" s="374"/>
      <c r="PLY65" s="374"/>
      <c r="PLZ65" s="374"/>
      <c r="PMA65" s="374"/>
      <c r="PMB65" s="374"/>
      <c r="PMC65" s="374"/>
      <c r="PMD65" s="374"/>
      <c r="PME65" s="374"/>
      <c r="PMF65" s="374"/>
      <c r="PMG65" s="374"/>
      <c r="PMH65" s="374"/>
      <c r="PMI65" s="374"/>
      <c r="PMJ65" s="374"/>
      <c r="PMK65" s="374"/>
      <c r="PML65" s="374"/>
      <c r="PMM65" s="374"/>
      <c r="PMN65" s="374"/>
      <c r="PMO65" s="374"/>
      <c r="PMP65" s="374"/>
      <c r="PMQ65" s="374"/>
      <c r="PMR65" s="374"/>
      <c r="PMS65" s="374"/>
      <c r="PMT65" s="374"/>
      <c r="PMU65" s="374"/>
      <c r="PMV65" s="374"/>
      <c r="PMW65" s="374"/>
      <c r="PMX65" s="374"/>
      <c r="PMY65" s="374"/>
      <c r="PMZ65" s="374"/>
      <c r="PNA65" s="374"/>
      <c r="PNB65" s="374"/>
      <c r="PNC65" s="374"/>
      <c r="PND65" s="374"/>
      <c r="PNE65" s="374"/>
      <c r="PNF65" s="374"/>
      <c r="PNG65" s="374"/>
      <c r="PNH65" s="374"/>
      <c r="PNI65" s="374"/>
      <c r="PNJ65" s="374"/>
      <c r="PNK65" s="374"/>
      <c r="PNL65" s="374"/>
      <c r="PNM65" s="374"/>
      <c r="PNN65" s="374"/>
      <c r="PNO65" s="374"/>
      <c r="PNP65" s="374"/>
      <c r="PNQ65" s="374"/>
      <c r="PNR65" s="374"/>
      <c r="PNS65" s="374"/>
      <c r="PNT65" s="374"/>
      <c r="PNU65" s="374"/>
      <c r="PNV65" s="374"/>
      <c r="PNW65" s="374"/>
      <c r="PNX65" s="374"/>
      <c r="PNY65" s="374"/>
      <c r="PNZ65" s="374"/>
      <c r="POA65" s="374"/>
      <c r="POB65" s="374"/>
      <c r="POC65" s="374"/>
      <c r="POD65" s="374"/>
      <c r="POE65" s="374"/>
      <c r="POF65" s="374"/>
      <c r="POG65" s="374"/>
      <c r="POH65" s="374"/>
      <c r="POI65" s="374"/>
      <c r="POJ65" s="374"/>
      <c r="POK65" s="374"/>
      <c r="POL65" s="374"/>
      <c r="POM65" s="374"/>
      <c r="PON65" s="374"/>
      <c r="POO65" s="374"/>
      <c r="POP65" s="374"/>
      <c r="POQ65" s="374"/>
      <c r="POR65" s="374"/>
      <c r="POS65" s="374"/>
      <c r="POT65" s="374"/>
      <c r="POU65" s="374"/>
      <c r="POV65" s="374"/>
      <c r="POW65" s="374"/>
      <c r="POX65" s="374"/>
      <c r="POY65" s="374"/>
      <c r="POZ65" s="374"/>
      <c r="PPA65" s="374"/>
      <c r="PPB65" s="374"/>
      <c r="PPC65" s="374"/>
      <c r="PPD65" s="374"/>
      <c r="PPE65" s="374"/>
      <c r="PPF65" s="374"/>
      <c r="PPG65" s="374"/>
      <c r="PPH65" s="374"/>
      <c r="PPI65" s="374"/>
      <c r="PPJ65" s="374"/>
      <c r="PPK65" s="374"/>
      <c r="PPL65" s="374"/>
      <c r="PPM65" s="374"/>
      <c r="PPN65" s="374"/>
      <c r="PPO65" s="374"/>
      <c r="PPP65" s="374"/>
      <c r="PPQ65" s="374"/>
      <c r="PPR65" s="374"/>
      <c r="PPS65" s="374"/>
      <c r="PPT65" s="374"/>
      <c r="PPU65" s="374"/>
      <c r="PPV65" s="374"/>
      <c r="PPW65" s="374"/>
      <c r="PPX65" s="374"/>
      <c r="PPY65" s="374"/>
      <c r="PPZ65" s="374"/>
      <c r="PQA65" s="374"/>
      <c r="PQB65" s="374"/>
      <c r="PQC65" s="374"/>
      <c r="PQD65" s="374"/>
      <c r="PQE65" s="374"/>
      <c r="PQF65" s="374"/>
      <c r="PQG65" s="374"/>
      <c r="PQH65" s="374"/>
      <c r="PQI65" s="374"/>
      <c r="PQJ65" s="374"/>
      <c r="PQK65" s="374"/>
      <c r="PQL65" s="374"/>
      <c r="PQM65" s="374"/>
      <c r="PQN65" s="374"/>
      <c r="PQO65" s="374"/>
      <c r="PQP65" s="374"/>
      <c r="PQQ65" s="374"/>
      <c r="PQR65" s="374"/>
      <c r="PQS65" s="374"/>
      <c r="PQT65" s="374"/>
      <c r="PQU65" s="374"/>
      <c r="PQV65" s="374"/>
      <c r="PQW65" s="374"/>
      <c r="PQX65" s="374"/>
      <c r="PQY65" s="374"/>
      <c r="PQZ65" s="374"/>
      <c r="PRA65" s="374"/>
      <c r="PRB65" s="374"/>
      <c r="PRC65" s="374"/>
      <c r="PRD65" s="374"/>
      <c r="PRE65" s="374"/>
      <c r="PRF65" s="374"/>
      <c r="PRG65" s="374"/>
      <c r="PRH65" s="374"/>
      <c r="PRI65" s="374"/>
      <c r="PRJ65" s="374"/>
      <c r="PRK65" s="374"/>
      <c r="PRL65" s="374"/>
      <c r="PRM65" s="374"/>
      <c r="PRN65" s="374"/>
      <c r="PRO65" s="374"/>
      <c r="PRP65" s="374"/>
      <c r="PRQ65" s="374"/>
      <c r="PRR65" s="374"/>
      <c r="PRS65" s="374"/>
      <c r="PRT65" s="374"/>
      <c r="PRU65" s="374"/>
      <c r="PRV65" s="374"/>
      <c r="PRW65" s="374"/>
      <c r="PRX65" s="374"/>
      <c r="PRY65" s="374"/>
      <c r="PRZ65" s="374"/>
      <c r="PSA65" s="374"/>
      <c r="PSB65" s="374"/>
      <c r="PSC65" s="374"/>
      <c r="PSD65" s="374"/>
      <c r="PSE65" s="374"/>
      <c r="PSF65" s="374"/>
      <c r="PSG65" s="374"/>
      <c r="PSH65" s="374"/>
      <c r="PSI65" s="374"/>
      <c r="PSJ65" s="374"/>
      <c r="PSK65" s="374"/>
      <c r="PSL65" s="374"/>
      <c r="PSM65" s="374"/>
      <c r="PSN65" s="374"/>
      <c r="PSO65" s="374"/>
      <c r="PSP65" s="374"/>
      <c r="PSQ65" s="374"/>
      <c r="PSR65" s="374"/>
      <c r="PSS65" s="374"/>
      <c r="PST65" s="374"/>
      <c r="PSU65" s="374"/>
      <c r="PSV65" s="374"/>
      <c r="PSW65" s="374"/>
      <c r="PSX65" s="374"/>
      <c r="PSY65" s="374"/>
      <c r="PSZ65" s="374"/>
      <c r="PTA65" s="374"/>
      <c r="PTB65" s="374"/>
      <c r="PTC65" s="374"/>
      <c r="PTD65" s="374"/>
      <c r="PTE65" s="374"/>
      <c r="PTF65" s="374"/>
      <c r="PTG65" s="374"/>
      <c r="PTH65" s="374"/>
      <c r="PTI65" s="374"/>
      <c r="PTJ65" s="374"/>
      <c r="PTK65" s="374"/>
      <c r="PTL65" s="374"/>
      <c r="PTM65" s="374"/>
      <c r="PTN65" s="374"/>
      <c r="PTO65" s="374"/>
      <c r="PTP65" s="374"/>
      <c r="PTQ65" s="374"/>
      <c r="PTR65" s="374"/>
      <c r="PTS65" s="374"/>
      <c r="PTT65" s="374"/>
      <c r="PTU65" s="374"/>
      <c r="PTV65" s="374"/>
      <c r="PTW65" s="374"/>
      <c r="PTX65" s="374"/>
      <c r="PTY65" s="374"/>
      <c r="PTZ65" s="374"/>
      <c r="PUA65" s="374"/>
      <c r="PUB65" s="374"/>
      <c r="PUC65" s="374"/>
      <c r="PUD65" s="374"/>
      <c r="PUE65" s="374"/>
      <c r="PUF65" s="374"/>
      <c r="PUG65" s="374"/>
      <c r="PUH65" s="374"/>
      <c r="PUI65" s="374"/>
      <c r="PUJ65" s="374"/>
      <c r="PUK65" s="374"/>
      <c r="PUL65" s="374"/>
      <c r="PUM65" s="374"/>
      <c r="PUN65" s="374"/>
      <c r="PUO65" s="374"/>
      <c r="PUP65" s="374"/>
      <c r="PUQ65" s="374"/>
      <c r="PUR65" s="374"/>
      <c r="PUS65" s="374"/>
      <c r="PUT65" s="374"/>
      <c r="PUU65" s="374"/>
      <c r="PUV65" s="374"/>
      <c r="PUW65" s="374"/>
      <c r="PUX65" s="374"/>
      <c r="PUY65" s="374"/>
      <c r="PUZ65" s="374"/>
      <c r="PVA65" s="374"/>
      <c r="PVB65" s="374"/>
      <c r="PVC65" s="374"/>
      <c r="PVD65" s="374"/>
      <c r="PVE65" s="374"/>
      <c r="PVF65" s="374"/>
      <c r="PVG65" s="374"/>
      <c r="PVH65" s="374"/>
      <c r="PVI65" s="374"/>
      <c r="PVJ65" s="374"/>
      <c r="PVK65" s="374"/>
      <c r="PVL65" s="374"/>
      <c r="PVM65" s="374"/>
      <c r="PVN65" s="374"/>
      <c r="PVO65" s="374"/>
      <c r="PVP65" s="374"/>
      <c r="PVQ65" s="374"/>
      <c r="PVR65" s="374"/>
      <c r="PVS65" s="374"/>
      <c r="PVT65" s="374"/>
      <c r="PVU65" s="374"/>
      <c r="PVV65" s="374"/>
      <c r="PVW65" s="374"/>
      <c r="PVX65" s="374"/>
      <c r="PVY65" s="374"/>
      <c r="PVZ65" s="374"/>
      <c r="PWA65" s="374"/>
      <c r="PWB65" s="374"/>
      <c r="PWC65" s="374"/>
      <c r="PWD65" s="374"/>
      <c r="PWE65" s="374"/>
      <c r="PWF65" s="374"/>
      <c r="PWG65" s="374"/>
      <c r="PWH65" s="374"/>
      <c r="PWI65" s="374"/>
      <c r="PWJ65" s="374"/>
      <c r="PWK65" s="374"/>
      <c r="PWL65" s="374"/>
      <c r="PWM65" s="374"/>
      <c r="PWN65" s="374"/>
      <c r="PWO65" s="374"/>
      <c r="PWP65" s="374"/>
      <c r="PWQ65" s="374"/>
      <c r="PWR65" s="374"/>
      <c r="PWS65" s="374"/>
      <c r="PWT65" s="374"/>
      <c r="PWU65" s="374"/>
      <c r="PWV65" s="374"/>
      <c r="PWW65" s="374"/>
      <c r="PWX65" s="374"/>
      <c r="PWY65" s="374"/>
      <c r="PWZ65" s="374"/>
      <c r="PXA65" s="374"/>
      <c r="PXB65" s="374"/>
      <c r="PXC65" s="374"/>
      <c r="PXD65" s="374"/>
      <c r="PXE65" s="374"/>
      <c r="PXF65" s="374"/>
      <c r="PXG65" s="374"/>
      <c r="PXH65" s="374"/>
      <c r="PXI65" s="374"/>
      <c r="PXJ65" s="374"/>
      <c r="PXK65" s="374"/>
      <c r="PXL65" s="374"/>
      <c r="PXM65" s="374"/>
      <c r="PXN65" s="374"/>
      <c r="PXO65" s="374"/>
      <c r="PXP65" s="374"/>
      <c r="PXQ65" s="374"/>
      <c r="PXR65" s="374"/>
      <c r="PXS65" s="374"/>
      <c r="PXT65" s="374"/>
      <c r="PXU65" s="374"/>
      <c r="PXV65" s="374"/>
      <c r="PXW65" s="374"/>
      <c r="PXX65" s="374"/>
      <c r="PXY65" s="374"/>
      <c r="PXZ65" s="374"/>
      <c r="PYA65" s="374"/>
      <c r="PYB65" s="374"/>
      <c r="PYC65" s="374"/>
      <c r="PYD65" s="374"/>
      <c r="PYE65" s="374"/>
      <c r="PYF65" s="374"/>
      <c r="PYG65" s="374"/>
      <c r="PYH65" s="374"/>
      <c r="PYI65" s="374"/>
      <c r="PYJ65" s="374"/>
      <c r="PYK65" s="374"/>
      <c r="PYL65" s="374"/>
      <c r="PYM65" s="374"/>
      <c r="PYN65" s="374"/>
      <c r="PYO65" s="374"/>
      <c r="PYP65" s="374"/>
      <c r="PYQ65" s="374"/>
      <c r="PYR65" s="374"/>
      <c r="PYS65" s="374"/>
      <c r="PYT65" s="374"/>
      <c r="PYU65" s="374"/>
      <c r="PYV65" s="374"/>
      <c r="PYW65" s="374"/>
      <c r="PYX65" s="374"/>
      <c r="PYY65" s="374"/>
      <c r="PYZ65" s="374"/>
      <c r="PZA65" s="374"/>
      <c r="PZB65" s="374"/>
      <c r="PZC65" s="374"/>
      <c r="PZD65" s="374"/>
      <c r="PZE65" s="374"/>
      <c r="PZF65" s="374"/>
      <c r="PZG65" s="374"/>
      <c r="PZH65" s="374"/>
      <c r="PZI65" s="374"/>
      <c r="PZJ65" s="374"/>
      <c r="PZK65" s="374"/>
      <c r="PZL65" s="374"/>
      <c r="PZM65" s="374"/>
      <c r="PZN65" s="374"/>
      <c r="PZO65" s="374"/>
      <c r="PZP65" s="374"/>
      <c r="PZQ65" s="374"/>
      <c r="PZR65" s="374"/>
      <c r="PZS65" s="374"/>
      <c r="PZT65" s="374"/>
      <c r="PZU65" s="374"/>
      <c r="PZV65" s="374"/>
      <c r="PZW65" s="374"/>
      <c r="PZX65" s="374"/>
      <c r="PZY65" s="374"/>
      <c r="PZZ65" s="374"/>
      <c r="QAA65" s="374"/>
      <c r="QAB65" s="374"/>
      <c r="QAC65" s="374"/>
      <c r="QAD65" s="374"/>
      <c r="QAE65" s="374"/>
      <c r="QAF65" s="374"/>
      <c r="QAG65" s="374"/>
      <c r="QAH65" s="374"/>
      <c r="QAI65" s="374"/>
      <c r="QAJ65" s="374"/>
      <c r="QAK65" s="374"/>
      <c r="QAL65" s="374"/>
      <c r="QAM65" s="374"/>
      <c r="QAN65" s="374"/>
      <c r="QAO65" s="374"/>
      <c r="QAP65" s="374"/>
      <c r="QAQ65" s="374"/>
      <c r="QAR65" s="374"/>
      <c r="QAS65" s="374"/>
      <c r="QAT65" s="374"/>
      <c r="QAU65" s="374"/>
      <c r="QAV65" s="374"/>
      <c r="QAW65" s="374"/>
      <c r="QAX65" s="374"/>
      <c r="QAY65" s="374"/>
      <c r="QAZ65" s="374"/>
      <c r="QBA65" s="374"/>
      <c r="QBB65" s="374"/>
      <c r="QBC65" s="374"/>
      <c r="QBD65" s="374"/>
      <c r="QBE65" s="374"/>
      <c r="QBF65" s="374"/>
      <c r="QBG65" s="374"/>
      <c r="QBH65" s="374"/>
      <c r="QBI65" s="374"/>
      <c r="QBJ65" s="374"/>
      <c r="QBK65" s="374"/>
      <c r="QBL65" s="374"/>
      <c r="QBM65" s="374"/>
      <c r="QBN65" s="374"/>
      <c r="QBO65" s="374"/>
      <c r="QBP65" s="374"/>
      <c r="QBQ65" s="374"/>
      <c r="QBR65" s="374"/>
      <c r="QBS65" s="374"/>
      <c r="QBT65" s="374"/>
      <c r="QBU65" s="374"/>
      <c r="QBV65" s="374"/>
      <c r="QBW65" s="374"/>
      <c r="QBX65" s="374"/>
      <c r="QBY65" s="374"/>
      <c r="QBZ65" s="374"/>
      <c r="QCA65" s="374"/>
      <c r="QCB65" s="374"/>
      <c r="QCC65" s="374"/>
      <c r="QCD65" s="374"/>
      <c r="QCE65" s="374"/>
      <c r="QCF65" s="374"/>
      <c r="QCG65" s="374"/>
      <c r="QCH65" s="374"/>
      <c r="QCI65" s="374"/>
      <c r="QCJ65" s="374"/>
      <c r="QCK65" s="374"/>
      <c r="QCL65" s="374"/>
      <c r="QCM65" s="374"/>
      <c r="QCN65" s="374"/>
      <c r="QCO65" s="374"/>
      <c r="QCP65" s="374"/>
      <c r="QCQ65" s="374"/>
      <c r="QCR65" s="374"/>
      <c r="QCS65" s="374"/>
      <c r="QCT65" s="374"/>
      <c r="QCU65" s="374"/>
      <c r="QCV65" s="374"/>
      <c r="QCW65" s="374"/>
      <c r="QCX65" s="374"/>
      <c r="QCY65" s="374"/>
      <c r="QCZ65" s="374"/>
      <c r="QDA65" s="374"/>
      <c r="QDB65" s="374"/>
      <c r="QDC65" s="374"/>
      <c r="QDD65" s="374"/>
      <c r="QDE65" s="374"/>
      <c r="QDF65" s="374"/>
      <c r="QDG65" s="374"/>
      <c r="QDH65" s="374"/>
      <c r="QDI65" s="374"/>
      <c r="QDJ65" s="374"/>
      <c r="QDK65" s="374"/>
      <c r="QDL65" s="374"/>
      <c r="QDM65" s="374"/>
      <c r="QDN65" s="374"/>
      <c r="QDO65" s="374"/>
      <c r="QDP65" s="374"/>
      <c r="QDQ65" s="374"/>
      <c r="QDR65" s="374"/>
      <c r="QDS65" s="374"/>
      <c r="QDT65" s="374"/>
      <c r="QDU65" s="374"/>
      <c r="QDV65" s="374"/>
      <c r="QDW65" s="374"/>
      <c r="QDX65" s="374"/>
      <c r="QDY65" s="374"/>
      <c r="QDZ65" s="374"/>
      <c r="QEA65" s="374"/>
      <c r="QEB65" s="374"/>
      <c r="QEC65" s="374"/>
      <c r="QED65" s="374"/>
      <c r="QEE65" s="374"/>
      <c r="QEF65" s="374"/>
      <c r="QEG65" s="374"/>
      <c r="QEH65" s="374"/>
      <c r="QEI65" s="374"/>
      <c r="QEJ65" s="374"/>
      <c r="QEK65" s="374"/>
      <c r="QEL65" s="374"/>
      <c r="QEM65" s="374"/>
      <c r="QEN65" s="374"/>
      <c r="QEO65" s="374"/>
      <c r="QEP65" s="374"/>
      <c r="QEQ65" s="374"/>
      <c r="QER65" s="374"/>
      <c r="QES65" s="374"/>
      <c r="QET65" s="374"/>
      <c r="QEU65" s="374"/>
      <c r="QEV65" s="374"/>
      <c r="QEW65" s="374"/>
      <c r="QEX65" s="374"/>
      <c r="QEY65" s="374"/>
      <c r="QEZ65" s="374"/>
      <c r="QFA65" s="374"/>
      <c r="QFB65" s="374"/>
      <c r="QFC65" s="374"/>
      <c r="QFD65" s="374"/>
      <c r="QFE65" s="374"/>
      <c r="QFF65" s="374"/>
      <c r="QFG65" s="374"/>
      <c r="QFH65" s="374"/>
      <c r="QFI65" s="374"/>
      <c r="QFJ65" s="374"/>
      <c r="QFK65" s="374"/>
      <c r="QFL65" s="374"/>
      <c r="QFM65" s="374"/>
      <c r="QFN65" s="374"/>
      <c r="QFO65" s="374"/>
      <c r="QFP65" s="374"/>
      <c r="QFQ65" s="374"/>
      <c r="QFR65" s="374"/>
      <c r="QFS65" s="374"/>
      <c r="QFT65" s="374"/>
      <c r="QFU65" s="374"/>
      <c r="QFV65" s="374"/>
      <c r="QFW65" s="374"/>
      <c r="QFX65" s="374"/>
      <c r="QFY65" s="374"/>
      <c r="QFZ65" s="374"/>
      <c r="QGA65" s="374"/>
      <c r="QGB65" s="374"/>
      <c r="QGC65" s="374"/>
      <c r="QGD65" s="374"/>
      <c r="QGE65" s="374"/>
      <c r="QGF65" s="374"/>
      <c r="QGG65" s="374"/>
      <c r="QGH65" s="374"/>
      <c r="QGI65" s="374"/>
      <c r="QGJ65" s="374"/>
      <c r="QGK65" s="374"/>
      <c r="QGL65" s="374"/>
      <c r="QGM65" s="374"/>
      <c r="QGN65" s="374"/>
      <c r="QGO65" s="374"/>
      <c r="QGP65" s="374"/>
      <c r="QGQ65" s="374"/>
      <c r="QGR65" s="374"/>
      <c r="QGS65" s="374"/>
      <c r="QGT65" s="374"/>
      <c r="QGU65" s="374"/>
      <c r="QGV65" s="374"/>
      <c r="QGW65" s="374"/>
      <c r="QGX65" s="374"/>
      <c r="QGY65" s="374"/>
      <c r="QGZ65" s="374"/>
      <c r="QHA65" s="374"/>
      <c r="QHB65" s="374"/>
      <c r="QHC65" s="374"/>
      <c r="QHD65" s="374"/>
      <c r="QHE65" s="374"/>
      <c r="QHF65" s="374"/>
      <c r="QHG65" s="374"/>
      <c r="QHH65" s="374"/>
      <c r="QHI65" s="374"/>
      <c r="QHJ65" s="374"/>
      <c r="QHK65" s="374"/>
      <c r="QHL65" s="374"/>
      <c r="QHM65" s="374"/>
      <c r="QHN65" s="374"/>
      <c r="QHO65" s="374"/>
      <c r="QHP65" s="374"/>
      <c r="QHQ65" s="374"/>
      <c r="QHR65" s="374"/>
      <c r="QHS65" s="374"/>
      <c r="QHT65" s="374"/>
      <c r="QHU65" s="374"/>
      <c r="QHV65" s="374"/>
      <c r="QHW65" s="374"/>
      <c r="QHX65" s="374"/>
      <c r="QHY65" s="374"/>
      <c r="QHZ65" s="374"/>
      <c r="QIA65" s="374"/>
      <c r="QIB65" s="374"/>
      <c r="QIC65" s="374"/>
      <c r="QID65" s="374"/>
      <c r="QIE65" s="374"/>
      <c r="QIF65" s="374"/>
      <c r="QIG65" s="374"/>
      <c r="QIH65" s="374"/>
      <c r="QII65" s="374"/>
      <c r="QIJ65" s="374"/>
      <c r="QIK65" s="374"/>
      <c r="QIL65" s="374"/>
      <c r="QIM65" s="374"/>
      <c r="QIN65" s="374"/>
      <c r="QIO65" s="374"/>
      <c r="QIP65" s="374"/>
      <c r="QIQ65" s="374"/>
      <c r="QIR65" s="374"/>
      <c r="QIS65" s="374"/>
      <c r="QIT65" s="374"/>
      <c r="QIU65" s="374"/>
      <c r="QIV65" s="374"/>
      <c r="QIW65" s="374"/>
      <c r="QIX65" s="374"/>
      <c r="QIY65" s="374"/>
      <c r="QIZ65" s="374"/>
      <c r="QJA65" s="374"/>
      <c r="QJB65" s="374"/>
      <c r="QJC65" s="374"/>
      <c r="QJD65" s="374"/>
      <c r="QJE65" s="374"/>
      <c r="QJF65" s="374"/>
      <c r="QJG65" s="374"/>
      <c r="QJH65" s="374"/>
      <c r="QJI65" s="374"/>
      <c r="QJJ65" s="374"/>
      <c r="QJK65" s="374"/>
      <c r="QJL65" s="374"/>
      <c r="QJM65" s="374"/>
      <c r="QJN65" s="374"/>
      <c r="QJO65" s="374"/>
      <c r="QJP65" s="374"/>
      <c r="QJQ65" s="374"/>
      <c r="QJR65" s="374"/>
      <c r="QJS65" s="374"/>
      <c r="QJT65" s="374"/>
      <c r="QJU65" s="374"/>
      <c r="QJV65" s="374"/>
      <c r="QJW65" s="374"/>
      <c r="QJX65" s="374"/>
      <c r="QJY65" s="374"/>
      <c r="QJZ65" s="374"/>
      <c r="QKA65" s="374"/>
      <c r="QKB65" s="374"/>
      <c r="QKC65" s="374"/>
      <c r="QKD65" s="374"/>
      <c r="QKE65" s="374"/>
      <c r="QKF65" s="374"/>
      <c r="QKG65" s="374"/>
      <c r="QKH65" s="374"/>
      <c r="QKI65" s="374"/>
      <c r="QKJ65" s="374"/>
      <c r="QKK65" s="374"/>
      <c r="QKL65" s="374"/>
      <c r="QKM65" s="374"/>
      <c r="QKN65" s="374"/>
      <c r="QKO65" s="374"/>
      <c r="QKP65" s="374"/>
      <c r="QKQ65" s="374"/>
      <c r="QKR65" s="374"/>
      <c r="QKS65" s="374"/>
      <c r="QKT65" s="374"/>
      <c r="QKU65" s="374"/>
      <c r="QKV65" s="374"/>
      <c r="QKW65" s="374"/>
      <c r="QKX65" s="374"/>
      <c r="QKY65" s="374"/>
      <c r="QKZ65" s="374"/>
      <c r="QLA65" s="374"/>
      <c r="QLB65" s="374"/>
      <c r="QLC65" s="374"/>
      <c r="QLD65" s="374"/>
      <c r="QLE65" s="374"/>
      <c r="QLF65" s="374"/>
      <c r="QLG65" s="374"/>
      <c r="QLH65" s="374"/>
      <c r="QLI65" s="374"/>
      <c r="QLJ65" s="374"/>
      <c r="QLK65" s="374"/>
      <c r="QLL65" s="374"/>
      <c r="QLM65" s="374"/>
      <c r="QLN65" s="374"/>
      <c r="QLO65" s="374"/>
      <c r="QLP65" s="374"/>
      <c r="QLQ65" s="374"/>
      <c r="QLR65" s="374"/>
      <c r="QLS65" s="374"/>
      <c r="QLT65" s="374"/>
      <c r="QLU65" s="374"/>
      <c r="QLV65" s="374"/>
      <c r="QLW65" s="374"/>
      <c r="QLX65" s="374"/>
      <c r="QLY65" s="374"/>
      <c r="QLZ65" s="374"/>
      <c r="QMA65" s="374"/>
      <c r="QMB65" s="374"/>
      <c r="QMC65" s="374"/>
      <c r="QMD65" s="374"/>
      <c r="QME65" s="374"/>
      <c r="QMF65" s="374"/>
      <c r="QMG65" s="374"/>
      <c r="QMH65" s="374"/>
      <c r="QMI65" s="374"/>
      <c r="QMJ65" s="374"/>
      <c r="QMK65" s="374"/>
      <c r="QML65" s="374"/>
      <c r="QMM65" s="374"/>
      <c r="QMN65" s="374"/>
      <c r="QMO65" s="374"/>
      <c r="QMP65" s="374"/>
      <c r="QMQ65" s="374"/>
      <c r="QMR65" s="374"/>
      <c r="QMS65" s="374"/>
      <c r="QMT65" s="374"/>
      <c r="QMU65" s="374"/>
      <c r="QMV65" s="374"/>
      <c r="QMW65" s="374"/>
      <c r="QMX65" s="374"/>
      <c r="QMY65" s="374"/>
      <c r="QMZ65" s="374"/>
      <c r="QNA65" s="374"/>
      <c r="QNB65" s="374"/>
      <c r="QNC65" s="374"/>
      <c r="QND65" s="374"/>
      <c r="QNE65" s="374"/>
      <c r="QNF65" s="374"/>
      <c r="QNG65" s="374"/>
      <c r="QNH65" s="374"/>
      <c r="QNI65" s="374"/>
      <c r="QNJ65" s="374"/>
      <c r="QNK65" s="374"/>
      <c r="QNL65" s="374"/>
      <c r="QNM65" s="374"/>
      <c r="QNN65" s="374"/>
      <c r="QNO65" s="374"/>
      <c r="QNP65" s="374"/>
      <c r="QNQ65" s="374"/>
      <c r="QNR65" s="374"/>
      <c r="QNS65" s="374"/>
      <c r="QNT65" s="374"/>
      <c r="QNU65" s="374"/>
      <c r="QNV65" s="374"/>
      <c r="QNW65" s="374"/>
      <c r="QNX65" s="374"/>
      <c r="QNY65" s="374"/>
      <c r="QNZ65" s="374"/>
      <c r="QOA65" s="374"/>
      <c r="QOB65" s="374"/>
      <c r="QOC65" s="374"/>
      <c r="QOD65" s="374"/>
      <c r="QOE65" s="374"/>
      <c r="QOF65" s="374"/>
      <c r="QOG65" s="374"/>
      <c r="QOH65" s="374"/>
      <c r="QOI65" s="374"/>
      <c r="QOJ65" s="374"/>
      <c r="QOK65" s="374"/>
      <c r="QOL65" s="374"/>
      <c r="QOM65" s="374"/>
      <c r="QON65" s="374"/>
      <c r="QOO65" s="374"/>
      <c r="QOP65" s="374"/>
      <c r="QOQ65" s="374"/>
      <c r="QOR65" s="374"/>
      <c r="QOS65" s="374"/>
      <c r="QOT65" s="374"/>
      <c r="QOU65" s="374"/>
      <c r="QOV65" s="374"/>
      <c r="QOW65" s="374"/>
      <c r="QOX65" s="374"/>
      <c r="QOY65" s="374"/>
      <c r="QOZ65" s="374"/>
      <c r="QPA65" s="374"/>
      <c r="QPB65" s="374"/>
      <c r="QPC65" s="374"/>
      <c r="QPD65" s="374"/>
      <c r="QPE65" s="374"/>
      <c r="QPF65" s="374"/>
      <c r="QPG65" s="374"/>
      <c r="QPH65" s="374"/>
      <c r="QPI65" s="374"/>
      <c r="QPJ65" s="374"/>
      <c r="QPK65" s="374"/>
      <c r="QPL65" s="374"/>
      <c r="QPM65" s="374"/>
      <c r="QPN65" s="374"/>
      <c r="QPO65" s="374"/>
      <c r="QPP65" s="374"/>
      <c r="QPQ65" s="374"/>
      <c r="QPR65" s="374"/>
      <c r="QPS65" s="374"/>
      <c r="QPT65" s="374"/>
      <c r="QPU65" s="374"/>
      <c r="QPV65" s="374"/>
      <c r="QPW65" s="374"/>
      <c r="QPX65" s="374"/>
      <c r="QPY65" s="374"/>
      <c r="QPZ65" s="374"/>
      <c r="QQA65" s="374"/>
      <c r="QQB65" s="374"/>
      <c r="QQC65" s="374"/>
      <c r="QQD65" s="374"/>
      <c r="QQE65" s="374"/>
      <c r="QQF65" s="374"/>
      <c r="QQG65" s="374"/>
      <c r="QQH65" s="374"/>
      <c r="QQI65" s="374"/>
      <c r="QQJ65" s="374"/>
      <c r="QQK65" s="374"/>
      <c r="QQL65" s="374"/>
      <c r="QQM65" s="374"/>
      <c r="QQN65" s="374"/>
      <c r="QQO65" s="374"/>
      <c r="QQP65" s="374"/>
      <c r="QQQ65" s="374"/>
      <c r="QQR65" s="374"/>
      <c r="QQS65" s="374"/>
      <c r="QQT65" s="374"/>
      <c r="QQU65" s="374"/>
      <c r="QQV65" s="374"/>
      <c r="QQW65" s="374"/>
      <c r="QQX65" s="374"/>
      <c r="QQY65" s="374"/>
      <c r="QQZ65" s="374"/>
      <c r="QRA65" s="374"/>
      <c r="QRB65" s="374"/>
      <c r="QRC65" s="374"/>
      <c r="QRD65" s="374"/>
      <c r="QRE65" s="374"/>
      <c r="QRF65" s="374"/>
      <c r="QRG65" s="374"/>
      <c r="QRH65" s="374"/>
      <c r="QRI65" s="374"/>
      <c r="QRJ65" s="374"/>
      <c r="QRK65" s="374"/>
      <c r="QRL65" s="374"/>
      <c r="QRM65" s="374"/>
      <c r="QRN65" s="374"/>
      <c r="QRO65" s="374"/>
      <c r="QRP65" s="374"/>
      <c r="QRQ65" s="374"/>
      <c r="QRR65" s="374"/>
      <c r="QRS65" s="374"/>
      <c r="QRT65" s="374"/>
      <c r="QRU65" s="374"/>
      <c r="QRV65" s="374"/>
      <c r="QRW65" s="374"/>
      <c r="QRX65" s="374"/>
      <c r="QRY65" s="374"/>
      <c r="QRZ65" s="374"/>
      <c r="QSA65" s="374"/>
      <c r="QSB65" s="374"/>
      <c r="QSC65" s="374"/>
      <c r="QSD65" s="374"/>
      <c r="QSE65" s="374"/>
      <c r="QSF65" s="374"/>
      <c r="QSG65" s="374"/>
      <c r="QSH65" s="374"/>
      <c r="QSI65" s="374"/>
      <c r="QSJ65" s="374"/>
      <c r="QSK65" s="374"/>
      <c r="QSL65" s="374"/>
      <c r="QSM65" s="374"/>
      <c r="QSN65" s="374"/>
      <c r="QSO65" s="374"/>
      <c r="QSP65" s="374"/>
      <c r="QSQ65" s="374"/>
      <c r="QSR65" s="374"/>
      <c r="QSS65" s="374"/>
      <c r="QST65" s="374"/>
      <c r="QSU65" s="374"/>
      <c r="QSV65" s="374"/>
      <c r="QSW65" s="374"/>
      <c r="QSX65" s="374"/>
      <c r="QSY65" s="374"/>
      <c r="QSZ65" s="374"/>
      <c r="QTA65" s="374"/>
      <c r="QTB65" s="374"/>
      <c r="QTC65" s="374"/>
      <c r="QTD65" s="374"/>
      <c r="QTE65" s="374"/>
      <c r="QTF65" s="374"/>
      <c r="QTG65" s="374"/>
      <c r="QTH65" s="374"/>
      <c r="QTI65" s="374"/>
      <c r="QTJ65" s="374"/>
      <c r="QTK65" s="374"/>
      <c r="QTL65" s="374"/>
      <c r="QTM65" s="374"/>
      <c r="QTN65" s="374"/>
      <c r="QTO65" s="374"/>
      <c r="QTP65" s="374"/>
      <c r="QTQ65" s="374"/>
      <c r="QTR65" s="374"/>
      <c r="QTS65" s="374"/>
      <c r="QTT65" s="374"/>
      <c r="QTU65" s="374"/>
      <c r="QTV65" s="374"/>
      <c r="QTW65" s="374"/>
      <c r="QTX65" s="374"/>
      <c r="QTY65" s="374"/>
      <c r="QTZ65" s="374"/>
      <c r="QUA65" s="374"/>
      <c r="QUB65" s="374"/>
      <c r="QUC65" s="374"/>
      <c r="QUD65" s="374"/>
      <c r="QUE65" s="374"/>
      <c r="QUF65" s="374"/>
      <c r="QUG65" s="374"/>
      <c r="QUH65" s="374"/>
      <c r="QUI65" s="374"/>
      <c r="QUJ65" s="374"/>
      <c r="QUK65" s="374"/>
      <c r="QUL65" s="374"/>
      <c r="QUM65" s="374"/>
      <c r="QUN65" s="374"/>
      <c r="QUO65" s="374"/>
      <c r="QUP65" s="374"/>
      <c r="QUQ65" s="374"/>
      <c r="QUR65" s="374"/>
      <c r="QUS65" s="374"/>
      <c r="QUT65" s="374"/>
      <c r="QUU65" s="374"/>
      <c r="QUV65" s="374"/>
      <c r="QUW65" s="374"/>
      <c r="QUX65" s="374"/>
      <c r="QUY65" s="374"/>
      <c r="QUZ65" s="374"/>
      <c r="QVA65" s="374"/>
      <c r="QVB65" s="374"/>
      <c r="QVC65" s="374"/>
      <c r="QVD65" s="374"/>
      <c r="QVE65" s="374"/>
      <c r="QVF65" s="374"/>
      <c r="QVG65" s="374"/>
      <c r="QVH65" s="374"/>
      <c r="QVI65" s="374"/>
      <c r="QVJ65" s="374"/>
      <c r="QVK65" s="374"/>
      <c r="QVL65" s="374"/>
      <c r="QVM65" s="374"/>
      <c r="QVN65" s="374"/>
      <c r="QVO65" s="374"/>
      <c r="QVP65" s="374"/>
      <c r="QVQ65" s="374"/>
      <c r="QVR65" s="374"/>
      <c r="QVS65" s="374"/>
      <c r="QVT65" s="374"/>
      <c r="QVU65" s="374"/>
      <c r="QVV65" s="374"/>
      <c r="QVW65" s="374"/>
      <c r="QVX65" s="374"/>
      <c r="QVY65" s="374"/>
      <c r="QVZ65" s="374"/>
      <c r="QWA65" s="374"/>
      <c r="QWB65" s="374"/>
      <c r="QWC65" s="374"/>
      <c r="QWD65" s="374"/>
      <c r="QWE65" s="374"/>
      <c r="QWF65" s="374"/>
      <c r="QWG65" s="374"/>
      <c r="QWH65" s="374"/>
      <c r="QWI65" s="374"/>
      <c r="QWJ65" s="374"/>
      <c r="QWK65" s="374"/>
      <c r="QWL65" s="374"/>
      <c r="QWM65" s="374"/>
      <c r="QWN65" s="374"/>
      <c r="QWO65" s="374"/>
      <c r="QWP65" s="374"/>
      <c r="QWQ65" s="374"/>
      <c r="QWR65" s="374"/>
      <c r="QWS65" s="374"/>
      <c r="QWT65" s="374"/>
      <c r="QWU65" s="374"/>
      <c r="QWV65" s="374"/>
      <c r="QWW65" s="374"/>
      <c r="QWX65" s="374"/>
      <c r="QWY65" s="374"/>
      <c r="QWZ65" s="374"/>
      <c r="QXA65" s="374"/>
      <c r="QXB65" s="374"/>
      <c r="QXC65" s="374"/>
      <c r="QXD65" s="374"/>
      <c r="QXE65" s="374"/>
      <c r="QXF65" s="374"/>
      <c r="QXG65" s="374"/>
      <c r="QXH65" s="374"/>
      <c r="QXI65" s="374"/>
      <c r="QXJ65" s="374"/>
      <c r="QXK65" s="374"/>
      <c r="QXL65" s="374"/>
      <c r="QXM65" s="374"/>
      <c r="QXN65" s="374"/>
      <c r="QXO65" s="374"/>
      <c r="QXP65" s="374"/>
      <c r="QXQ65" s="374"/>
      <c r="QXR65" s="374"/>
      <c r="QXS65" s="374"/>
      <c r="QXT65" s="374"/>
      <c r="QXU65" s="374"/>
      <c r="QXV65" s="374"/>
      <c r="QXW65" s="374"/>
      <c r="QXX65" s="374"/>
      <c r="QXY65" s="374"/>
      <c r="QXZ65" s="374"/>
      <c r="QYA65" s="374"/>
      <c r="QYB65" s="374"/>
      <c r="QYC65" s="374"/>
      <c r="QYD65" s="374"/>
      <c r="QYE65" s="374"/>
      <c r="QYF65" s="374"/>
      <c r="QYG65" s="374"/>
      <c r="QYH65" s="374"/>
      <c r="QYI65" s="374"/>
      <c r="QYJ65" s="374"/>
      <c r="QYK65" s="374"/>
      <c r="QYL65" s="374"/>
      <c r="QYM65" s="374"/>
      <c r="QYN65" s="374"/>
      <c r="QYO65" s="374"/>
      <c r="QYP65" s="374"/>
      <c r="QYQ65" s="374"/>
      <c r="QYR65" s="374"/>
      <c r="QYS65" s="374"/>
      <c r="QYT65" s="374"/>
      <c r="QYU65" s="374"/>
      <c r="QYV65" s="374"/>
      <c r="QYW65" s="374"/>
      <c r="QYX65" s="374"/>
      <c r="QYY65" s="374"/>
      <c r="QYZ65" s="374"/>
      <c r="QZA65" s="374"/>
      <c r="QZB65" s="374"/>
      <c r="QZC65" s="374"/>
      <c r="QZD65" s="374"/>
      <c r="QZE65" s="374"/>
      <c r="QZF65" s="374"/>
      <c r="QZG65" s="374"/>
      <c r="QZH65" s="374"/>
      <c r="QZI65" s="374"/>
      <c r="QZJ65" s="374"/>
      <c r="QZK65" s="374"/>
      <c r="QZL65" s="374"/>
      <c r="QZM65" s="374"/>
      <c r="QZN65" s="374"/>
      <c r="QZO65" s="374"/>
      <c r="QZP65" s="374"/>
      <c r="QZQ65" s="374"/>
      <c r="QZR65" s="374"/>
      <c r="QZS65" s="374"/>
      <c r="QZT65" s="374"/>
      <c r="QZU65" s="374"/>
      <c r="QZV65" s="374"/>
      <c r="QZW65" s="374"/>
      <c r="QZX65" s="374"/>
      <c r="QZY65" s="374"/>
      <c r="QZZ65" s="374"/>
      <c r="RAA65" s="374"/>
      <c r="RAB65" s="374"/>
      <c r="RAC65" s="374"/>
      <c r="RAD65" s="374"/>
      <c r="RAE65" s="374"/>
      <c r="RAF65" s="374"/>
      <c r="RAG65" s="374"/>
      <c r="RAH65" s="374"/>
      <c r="RAI65" s="374"/>
      <c r="RAJ65" s="374"/>
      <c r="RAK65" s="374"/>
      <c r="RAL65" s="374"/>
      <c r="RAM65" s="374"/>
      <c r="RAN65" s="374"/>
      <c r="RAO65" s="374"/>
      <c r="RAP65" s="374"/>
      <c r="RAQ65" s="374"/>
      <c r="RAR65" s="374"/>
      <c r="RAS65" s="374"/>
      <c r="RAT65" s="374"/>
      <c r="RAU65" s="374"/>
      <c r="RAV65" s="374"/>
      <c r="RAW65" s="374"/>
      <c r="RAX65" s="374"/>
      <c r="RAY65" s="374"/>
      <c r="RAZ65" s="374"/>
      <c r="RBA65" s="374"/>
      <c r="RBB65" s="374"/>
      <c r="RBC65" s="374"/>
      <c r="RBD65" s="374"/>
      <c r="RBE65" s="374"/>
      <c r="RBF65" s="374"/>
      <c r="RBG65" s="374"/>
      <c r="RBH65" s="374"/>
      <c r="RBI65" s="374"/>
      <c r="RBJ65" s="374"/>
      <c r="RBK65" s="374"/>
      <c r="RBL65" s="374"/>
      <c r="RBM65" s="374"/>
      <c r="RBN65" s="374"/>
      <c r="RBO65" s="374"/>
      <c r="RBP65" s="374"/>
      <c r="RBQ65" s="374"/>
      <c r="RBR65" s="374"/>
      <c r="RBS65" s="374"/>
      <c r="RBT65" s="374"/>
      <c r="RBU65" s="374"/>
      <c r="RBV65" s="374"/>
      <c r="RBW65" s="374"/>
      <c r="RBX65" s="374"/>
      <c r="RBY65" s="374"/>
      <c r="RBZ65" s="374"/>
      <c r="RCA65" s="374"/>
      <c r="RCB65" s="374"/>
      <c r="RCC65" s="374"/>
      <c r="RCD65" s="374"/>
      <c r="RCE65" s="374"/>
      <c r="RCF65" s="374"/>
      <c r="RCG65" s="374"/>
      <c r="RCH65" s="374"/>
      <c r="RCI65" s="374"/>
      <c r="RCJ65" s="374"/>
      <c r="RCK65" s="374"/>
      <c r="RCL65" s="374"/>
      <c r="RCM65" s="374"/>
      <c r="RCN65" s="374"/>
      <c r="RCO65" s="374"/>
      <c r="RCP65" s="374"/>
      <c r="RCQ65" s="374"/>
      <c r="RCR65" s="374"/>
      <c r="RCS65" s="374"/>
      <c r="RCT65" s="374"/>
      <c r="RCU65" s="374"/>
      <c r="RCV65" s="374"/>
      <c r="RCW65" s="374"/>
      <c r="RCX65" s="374"/>
      <c r="RCY65" s="374"/>
      <c r="RCZ65" s="374"/>
      <c r="RDA65" s="374"/>
      <c r="RDB65" s="374"/>
      <c r="RDC65" s="374"/>
      <c r="RDD65" s="374"/>
      <c r="RDE65" s="374"/>
      <c r="RDF65" s="374"/>
      <c r="RDG65" s="374"/>
      <c r="RDH65" s="374"/>
      <c r="RDI65" s="374"/>
      <c r="RDJ65" s="374"/>
      <c r="RDK65" s="374"/>
      <c r="RDL65" s="374"/>
      <c r="RDM65" s="374"/>
      <c r="RDN65" s="374"/>
      <c r="RDO65" s="374"/>
      <c r="RDP65" s="374"/>
      <c r="RDQ65" s="374"/>
      <c r="RDR65" s="374"/>
      <c r="RDS65" s="374"/>
      <c r="RDT65" s="374"/>
      <c r="RDU65" s="374"/>
      <c r="RDV65" s="374"/>
      <c r="RDW65" s="374"/>
      <c r="RDX65" s="374"/>
      <c r="RDY65" s="374"/>
      <c r="RDZ65" s="374"/>
      <c r="REA65" s="374"/>
      <c r="REB65" s="374"/>
      <c r="REC65" s="374"/>
      <c r="RED65" s="374"/>
      <c r="REE65" s="374"/>
      <c r="REF65" s="374"/>
      <c r="REG65" s="374"/>
      <c r="REH65" s="374"/>
      <c r="REI65" s="374"/>
      <c r="REJ65" s="374"/>
      <c r="REK65" s="374"/>
      <c r="REL65" s="374"/>
      <c r="REM65" s="374"/>
      <c r="REN65" s="374"/>
      <c r="REO65" s="374"/>
      <c r="REP65" s="374"/>
      <c r="REQ65" s="374"/>
      <c r="RER65" s="374"/>
      <c r="RES65" s="374"/>
      <c r="RET65" s="374"/>
      <c r="REU65" s="374"/>
      <c r="REV65" s="374"/>
      <c r="REW65" s="374"/>
      <c r="REX65" s="374"/>
      <c r="REY65" s="374"/>
      <c r="REZ65" s="374"/>
      <c r="RFA65" s="374"/>
      <c r="RFB65" s="374"/>
      <c r="RFC65" s="374"/>
      <c r="RFD65" s="374"/>
      <c r="RFE65" s="374"/>
      <c r="RFF65" s="374"/>
      <c r="RFG65" s="374"/>
      <c r="RFH65" s="374"/>
      <c r="RFI65" s="374"/>
      <c r="RFJ65" s="374"/>
      <c r="RFK65" s="374"/>
      <c r="RFL65" s="374"/>
      <c r="RFM65" s="374"/>
      <c r="RFN65" s="374"/>
      <c r="RFO65" s="374"/>
      <c r="RFP65" s="374"/>
      <c r="RFQ65" s="374"/>
      <c r="RFR65" s="374"/>
      <c r="RFS65" s="374"/>
      <c r="RFT65" s="374"/>
      <c r="RFU65" s="374"/>
      <c r="RFV65" s="374"/>
      <c r="RFW65" s="374"/>
      <c r="RFX65" s="374"/>
      <c r="RFY65" s="374"/>
      <c r="RFZ65" s="374"/>
      <c r="RGA65" s="374"/>
      <c r="RGB65" s="374"/>
      <c r="RGC65" s="374"/>
      <c r="RGD65" s="374"/>
      <c r="RGE65" s="374"/>
      <c r="RGF65" s="374"/>
      <c r="RGG65" s="374"/>
      <c r="RGH65" s="374"/>
      <c r="RGI65" s="374"/>
      <c r="RGJ65" s="374"/>
      <c r="RGK65" s="374"/>
      <c r="RGL65" s="374"/>
      <c r="RGM65" s="374"/>
      <c r="RGN65" s="374"/>
      <c r="RGO65" s="374"/>
      <c r="RGP65" s="374"/>
      <c r="RGQ65" s="374"/>
      <c r="RGR65" s="374"/>
      <c r="RGS65" s="374"/>
      <c r="RGT65" s="374"/>
      <c r="RGU65" s="374"/>
      <c r="RGV65" s="374"/>
      <c r="RGW65" s="374"/>
      <c r="RGX65" s="374"/>
      <c r="RGY65" s="374"/>
      <c r="RGZ65" s="374"/>
      <c r="RHA65" s="374"/>
      <c r="RHB65" s="374"/>
      <c r="RHC65" s="374"/>
      <c r="RHD65" s="374"/>
      <c r="RHE65" s="374"/>
      <c r="RHF65" s="374"/>
      <c r="RHG65" s="374"/>
      <c r="RHH65" s="374"/>
      <c r="RHI65" s="374"/>
      <c r="RHJ65" s="374"/>
      <c r="RHK65" s="374"/>
      <c r="RHL65" s="374"/>
      <c r="RHM65" s="374"/>
      <c r="RHN65" s="374"/>
      <c r="RHO65" s="374"/>
      <c r="RHP65" s="374"/>
      <c r="RHQ65" s="374"/>
      <c r="RHR65" s="374"/>
      <c r="RHS65" s="374"/>
      <c r="RHT65" s="374"/>
      <c r="RHU65" s="374"/>
      <c r="RHV65" s="374"/>
      <c r="RHW65" s="374"/>
      <c r="RHX65" s="374"/>
      <c r="RHY65" s="374"/>
      <c r="RHZ65" s="374"/>
      <c r="RIA65" s="374"/>
      <c r="RIB65" s="374"/>
      <c r="RIC65" s="374"/>
      <c r="RID65" s="374"/>
      <c r="RIE65" s="374"/>
      <c r="RIF65" s="374"/>
      <c r="RIG65" s="374"/>
      <c r="RIH65" s="374"/>
      <c r="RII65" s="374"/>
      <c r="RIJ65" s="374"/>
      <c r="RIK65" s="374"/>
      <c r="RIL65" s="374"/>
      <c r="RIM65" s="374"/>
      <c r="RIN65" s="374"/>
      <c r="RIO65" s="374"/>
      <c r="RIP65" s="374"/>
      <c r="RIQ65" s="374"/>
      <c r="RIR65" s="374"/>
      <c r="RIS65" s="374"/>
      <c r="RIT65" s="374"/>
      <c r="RIU65" s="374"/>
      <c r="RIV65" s="374"/>
      <c r="RIW65" s="374"/>
      <c r="RIX65" s="374"/>
      <c r="RIY65" s="374"/>
      <c r="RIZ65" s="374"/>
      <c r="RJA65" s="374"/>
      <c r="RJB65" s="374"/>
      <c r="RJC65" s="374"/>
      <c r="RJD65" s="374"/>
      <c r="RJE65" s="374"/>
      <c r="RJF65" s="374"/>
      <c r="RJG65" s="374"/>
      <c r="RJH65" s="374"/>
      <c r="RJI65" s="374"/>
      <c r="RJJ65" s="374"/>
      <c r="RJK65" s="374"/>
      <c r="RJL65" s="374"/>
      <c r="RJM65" s="374"/>
      <c r="RJN65" s="374"/>
      <c r="RJO65" s="374"/>
      <c r="RJP65" s="374"/>
      <c r="RJQ65" s="374"/>
      <c r="RJR65" s="374"/>
      <c r="RJS65" s="374"/>
      <c r="RJT65" s="374"/>
      <c r="RJU65" s="374"/>
      <c r="RJV65" s="374"/>
      <c r="RJW65" s="374"/>
      <c r="RJX65" s="374"/>
      <c r="RJY65" s="374"/>
      <c r="RJZ65" s="374"/>
      <c r="RKA65" s="374"/>
      <c r="RKB65" s="374"/>
      <c r="RKC65" s="374"/>
      <c r="RKD65" s="374"/>
      <c r="RKE65" s="374"/>
      <c r="RKF65" s="374"/>
      <c r="RKG65" s="374"/>
      <c r="RKH65" s="374"/>
      <c r="RKI65" s="374"/>
      <c r="RKJ65" s="374"/>
      <c r="RKK65" s="374"/>
      <c r="RKL65" s="374"/>
      <c r="RKM65" s="374"/>
      <c r="RKN65" s="374"/>
      <c r="RKO65" s="374"/>
      <c r="RKP65" s="374"/>
      <c r="RKQ65" s="374"/>
      <c r="RKR65" s="374"/>
      <c r="RKS65" s="374"/>
      <c r="RKT65" s="374"/>
      <c r="RKU65" s="374"/>
      <c r="RKV65" s="374"/>
      <c r="RKW65" s="374"/>
      <c r="RKX65" s="374"/>
      <c r="RKY65" s="374"/>
      <c r="RKZ65" s="374"/>
      <c r="RLA65" s="374"/>
      <c r="RLB65" s="374"/>
      <c r="RLC65" s="374"/>
      <c r="RLD65" s="374"/>
      <c r="RLE65" s="374"/>
      <c r="RLF65" s="374"/>
      <c r="RLG65" s="374"/>
      <c r="RLH65" s="374"/>
      <c r="RLI65" s="374"/>
      <c r="RLJ65" s="374"/>
      <c r="RLK65" s="374"/>
      <c r="RLL65" s="374"/>
      <c r="RLM65" s="374"/>
      <c r="RLN65" s="374"/>
      <c r="RLO65" s="374"/>
      <c r="RLP65" s="374"/>
      <c r="RLQ65" s="374"/>
      <c r="RLR65" s="374"/>
      <c r="RLS65" s="374"/>
      <c r="RLT65" s="374"/>
      <c r="RLU65" s="374"/>
      <c r="RLV65" s="374"/>
      <c r="RLW65" s="374"/>
      <c r="RLX65" s="374"/>
      <c r="RLY65" s="374"/>
      <c r="RLZ65" s="374"/>
      <c r="RMA65" s="374"/>
      <c r="RMB65" s="374"/>
      <c r="RMC65" s="374"/>
      <c r="RMD65" s="374"/>
      <c r="RME65" s="374"/>
      <c r="RMF65" s="374"/>
      <c r="RMG65" s="374"/>
      <c r="RMH65" s="374"/>
      <c r="RMI65" s="374"/>
      <c r="RMJ65" s="374"/>
      <c r="RMK65" s="374"/>
      <c r="RML65" s="374"/>
      <c r="RMM65" s="374"/>
      <c r="RMN65" s="374"/>
      <c r="RMO65" s="374"/>
      <c r="RMP65" s="374"/>
      <c r="RMQ65" s="374"/>
      <c r="RMR65" s="374"/>
      <c r="RMS65" s="374"/>
      <c r="RMT65" s="374"/>
      <c r="RMU65" s="374"/>
      <c r="RMV65" s="374"/>
      <c r="RMW65" s="374"/>
      <c r="RMX65" s="374"/>
      <c r="RMY65" s="374"/>
      <c r="RMZ65" s="374"/>
      <c r="RNA65" s="374"/>
      <c r="RNB65" s="374"/>
      <c r="RNC65" s="374"/>
      <c r="RND65" s="374"/>
      <c r="RNE65" s="374"/>
      <c r="RNF65" s="374"/>
      <c r="RNG65" s="374"/>
      <c r="RNH65" s="374"/>
      <c r="RNI65" s="374"/>
      <c r="RNJ65" s="374"/>
      <c r="RNK65" s="374"/>
      <c r="RNL65" s="374"/>
      <c r="RNM65" s="374"/>
      <c r="RNN65" s="374"/>
      <c r="RNO65" s="374"/>
      <c r="RNP65" s="374"/>
      <c r="RNQ65" s="374"/>
      <c r="RNR65" s="374"/>
      <c r="RNS65" s="374"/>
      <c r="RNT65" s="374"/>
      <c r="RNU65" s="374"/>
      <c r="RNV65" s="374"/>
      <c r="RNW65" s="374"/>
      <c r="RNX65" s="374"/>
      <c r="RNY65" s="374"/>
      <c r="RNZ65" s="374"/>
      <c r="ROA65" s="374"/>
      <c r="ROB65" s="374"/>
      <c r="ROC65" s="374"/>
      <c r="ROD65" s="374"/>
      <c r="ROE65" s="374"/>
      <c r="ROF65" s="374"/>
      <c r="ROG65" s="374"/>
      <c r="ROH65" s="374"/>
      <c r="ROI65" s="374"/>
      <c r="ROJ65" s="374"/>
      <c r="ROK65" s="374"/>
      <c r="ROL65" s="374"/>
      <c r="ROM65" s="374"/>
      <c r="RON65" s="374"/>
      <c r="ROO65" s="374"/>
      <c r="ROP65" s="374"/>
      <c r="ROQ65" s="374"/>
      <c r="ROR65" s="374"/>
      <c r="ROS65" s="374"/>
      <c r="ROT65" s="374"/>
      <c r="ROU65" s="374"/>
      <c r="ROV65" s="374"/>
      <c r="ROW65" s="374"/>
      <c r="ROX65" s="374"/>
      <c r="ROY65" s="374"/>
      <c r="ROZ65" s="374"/>
      <c r="RPA65" s="374"/>
      <c r="RPB65" s="374"/>
      <c r="RPC65" s="374"/>
      <c r="RPD65" s="374"/>
      <c r="RPE65" s="374"/>
      <c r="RPF65" s="374"/>
      <c r="RPG65" s="374"/>
      <c r="RPH65" s="374"/>
      <c r="RPI65" s="374"/>
      <c r="RPJ65" s="374"/>
      <c r="RPK65" s="374"/>
      <c r="RPL65" s="374"/>
      <c r="RPM65" s="374"/>
      <c r="RPN65" s="374"/>
      <c r="RPO65" s="374"/>
      <c r="RPP65" s="374"/>
      <c r="RPQ65" s="374"/>
      <c r="RPR65" s="374"/>
      <c r="RPS65" s="374"/>
      <c r="RPT65" s="374"/>
      <c r="RPU65" s="374"/>
      <c r="RPV65" s="374"/>
      <c r="RPW65" s="374"/>
      <c r="RPX65" s="374"/>
      <c r="RPY65" s="374"/>
      <c r="RPZ65" s="374"/>
      <c r="RQA65" s="374"/>
      <c r="RQB65" s="374"/>
      <c r="RQC65" s="374"/>
      <c r="RQD65" s="374"/>
      <c r="RQE65" s="374"/>
      <c r="RQF65" s="374"/>
      <c r="RQG65" s="374"/>
      <c r="RQH65" s="374"/>
      <c r="RQI65" s="374"/>
      <c r="RQJ65" s="374"/>
      <c r="RQK65" s="374"/>
      <c r="RQL65" s="374"/>
      <c r="RQM65" s="374"/>
      <c r="RQN65" s="374"/>
      <c r="RQO65" s="374"/>
      <c r="RQP65" s="374"/>
      <c r="RQQ65" s="374"/>
      <c r="RQR65" s="374"/>
      <c r="RQS65" s="374"/>
      <c r="RQT65" s="374"/>
      <c r="RQU65" s="374"/>
      <c r="RQV65" s="374"/>
      <c r="RQW65" s="374"/>
      <c r="RQX65" s="374"/>
      <c r="RQY65" s="374"/>
      <c r="RQZ65" s="374"/>
      <c r="RRA65" s="374"/>
      <c r="RRB65" s="374"/>
      <c r="RRC65" s="374"/>
      <c r="RRD65" s="374"/>
      <c r="RRE65" s="374"/>
      <c r="RRF65" s="374"/>
      <c r="RRG65" s="374"/>
      <c r="RRH65" s="374"/>
      <c r="RRI65" s="374"/>
      <c r="RRJ65" s="374"/>
      <c r="RRK65" s="374"/>
      <c r="RRL65" s="374"/>
      <c r="RRM65" s="374"/>
      <c r="RRN65" s="374"/>
      <c r="RRO65" s="374"/>
      <c r="RRP65" s="374"/>
      <c r="RRQ65" s="374"/>
      <c r="RRR65" s="374"/>
      <c r="RRS65" s="374"/>
      <c r="RRT65" s="374"/>
      <c r="RRU65" s="374"/>
      <c r="RRV65" s="374"/>
      <c r="RRW65" s="374"/>
      <c r="RRX65" s="374"/>
      <c r="RRY65" s="374"/>
      <c r="RRZ65" s="374"/>
      <c r="RSA65" s="374"/>
      <c r="RSB65" s="374"/>
      <c r="RSC65" s="374"/>
      <c r="RSD65" s="374"/>
      <c r="RSE65" s="374"/>
      <c r="RSF65" s="374"/>
      <c r="RSG65" s="374"/>
      <c r="RSH65" s="374"/>
      <c r="RSI65" s="374"/>
      <c r="RSJ65" s="374"/>
      <c r="RSK65" s="374"/>
      <c r="RSL65" s="374"/>
      <c r="RSM65" s="374"/>
      <c r="RSN65" s="374"/>
      <c r="RSO65" s="374"/>
      <c r="RSP65" s="374"/>
      <c r="RSQ65" s="374"/>
      <c r="RSR65" s="374"/>
      <c r="RSS65" s="374"/>
      <c r="RST65" s="374"/>
      <c r="RSU65" s="374"/>
      <c r="RSV65" s="374"/>
      <c r="RSW65" s="374"/>
      <c r="RSX65" s="374"/>
      <c r="RSY65" s="374"/>
      <c r="RSZ65" s="374"/>
      <c r="RTA65" s="374"/>
      <c r="RTB65" s="374"/>
      <c r="RTC65" s="374"/>
      <c r="RTD65" s="374"/>
      <c r="RTE65" s="374"/>
      <c r="RTF65" s="374"/>
      <c r="RTG65" s="374"/>
      <c r="RTH65" s="374"/>
      <c r="RTI65" s="374"/>
      <c r="RTJ65" s="374"/>
      <c r="RTK65" s="374"/>
      <c r="RTL65" s="374"/>
      <c r="RTM65" s="374"/>
      <c r="RTN65" s="374"/>
      <c r="RTO65" s="374"/>
      <c r="RTP65" s="374"/>
      <c r="RTQ65" s="374"/>
      <c r="RTR65" s="374"/>
      <c r="RTS65" s="374"/>
      <c r="RTT65" s="374"/>
      <c r="RTU65" s="374"/>
      <c r="RTV65" s="374"/>
      <c r="RTW65" s="374"/>
      <c r="RTX65" s="374"/>
      <c r="RTY65" s="374"/>
      <c r="RTZ65" s="374"/>
      <c r="RUA65" s="374"/>
      <c r="RUB65" s="374"/>
      <c r="RUC65" s="374"/>
      <c r="RUD65" s="374"/>
      <c r="RUE65" s="374"/>
      <c r="RUF65" s="374"/>
      <c r="RUG65" s="374"/>
      <c r="RUH65" s="374"/>
      <c r="RUI65" s="374"/>
      <c r="RUJ65" s="374"/>
      <c r="RUK65" s="374"/>
      <c r="RUL65" s="374"/>
      <c r="RUM65" s="374"/>
      <c r="RUN65" s="374"/>
      <c r="RUO65" s="374"/>
      <c r="RUP65" s="374"/>
      <c r="RUQ65" s="374"/>
      <c r="RUR65" s="374"/>
      <c r="RUS65" s="374"/>
      <c r="RUT65" s="374"/>
      <c r="RUU65" s="374"/>
      <c r="RUV65" s="374"/>
      <c r="RUW65" s="374"/>
      <c r="RUX65" s="374"/>
      <c r="RUY65" s="374"/>
      <c r="RUZ65" s="374"/>
      <c r="RVA65" s="374"/>
      <c r="RVB65" s="374"/>
      <c r="RVC65" s="374"/>
      <c r="RVD65" s="374"/>
      <c r="RVE65" s="374"/>
      <c r="RVF65" s="374"/>
      <c r="RVG65" s="374"/>
      <c r="RVH65" s="374"/>
      <c r="RVI65" s="374"/>
      <c r="RVJ65" s="374"/>
      <c r="RVK65" s="374"/>
      <c r="RVL65" s="374"/>
      <c r="RVM65" s="374"/>
      <c r="RVN65" s="374"/>
      <c r="RVO65" s="374"/>
      <c r="RVP65" s="374"/>
      <c r="RVQ65" s="374"/>
      <c r="RVR65" s="374"/>
      <c r="RVS65" s="374"/>
      <c r="RVT65" s="374"/>
      <c r="RVU65" s="374"/>
      <c r="RVV65" s="374"/>
      <c r="RVW65" s="374"/>
      <c r="RVX65" s="374"/>
      <c r="RVY65" s="374"/>
      <c r="RVZ65" s="374"/>
      <c r="RWA65" s="374"/>
      <c r="RWB65" s="374"/>
      <c r="RWC65" s="374"/>
      <c r="RWD65" s="374"/>
      <c r="RWE65" s="374"/>
      <c r="RWF65" s="374"/>
      <c r="RWG65" s="374"/>
      <c r="RWH65" s="374"/>
      <c r="RWI65" s="374"/>
      <c r="RWJ65" s="374"/>
      <c r="RWK65" s="374"/>
      <c r="RWL65" s="374"/>
      <c r="RWM65" s="374"/>
      <c r="RWN65" s="374"/>
      <c r="RWO65" s="374"/>
      <c r="RWP65" s="374"/>
      <c r="RWQ65" s="374"/>
      <c r="RWR65" s="374"/>
      <c r="RWS65" s="374"/>
      <c r="RWT65" s="374"/>
      <c r="RWU65" s="374"/>
      <c r="RWV65" s="374"/>
      <c r="RWW65" s="374"/>
      <c r="RWX65" s="374"/>
      <c r="RWY65" s="374"/>
      <c r="RWZ65" s="374"/>
      <c r="RXA65" s="374"/>
      <c r="RXB65" s="374"/>
      <c r="RXC65" s="374"/>
      <c r="RXD65" s="374"/>
      <c r="RXE65" s="374"/>
      <c r="RXF65" s="374"/>
      <c r="RXG65" s="374"/>
      <c r="RXH65" s="374"/>
      <c r="RXI65" s="374"/>
      <c r="RXJ65" s="374"/>
      <c r="RXK65" s="374"/>
      <c r="RXL65" s="374"/>
      <c r="RXM65" s="374"/>
      <c r="RXN65" s="374"/>
      <c r="RXO65" s="374"/>
      <c r="RXP65" s="374"/>
      <c r="RXQ65" s="374"/>
      <c r="RXR65" s="374"/>
      <c r="RXS65" s="374"/>
      <c r="RXT65" s="374"/>
      <c r="RXU65" s="374"/>
      <c r="RXV65" s="374"/>
      <c r="RXW65" s="374"/>
      <c r="RXX65" s="374"/>
      <c r="RXY65" s="374"/>
      <c r="RXZ65" s="374"/>
      <c r="RYA65" s="374"/>
      <c r="RYB65" s="374"/>
      <c r="RYC65" s="374"/>
      <c r="RYD65" s="374"/>
      <c r="RYE65" s="374"/>
      <c r="RYF65" s="374"/>
      <c r="RYG65" s="374"/>
      <c r="RYH65" s="374"/>
      <c r="RYI65" s="374"/>
      <c r="RYJ65" s="374"/>
      <c r="RYK65" s="374"/>
      <c r="RYL65" s="374"/>
      <c r="RYM65" s="374"/>
      <c r="RYN65" s="374"/>
      <c r="RYO65" s="374"/>
      <c r="RYP65" s="374"/>
      <c r="RYQ65" s="374"/>
      <c r="RYR65" s="374"/>
      <c r="RYS65" s="374"/>
      <c r="RYT65" s="374"/>
      <c r="RYU65" s="374"/>
      <c r="RYV65" s="374"/>
      <c r="RYW65" s="374"/>
      <c r="RYX65" s="374"/>
      <c r="RYY65" s="374"/>
      <c r="RYZ65" s="374"/>
      <c r="RZA65" s="374"/>
      <c r="RZB65" s="374"/>
      <c r="RZC65" s="374"/>
      <c r="RZD65" s="374"/>
      <c r="RZE65" s="374"/>
      <c r="RZF65" s="374"/>
      <c r="RZG65" s="374"/>
      <c r="RZH65" s="374"/>
      <c r="RZI65" s="374"/>
      <c r="RZJ65" s="374"/>
      <c r="RZK65" s="374"/>
      <c r="RZL65" s="374"/>
      <c r="RZM65" s="374"/>
      <c r="RZN65" s="374"/>
      <c r="RZO65" s="374"/>
      <c r="RZP65" s="374"/>
      <c r="RZQ65" s="374"/>
      <c r="RZR65" s="374"/>
      <c r="RZS65" s="374"/>
      <c r="RZT65" s="374"/>
      <c r="RZU65" s="374"/>
      <c r="RZV65" s="374"/>
      <c r="RZW65" s="374"/>
      <c r="RZX65" s="374"/>
      <c r="RZY65" s="374"/>
      <c r="RZZ65" s="374"/>
      <c r="SAA65" s="374"/>
      <c r="SAB65" s="374"/>
      <c r="SAC65" s="374"/>
      <c r="SAD65" s="374"/>
      <c r="SAE65" s="374"/>
      <c r="SAF65" s="374"/>
      <c r="SAG65" s="374"/>
      <c r="SAH65" s="374"/>
      <c r="SAI65" s="374"/>
      <c r="SAJ65" s="374"/>
      <c r="SAK65" s="374"/>
      <c r="SAL65" s="374"/>
      <c r="SAM65" s="374"/>
      <c r="SAN65" s="374"/>
      <c r="SAO65" s="374"/>
      <c r="SAP65" s="374"/>
      <c r="SAQ65" s="374"/>
      <c r="SAR65" s="374"/>
      <c r="SAS65" s="374"/>
      <c r="SAT65" s="374"/>
      <c r="SAU65" s="374"/>
      <c r="SAV65" s="374"/>
      <c r="SAW65" s="374"/>
      <c r="SAX65" s="374"/>
      <c r="SAY65" s="374"/>
      <c r="SAZ65" s="374"/>
      <c r="SBA65" s="374"/>
      <c r="SBB65" s="374"/>
      <c r="SBC65" s="374"/>
      <c r="SBD65" s="374"/>
      <c r="SBE65" s="374"/>
      <c r="SBF65" s="374"/>
      <c r="SBG65" s="374"/>
      <c r="SBH65" s="374"/>
      <c r="SBI65" s="374"/>
      <c r="SBJ65" s="374"/>
      <c r="SBK65" s="374"/>
      <c r="SBL65" s="374"/>
      <c r="SBM65" s="374"/>
      <c r="SBN65" s="374"/>
      <c r="SBO65" s="374"/>
      <c r="SBP65" s="374"/>
      <c r="SBQ65" s="374"/>
      <c r="SBR65" s="374"/>
      <c r="SBS65" s="374"/>
      <c r="SBT65" s="374"/>
      <c r="SBU65" s="374"/>
      <c r="SBV65" s="374"/>
      <c r="SBW65" s="374"/>
      <c r="SBX65" s="374"/>
      <c r="SBY65" s="374"/>
      <c r="SBZ65" s="374"/>
      <c r="SCA65" s="374"/>
      <c r="SCB65" s="374"/>
      <c r="SCC65" s="374"/>
      <c r="SCD65" s="374"/>
      <c r="SCE65" s="374"/>
      <c r="SCF65" s="374"/>
      <c r="SCG65" s="374"/>
      <c r="SCH65" s="374"/>
      <c r="SCI65" s="374"/>
      <c r="SCJ65" s="374"/>
      <c r="SCK65" s="374"/>
      <c r="SCL65" s="374"/>
      <c r="SCM65" s="374"/>
      <c r="SCN65" s="374"/>
      <c r="SCO65" s="374"/>
      <c r="SCP65" s="374"/>
      <c r="SCQ65" s="374"/>
      <c r="SCR65" s="374"/>
      <c r="SCS65" s="374"/>
      <c r="SCT65" s="374"/>
      <c r="SCU65" s="374"/>
      <c r="SCV65" s="374"/>
      <c r="SCW65" s="374"/>
      <c r="SCX65" s="374"/>
      <c r="SCY65" s="374"/>
      <c r="SCZ65" s="374"/>
      <c r="SDA65" s="374"/>
      <c r="SDB65" s="374"/>
      <c r="SDC65" s="374"/>
      <c r="SDD65" s="374"/>
      <c r="SDE65" s="374"/>
      <c r="SDF65" s="374"/>
      <c r="SDG65" s="374"/>
      <c r="SDH65" s="374"/>
      <c r="SDI65" s="374"/>
      <c r="SDJ65" s="374"/>
      <c r="SDK65" s="374"/>
      <c r="SDL65" s="374"/>
      <c r="SDM65" s="374"/>
      <c r="SDN65" s="374"/>
      <c r="SDO65" s="374"/>
      <c r="SDP65" s="374"/>
      <c r="SDQ65" s="374"/>
      <c r="SDR65" s="374"/>
      <c r="SDS65" s="374"/>
      <c r="SDT65" s="374"/>
      <c r="SDU65" s="374"/>
      <c r="SDV65" s="374"/>
      <c r="SDW65" s="374"/>
      <c r="SDX65" s="374"/>
      <c r="SDY65" s="374"/>
      <c r="SDZ65" s="374"/>
      <c r="SEA65" s="374"/>
      <c r="SEB65" s="374"/>
      <c r="SEC65" s="374"/>
      <c r="SED65" s="374"/>
      <c r="SEE65" s="374"/>
      <c r="SEF65" s="374"/>
      <c r="SEG65" s="374"/>
      <c r="SEH65" s="374"/>
      <c r="SEI65" s="374"/>
      <c r="SEJ65" s="374"/>
      <c r="SEK65" s="374"/>
      <c r="SEL65" s="374"/>
      <c r="SEM65" s="374"/>
      <c r="SEN65" s="374"/>
      <c r="SEO65" s="374"/>
      <c r="SEP65" s="374"/>
      <c r="SEQ65" s="374"/>
      <c r="SER65" s="374"/>
      <c r="SES65" s="374"/>
      <c r="SET65" s="374"/>
      <c r="SEU65" s="374"/>
      <c r="SEV65" s="374"/>
      <c r="SEW65" s="374"/>
      <c r="SEX65" s="374"/>
      <c r="SEY65" s="374"/>
      <c r="SEZ65" s="374"/>
      <c r="SFA65" s="374"/>
      <c r="SFB65" s="374"/>
      <c r="SFC65" s="374"/>
      <c r="SFD65" s="374"/>
      <c r="SFE65" s="374"/>
      <c r="SFF65" s="374"/>
      <c r="SFG65" s="374"/>
      <c r="SFH65" s="374"/>
      <c r="SFI65" s="374"/>
      <c r="SFJ65" s="374"/>
      <c r="SFK65" s="374"/>
      <c r="SFL65" s="374"/>
      <c r="SFM65" s="374"/>
      <c r="SFN65" s="374"/>
      <c r="SFO65" s="374"/>
      <c r="SFP65" s="374"/>
      <c r="SFQ65" s="374"/>
      <c r="SFR65" s="374"/>
      <c r="SFS65" s="374"/>
      <c r="SFT65" s="374"/>
      <c r="SFU65" s="374"/>
      <c r="SFV65" s="374"/>
      <c r="SFW65" s="374"/>
      <c r="SFX65" s="374"/>
      <c r="SFY65" s="374"/>
      <c r="SFZ65" s="374"/>
      <c r="SGA65" s="374"/>
      <c r="SGB65" s="374"/>
      <c r="SGC65" s="374"/>
      <c r="SGD65" s="374"/>
      <c r="SGE65" s="374"/>
      <c r="SGF65" s="374"/>
      <c r="SGG65" s="374"/>
      <c r="SGH65" s="374"/>
      <c r="SGI65" s="374"/>
      <c r="SGJ65" s="374"/>
      <c r="SGK65" s="374"/>
      <c r="SGL65" s="374"/>
      <c r="SGM65" s="374"/>
      <c r="SGN65" s="374"/>
      <c r="SGO65" s="374"/>
      <c r="SGP65" s="374"/>
      <c r="SGQ65" s="374"/>
      <c r="SGR65" s="374"/>
      <c r="SGS65" s="374"/>
      <c r="SGT65" s="374"/>
      <c r="SGU65" s="374"/>
      <c r="SGV65" s="374"/>
      <c r="SGW65" s="374"/>
      <c r="SGX65" s="374"/>
      <c r="SGY65" s="374"/>
      <c r="SGZ65" s="374"/>
      <c r="SHA65" s="374"/>
      <c r="SHB65" s="374"/>
      <c r="SHC65" s="374"/>
      <c r="SHD65" s="374"/>
      <c r="SHE65" s="374"/>
      <c r="SHF65" s="374"/>
      <c r="SHG65" s="374"/>
      <c r="SHH65" s="374"/>
      <c r="SHI65" s="374"/>
      <c r="SHJ65" s="374"/>
      <c r="SHK65" s="374"/>
      <c r="SHL65" s="374"/>
      <c r="SHM65" s="374"/>
      <c r="SHN65" s="374"/>
      <c r="SHO65" s="374"/>
      <c r="SHP65" s="374"/>
      <c r="SHQ65" s="374"/>
      <c r="SHR65" s="374"/>
      <c r="SHS65" s="374"/>
      <c r="SHT65" s="374"/>
      <c r="SHU65" s="374"/>
      <c r="SHV65" s="374"/>
      <c r="SHW65" s="374"/>
      <c r="SHX65" s="374"/>
      <c r="SHY65" s="374"/>
      <c r="SHZ65" s="374"/>
      <c r="SIA65" s="374"/>
      <c r="SIB65" s="374"/>
      <c r="SIC65" s="374"/>
      <c r="SID65" s="374"/>
      <c r="SIE65" s="374"/>
      <c r="SIF65" s="374"/>
      <c r="SIG65" s="374"/>
      <c r="SIH65" s="374"/>
      <c r="SII65" s="374"/>
      <c r="SIJ65" s="374"/>
      <c r="SIK65" s="374"/>
      <c r="SIL65" s="374"/>
      <c r="SIM65" s="374"/>
      <c r="SIN65" s="374"/>
      <c r="SIO65" s="374"/>
      <c r="SIP65" s="374"/>
      <c r="SIQ65" s="374"/>
      <c r="SIR65" s="374"/>
      <c r="SIS65" s="374"/>
      <c r="SIT65" s="374"/>
      <c r="SIU65" s="374"/>
      <c r="SIV65" s="374"/>
      <c r="SIW65" s="374"/>
      <c r="SIX65" s="374"/>
      <c r="SIY65" s="374"/>
      <c r="SIZ65" s="374"/>
      <c r="SJA65" s="374"/>
      <c r="SJB65" s="374"/>
      <c r="SJC65" s="374"/>
      <c r="SJD65" s="374"/>
      <c r="SJE65" s="374"/>
      <c r="SJF65" s="374"/>
      <c r="SJG65" s="374"/>
      <c r="SJH65" s="374"/>
      <c r="SJI65" s="374"/>
      <c r="SJJ65" s="374"/>
      <c r="SJK65" s="374"/>
      <c r="SJL65" s="374"/>
      <c r="SJM65" s="374"/>
      <c r="SJN65" s="374"/>
      <c r="SJO65" s="374"/>
      <c r="SJP65" s="374"/>
      <c r="SJQ65" s="374"/>
      <c r="SJR65" s="374"/>
      <c r="SJS65" s="374"/>
      <c r="SJT65" s="374"/>
      <c r="SJU65" s="374"/>
      <c r="SJV65" s="374"/>
      <c r="SJW65" s="374"/>
      <c r="SJX65" s="374"/>
      <c r="SJY65" s="374"/>
      <c r="SJZ65" s="374"/>
      <c r="SKA65" s="374"/>
      <c r="SKB65" s="374"/>
      <c r="SKC65" s="374"/>
      <c r="SKD65" s="374"/>
      <c r="SKE65" s="374"/>
      <c r="SKF65" s="374"/>
      <c r="SKG65" s="374"/>
      <c r="SKH65" s="374"/>
      <c r="SKI65" s="374"/>
      <c r="SKJ65" s="374"/>
      <c r="SKK65" s="374"/>
      <c r="SKL65" s="374"/>
      <c r="SKM65" s="374"/>
      <c r="SKN65" s="374"/>
      <c r="SKO65" s="374"/>
      <c r="SKP65" s="374"/>
      <c r="SKQ65" s="374"/>
      <c r="SKR65" s="374"/>
      <c r="SKS65" s="374"/>
      <c r="SKT65" s="374"/>
      <c r="SKU65" s="374"/>
      <c r="SKV65" s="374"/>
      <c r="SKW65" s="374"/>
      <c r="SKX65" s="374"/>
      <c r="SKY65" s="374"/>
      <c r="SKZ65" s="374"/>
      <c r="SLA65" s="374"/>
      <c r="SLB65" s="374"/>
      <c r="SLC65" s="374"/>
      <c r="SLD65" s="374"/>
      <c r="SLE65" s="374"/>
      <c r="SLF65" s="374"/>
      <c r="SLG65" s="374"/>
      <c r="SLH65" s="374"/>
      <c r="SLI65" s="374"/>
      <c r="SLJ65" s="374"/>
      <c r="SLK65" s="374"/>
      <c r="SLL65" s="374"/>
      <c r="SLM65" s="374"/>
      <c r="SLN65" s="374"/>
      <c r="SLO65" s="374"/>
      <c r="SLP65" s="374"/>
      <c r="SLQ65" s="374"/>
      <c r="SLR65" s="374"/>
      <c r="SLS65" s="374"/>
      <c r="SLT65" s="374"/>
      <c r="SLU65" s="374"/>
      <c r="SLV65" s="374"/>
      <c r="SLW65" s="374"/>
      <c r="SLX65" s="374"/>
      <c r="SLY65" s="374"/>
      <c r="SLZ65" s="374"/>
      <c r="SMA65" s="374"/>
      <c r="SMB65" s="374"/>
      <c r="SMC65" s="374"/>
      <c r="SMD65" s="374"/>
      <c r="SME65" s="374"/>
      <c r="SMF65" s="374"/>
      <c r="SMG65" s="374"/>
      <c r="SMH65" s="374"/>
      <c r="SMI65" s="374"/>
      <c r="SMJ65" s="374"/>
      <c r="SMK65" s="374"/>
      <c r="SML65" s="374"/>
      <c r="SMM65" s="374"/>
      <c r="SMN65" s="374"/>
      <c r="SMO65" s="374"/>
      <c r="SMP65" s="374"/>
      <c r="SMQ65" s="374"/>
      <c r="SMR65" s="374"/>
      <c r="SMS65" s="374"/>
      <c r="SMT65" s="374"/>
      <c r="SMU65" s="374"/>
      <c r="SMV65" s="374"/>
      <c r="SMW65" s="374"/>
      <c r="SMX65" s="374"/>
      <c r="SMY65" s="374"/>
      <c r="SMZ65" s="374"/>
      <c r="SNA65" s="374"/>
      <c r="SNB65" s="374"/>
      <c r="SNC65" s="374"/>
      <c r="SND65" s="374"/>
      <c r="SNE65" s="374"/>
      <c r="SNF65" s="374"/>
      <c r="SNG65" s="374"/>
      <c r="SNH65" s="374"/>
      <c r="SNI65" s="374"/>
      <c r="SNJ65" s="374"/>
      <c r="SNK65" s="374"/>
      <c r="SNL65" s="374"/>
      <c r="SNM65" s="374"/>
      <c r="SNN65" s="374"/>
      <c r="SNO65" s="374"/>
      <c r="SNP65" s="374"/>
      <c r="SNQ65" s="374"/>
      <c r="SNR65" s="374"/>
      <c r="SNS65" s="374"/>
      <c r="SNT65" s="374"/>
      <c r="SNU65" s="374"/>
      <c r="SNV65" s="374"/>
      <c r="SNW65" s="374"/>
      <c r="SNX65" s="374"/>
      <c r="SNY65" s="374"/>
      <c r="SNZ65" s="374"/>
      <c r="SOA65" s="374"/>
      <c r="SOB65" s="374"/>
      <c r="SOC65" s="374"/>
      <c r="SOD65" s="374"/>
      <c r="SOE65" s="374"/>
      <c r="SOF65" s="374"/>
      <c r="SOG65" s="374"/>
      <c r="SOH65" s="374"/>
      <c r="SOI65" s="374"/>
      <c r="SOJ65" s="374"/>
      <c r="SOK65" s="374"/>
      <c r="SOL65" s="374"/>
      <c r="SOM65" s="374"/>
      <c r="SON65" s="374"/>
      <c r="SOO65" s="374"/>
      <c r="SOP65" s="374"/>
      <c r="SOQ65" s="374"/>
      <c r="SOR65" s="374"/>
      <c r="SOS65" s="374"/>
      <c r="SOT65" s="374"/>
      <c r="SOU65" s="374"/>
      <c r="SOV65" s="374"/>
      <c r="SOW65" s="374"/>
      <c r="SOX65" s="374"/>
      <c r="SOY65" s="374"/>
      <c r="SOZ65" s="374"/>
      <c r="SPA65" s="374"/>
      <c r="SPB65" s="374"/>
      <c r="SPC65" s="374"/>
      <c r="SPD65" s="374"/>
      <c r="SPE65" s="374"/>
      <c r="SPF65" s="374"/>
      <c r="SPG65" s="374"/>
      <c r="SPH65" s="374"/>
      <c r="SPI65" s="374"/>
      <c r="SPJ65" s="374"/>
      <c r="SPK65" s="374"/>
      <c r="SPL65" s="374"/>
      <c r="SPM65" s="374"/>
      <c r="SPN65" s="374"/>
      <c r="SPO65" s="374"/>
      <c r="SPP65" s="374"/>
      <c r="SPQ65" s="374"/>
      <c r="SPR65" s="374"/>
      <c r="SPS65" s="374"/>
      <c r="SPT65" s="374"/>
      <c r="SPU65" s="374"/>
      <c r="SPV65" s="374"/>
      <c r="SPW65" s="374"/>
      <c r="SPX65" s="374"/>
      <c r="SPY65" s="374"/>
      <c r="SPZ65" s="374"/>
      <c r="SQA65" s="374"/>
      <c r="SQB65" s="374"/>
      <c r="SQC65" s="374"/>
      <c r="SQD65" s="374"/>
      <c r="SQE65" s="374"/>
      <c r="SQF65" s="374"/>
      <c r="SQG65" s="374"/>
      <c r="SQH65" s="374"/>
      <c r="SQI65" s="374"/>
      <c r="SQJ65" s="374"/>
      <c r="SQK65" s="374"/>
      <c r="SQL65" s="374"/>
      <c r="SQM65" s="374"/>
      <c r="SQN65" s="374"/>
      <c r="SQO65" s="374"/>
      <c r="SQP65" s="374"/>
      <c r="SQQ65" s="374"/>
      <c r="SQR65" s="374"/>
      <c r="SQS65" s="374"/>
      <c r="SQT65" s="374"/>
      <c r="SQU65" s="374"/>
      <c r="SQV65" s="374"/>
      <c r="SQW65" s="374"/>
      <c r="SQX65" s="374"/>
      <c r="SQY65" s="374"/>
      <c r="SQZ65" s="374"/>
      <c r="SRA65" s="374"/>
      <c r="SRB65" s="374"/>
      <c r="SRC65" s="374"/>
      <c r="SRD65" s="374"/>
      <c r="SRE65" s="374"/>
      <c r="SRF65" s="374"/>
      <c r="SRG65" s="374"/>
      <c r="SRH65" s="374"/>
      <c r="SRI65" s="374"/>
      <c r="SRJ65" s="374"/>
      <c r="SRK65" s="374"/>
      <c r="SRL65" s="374"/>
      <c r="SRM65" s="374"/>
      <c r="SRN65" s="374"/>
      <c r="SRO65" s="374"/>
      <c r="SRP65" s="374"/>
      <c r="SRQ65" s="374"/>
      <c r="SRR65" s="374"/>
      <c r="SRS65" s="374"/>
      <c r="SRT65" s="374"/>
      <c r="SRU65" s="374"/>
      <c r="SRV65" s="374"/>
      <c r="SRW65" s="374"/>
      <c r="SRX65" s="374"/>
      <c r="SRY65" s="374"/>
      <c r="SRZ65" s="374"/>
      <c r="SSA65" s="374"/>
      <c r="SSB65" s="374"/>
      <c r="SSC65" s="374"/>
      <c r="SSD65" s="374"/>
      <c r="SSE65" s="374"/>
      <c r="SSF65" s="374"/>
      <c r="SSG65" s="374"/>
      <c r="SSH65" s="374"/>
      <c r="SSI65" s="374"/>
      <c r="SSJ65" s="374"/>
      <c r="SSK65" s="374"/>
      <c r="SSL65" s="374"/>
      <c r="SSM65" s="374"/>
      <c r="SSN65" s="374"/>
      <c r="SSO65" s="374"/>
      <c r="SSP65" s="374"/>
      <c r="SSQ65" s="374"/>
      <c r="SSR65" s="374"/>
      <c r="SSS65" s="374"/>
      <c r="SST65" s="374"/>
      <c r="SSU65" s="374"/>
      <c r="SSV65" s="374"/>
      <c r="SSW65" s="374"/>
      <c r="SSX65" s="374"/>
      <c r="SSY65" s="374"/>
      <c r="SSZ65" s="374"/>
      <c r="STA65" s="374"/>
      <c r="STB65" s="374"/>
      <c r="STC65" s="374"/>
      <c r="STD65" s="374"/>
      <c r="STE65" s="374"/>
      <c r="STF65" s="374"/>
      <c r="STG65" s="374"/>
      <c r="STH65" s="374"/>
      <c r="STI65" s="374"/>
      <c r="STJ65" s="374"/>
      <c r="STK65" s="374"/>
      <c r="STL65" s="374"/>
      <c r="STM65" s="374"/>
      <c r="STN65" s="374"/>
      <c r="STO65" s="374"/>
      <c r="STP65" s="374"/>
      <c r="STQ65" s="374"/>
      <c r="STR65" s="374"/>
      <c r="STS65" s="374"/>
      <c r="STT65" s="374"/>
      <c r="STU65" s="374"/>
      <c r="STV65" s="374"/>
      <c r="STW65" s="374"/>
      <c r="STX65" s="374"/>
      <c r="STY65" s="374"/>
      <c r="STZ65" s="374"/>
      <c r="SUA65" s="374"/>
      <c r="SUB65" s="374"/>
      <c r="SUC65" s="374"/>
      <c r="SUD65" s="374"/>
      <c r="SUE65" s="374"/>
      <c r="SUF65" s="374"/>
      <c r="SUG65" s="374"/>
      <c r="SUH65" s="374"/>
      <c r="SUI65" s="374"/>
      <c r="SUJ65" s="374"/>
      <c r="SUK65" s="374"/>
      <c r="SUL65" s="374"/>
      <c r="SUM65" s="374"/>
      <c r="SUN65" s="374"/>
      <c r="SUO65" s="374"/>
      <c r="SUP65" s="374"/>
      <c r="SUQ65" s="374"/>
      <c r="SUR65" s="374"/>
      <c r="SUS65" s="374"/>
      <c r="SUT65" s="374"/>
      <c r="SUU65" s="374"/>
      <c r="SUV65" s="374"/>
      <c r="SUW65" s="374"/>
      <c r="SUX65" s="374"/>
      <c r="SUY65" s="374"/>
      <c r="SUZ65" s="374"/>
      <c r="SVA65" s="374"/>
      <c r="SVB65" s="374"/>
      <c r="SVC65" s="374"/>
      <c r="SVD65" s="374"/>
      <c r="SVE65" s="374"/>
      <c r="SVF65" s="374"/>
      <c r="SVG65" s="374"/>
      <c r="SVH65" s="374"/>
      <c r="SVI65" s="374"/>
      <c r="SVJ65" s="374"/>
      <c r="SVK65" s="374"/>
      <c r="SVL65" s="374"/>
      <c r="SVM65" s="374"/>
      <c r="SVN65" s="374"/>
      <c r="SVO65" s="374"/>
      <c r="SVP65" s="374"/>
      <c r="SVQ65" s="374"/>
      <c r="SVR65" s="374"/>
      <c r="SVS65" s="374"/>
      <c r="SVT65" s="374"/>
      <c r="SVU65" s="374"/>
      <c r="SVV65" s="374"/>
      <c r="SVW65" s="374"/>
      <c r="SVX65" s="374"/>
      <c r="SVY65" s="374"/>
      <c r="SVZ65" s="374"/>
      <c r="SWA65" s="374"/>
      <c r="SWB65" s="374"/>
      <c r="SWC65" s="374"/>
      <c r="SWD65" s="374"/>
      <c r="SWE65" s="374"/>
      <c r="SWF65" s="374"/>
      <c r="SWG65" s="374"/>
      <c r="SWH65" s="374"/>
      <c r="SWI65" s="374"/>
      <c r="SWJ65" s="374"/>
      <c r="SWK65" s="374"/>
      <c r="SWL65" s="374"/>
      <c r="SWM65" s="374"/>
      <c r="SWN65" s="374"/>
      <c r="SWO65" s="374"/>
      <c r="SWP65" s="374"/>
      <c r="SWQ65" s="374"/>
      <c r="SWR65" s="374"/>
      <c r="SWS65" s="374"/>
      <c r="SWT65" s="374"/>
      <c r="SWU65" s="374"/>
      <c r="SWV65" s="374"/>
      <c r="SWW65" s="374"/>
      <c r="SWX65" s="374"/>
      <c r="SWY65" s="374"/>
      <c r="SWZ65" s="374"/>
      <c r="SXA65" s="374"/>
      <c r="SXB65" s="374"/>
      <c r="SXC65" s="374"/>
      <c r="SXD65" s="374"/>
      <c r="SXE65" s="374"/>
      <c r="SXF65" s="374"/>
      <c r="SXG65" s="374"/>
      <c r="SXH65" s="374"/>
      <c r="SXI65" s="374"/>
      <c r="SXJ65" s="374"/>
      <c r="SXK65" s="374"/>
      <c r="SXL65" s="374"/>
      <c r="SXM65" s="374"/>
      <c r="SXN65" s="374"/>
      <c r="SXO65" s="374"/>
      <c r="SXP65" s="374"/>
      <c r="SXQ65" s="374"/>
      <c r="SXR65" s="374"/>
      <c r="SXS65" s="374"/>
      <c r="SXT65" s="374"/>
      <c r="SXU65" s="374"/>
      <c r="SXV65" s="374"/>
      <c r="SXW65" s="374"/>
      <c r="SXX65" s="374"/>
      <c r="SXY65" s="374"/>
      <c r="SXZ65" s="374"/>
      <c r="SYA65" s="374"/>
      <c r="SYB65" s="374"/>
      <c r="SYC65" s="374"/>
      <c r="SYD65" s="374"/>
      <c r="SYE65" s="374"/>
      <c r="SYF65" s="374"/>
      <c r="SYG65" s="374"/>
      <c r="SYH65" s="374"/>
      <c r="SYI65" s="374"/>
      <c r="SYJ65" s="374"/>
      <c r="SYK65" s="374"/>
      <c r="SYL65" s="374"/>
      <c r="SYM65" s="374"/>
      <c r="SYN65" s="374"/>
      <c r="SYO65" s="374"/>
      <c r="SYP65" s="374"/>
      <c r="SYQ65" s="374"/>
      <c r="SYR65" s="374"/>
      <c r="SYS65" s="374"/>
      <c r="SYT65" s="374"/>
      <c r="SYU65" s="374"/>
      <c r="SYV65" s="374"/>
      <c r="SYW65" s="374"/>
      <c r="SYX65" s="374"/>
      <c r="SYY65" s="374"/>
      <c r="SYZ65" s="374"/>
      <c r="SZA65" s="374"/>
      <c r="SZB65" s="374"/>
      <c r="SZC65" s="374"/>
      <c r="SZD65" s="374"/>
      <c r="SZE65" s="374"/>
      <c r="SZF65" s="374"/>
      <c r="SZG65" s="374"/>
      <c r="SZH65" s="374"/>
      <c r="SZI65" s="374"/>
      <c r="SZJ65" s="374"/>
      <c r="SZK65" s="374"/>
      <c r="SZL65" s="374"/>
      <c r="SZM65" s="374"/>
      <c r="SZN65" s="374"/>
      <c r="SZO65" s="374"/>
      <c r="SZP65" s="374"/>
      <c r="SZQ65" s="374"/>
      <c r="SZR65" s="374"/>
      <c r="SZS65" s="374"/>
      <c r="SZT65" s="374"/>
      <c r="SZU65" s="374"/>
      <c r="SZV65" s="374"/>
      <c r="SZW65" s="374"/>
      <c r="SZX65" s="374"/>
      <c r="SZY65" s="374"/>
      <c r="SZZ65" s="374"/>
      <c r="TAA65" s="374"/>
      <c r="TAB65" s="374"/>
      <c r="TAC65" s="374"/>
      <c r="TAD65" s="374"/>
      <c r="TAE65" s="374"/>
      <c r="TAF65" s="374"/>
      <c r="TAG65" s="374"/>
      <c r="TAH65" s="374"/>
      <c r="TAI65" s="374"/>
      <c r="TAJ65" s="374"/>
      <c r="TAK65" s="374"/>
      <c r="TAL65" s="374"/>
      <c r="TAM65" s="374"/>
      <c r="TAN65" s="374"/>
      <c r="TAO65" s="374"/>
      <c r="TAP65" s="374"/>
      <c r="TAQ65" s="374"/>
      <c r="TAR65" s="374"/>
      <c r="TAS65" s="374"/>
      <c r="TAT65" s="374"/>
      <c r="TAU65" s="374"/>
      <c r="TAV65" s="374"/>
      <c r="TAW65" s="374"/>
      <c r="TAX65" s="374"/>
      <c r="TAY65" s="374"/>
      <c r="TAZ65" s="374"/>
      <c r="TBA65" s="374"/>
      <c r="TBB65" s="374"/>
      <c r="TBC65" s="374"/>
      <c r="TBD65" s="374"/>
      <c r="TBE65" s="374"/>
      <c r="TBF65" s="374"/>
      <c r="TBG65" s="374"/>
      <c r="TBH65" s="374"/>
      <c r="TBI65" s="374"/>
      <c r="TBJ65" s="374"/>
      <c r="TBK65" s="374"/>
      <c r="TBL65" s="374"/>
      <c r="TBM65" s="374"/>
      <c r="TBN65" s="374"/>
      <c r="TBO65" s="374"/>
      <c r="TBP65" s="374"/>
      <c r="TBQ65" s="374"/>
      <c r="TBR65" s="374"/>
      <c r="TBS65" s="374"/>
      <c r="TBT65" s="374"/>
      <c r="TBU65" s="374"/>
      <c r="TBV65" s="374"/>
      <c r="TBW65" s="374"/>
      <c r="TBX65" s="374"/>
      <c r="TBY65" s="374"/>
      <c r="TBZ65" s="374"/>
      <c r="TCA65" s="374"/>
      <c r="TCB65" s="374"/>
      <c r="TCC65" s="374"/>
      <c r="TCD65" s="374"/>
      <c r="TCE65" s="374"/>
      <c r="TCF65" s="374"/>
      <c r="TCG65" s="374"/>
      <c r="TCH65" s="374"/>
      <c r="TCI65" s="374"/>
      <c r="TCJ65" s="374"/>
      <c r="TCK65" s="374"/>
      <c r="TCL65" s="374"/>
      <c r="TCM65" s="374"/>
      <c r="TCN65" s="374"/>
      <c r="TCO65" s="374"/>
      <c r="TCP65" s="374"/>
      <c r="TCQ65" s="374"/>
      <c r="TCR65" s="374"/>
      <c r="TCS65" s="374"/>
      <c r="TCT65" s="374"/>
      <c r="TCU65" s="374"/>
      <c r="TCV65" s="374"/>
      <c r="TCW65" s="374"/>
      <c r="TCX65" s="374"/>
      <c r="TCY65" s="374"/>
      <c r="TCZ65" s="374"/>
      <c r="TDA65" s="374"/>
      <c r="TDB65" s="374"/>
      <c r="TDC65" s="374"/>
      <c r="TDD65" s="374"/>
      <c r="TDE65" s="374"/>
      <c r="TDF65" s="374"/>
      <c r="TDG65" s="374"/>
      <c r="TDH65" s="374"/>
      <c r="TDI65" s="374"/>
      <c r="TDJ65" s="374"/>
      <c r="TDK65" s="374"/>
      <c r="TDL65" s="374"/>
      <c r="TDM65" s="374"/>
      <c r="TDN65" s="374"/>
      <c r="TDO65" s="374"/>
      <c r="TDP65" s="374"/>
      <c r="TDQ65" s="374"/>
      <c r="TDR65" s="374"/>
      <c r="TDS65" s="374"/>
      <c r="TDT65" s="374"/>
      <c r="TDU65" s="374"/>
      <c r="TDV65" s="374"/>
      <c r="TDW65" s="374"/>
      <c r="TDX65" s="374"/>
      <c r="TDY65" s="374"/>
      <c r="TDZ65" s="374"/>
      <c r="TEA65" s="374"/>
      <c r="TEB65" s="374"/>
      <c r="TEC65" s="374"/>
      <c r="TED65" s="374"/>
      <c r="TEE65" s="374"/>
      <c r="TEF65" s="374"/>
      <c r="TEG65" s="374"/>
      <c r="TEH65" s="374"/>
      <c r="TEI65" s="374"/>
      <c r="TEJ65" s="374"/>
      <c r="TEK65" s="374"/>
      <c r="TEL65" s="374"/>
      <c r="TEM65" s="374"/>
      <c r="TEN65" s="374"/>
      <c r="TEO65" s="374"/>
      <c r="TEP65" s="374"/>
      <c r="TEQ65" s="374"/>
      <c r="TER65" s="374"/>
      <c r="TES65" s="374"/>
      <c r="TET65" s="374"/>
      <c r="TEU65" s="374"/>
      <c r="TEV65" s="374"/>
      <c r="TEW65" s="374"/>
      <c r="TEX65" s="374"/>
      <c r="TEY65" s="374"/>
      <c r="TEZ65" s="374"/>
      <c r="TFA65" s="374"/>
      <c r="TFB65" s="374"/>
      <c r="TFC65" s="374"/>
      <c r="TFD65" s="374"/>
      <c r="TFE65" s="374"/>
      <c r="TFF65" s="374"/>
      <c r="TFG65" s="374"/>
      <c r="TFH65" s="374"/>
      <c r="TFI65" s="374"/>
      <c r="TFJ65" s="374"/>
      <c r="TFK65" s="374"/>
      <c r="TFL65" s="374"/>
      <c r="TFM65" s="374"/>
      <c r="TFN65" s="374"/>
      <c r="TFO65" s="374"/>
      <c r="TFP65" s="374"/>
      <c r="TFQ65" s="374"/>
      <c r="TFR65" s="374"/>
      <c r="TFS65" s="374"/>
      <c r="TFT65" s="374"/>
      <c r="TFU65" s="374"/>
      <c r="TFV65" s="374"/>
      <c r="TFW65" s="374"/>
      <c r="TFX65" s="374"/>
      <c r="TFY65" s="374"/>
      <c r="TFZ65" s="374"/>
      <c r="TGA65" s="374"/>
      <c r="TGB65" s="374"/>
      <c r="TGC65" s="374"/>
      <c r="TGD65" s="374"/>
      <c r="TGE65" s="374"/>
      <c r="TGF65" s="374"/>
      <c r="TGG65" s="374"/>
      <c r="TGH65" s="374"/>
      <c r="TGI65" s="374"/>
      <c r="TGJ65" s="374"/>
      <c r="TGK65" s="374"/>
      <c r="TGL65" s="374"/>
      <c r="TGM65" s="374"/>
      <c r="TGN65" s="374"/>
      <c r="TGO65" s="374"/>
      <c r="TGP65" s="374"/>
      <c r="TGQ65" s="374"/>
      <c r="TGR65" s="374"/>
      <c r="TGS65" s="374"/>
      <c r="TGT65" s="374"/>
      <c r="TGU65" s="374"/>
      <c r="TGV65" s="374"/>
      <c r="TGW65" s="374"/>
      <c r="TGX65" s="374"/>
      <c r="TGY65" s="374"/>
      <c r="TGZ65" s="374"/>
      <c r="THA65" s="374"/>
      <c r="THB65" s="374"/>
      <c r="THC65" s="374"/>
      <c r="THD65" s="374"/>
      <c r="THE65" s="374"/>
      <c r="THF65" s="374"/>
      <c r="THG65" s="374"/>
      <c r="THH65" s="374"/>
      <c r="THI65" s="374"/>
      <c r="THJ65" s="374"/>
      <c r="THK65" s="374"/>
      <c r="THL65" s="374"/>
      <c r="THM65" s="374"/>
      <c r="THN65" s="374"/>
      <c r="THO65" s="374"/>
      <c r="THP65" s="374"/>
      <c r="THQ65" s="374"/>
      <c r="THR65" s="374"/>
      <c r="THS65" s="374"/>
      <c r="THT65" s="374"/>
      <c r="THU65" s="374"/>
      <c r="THV65" s="374"/>
      <c r="THW65" s="374"/>
      <c r="THX65" s="374"/>
      <c r="THY65" s="374"/>
      <c r="THZ65" s="374"/>
      <c r="TIA65" s="374"/>
      <c r="TIB65" s="374"/>
      <c r="TIC65" s="374"/>
      <c r="TID65" s="374"/>
      <c r="TIE65" s="374"/>
      <c r="TIF65" s="374"/>
      <c r="TIG65" s="374"/>
      <c r="TIH65" s="374"/>
      <c r="TII65" s="374"/>
      <c r="TIJ65" s="374"/>
      <c r="TIK65" s="374"/>
      <c r="TIL65" s="374"/>
      <c r="TIM65" s="374"/>
      <c r="TIN65" s="374"/>
      <c r="TIO65" s="374"/>
      <c r="TIP65" s="374"/>
      <c r="TIQ65" s="374"/>
      <c r="TIR65" s="374"/>
      <c r="TIS65" s="374"/>
      <c r="TIT65" s="374"/>
      <c r="TIU65" s="374"/>
      <c r="TIV65" s="374"/>
      <c r="TIW65" s="374"/>
      <c r="TIX65" s="374"/>
      <c r="TIY65" s="374"/>
      <c r="TIZ65" s="374"/>
      <c r="TJA65" s="374"/>
      <c r="TJB65" s="374"/>
      <c r="TJC65" s="374"/>
      <c r="TJD65" s="374"/>
      <c r="TJE65" s="374"/>
      <c r="TJF65" s="374"/>
      <c r="TJG65" s="374"/>
      <c r="TJH65" s="374"/>
      <c r="TJI65" s="374"/>
      <c r="TJJ65" s="374"/>
      <c r="TJK65" s="374"/>
      <c r="TJL65" s="374"/>
      <c r="TJM65" s="374"/>
      <c r="TJN65" s="374"/>
      <c r="TJO65" s="374"/>
      <c r="TJP65" s="374"/>
      <c r="TJQ65" s="374"/>
      <c r="TJR65" s="374"/>
      <c r="TJS65" s="374"/>
      <c r="TJT65" s="374"/>
      <c r="TJU65" s="374"/>
      <c r="TJV65" s="374"/>
      <c r="TJW65" s="374"/>
      <c r="TJX65" s="374"/>
      <c r="TJY65" s="374"/>
      <c r="TJZ65" s="374"/>
      <c r="TKA65" s="374"/>
      <c r="TKB65" s="374"/>
      <c r="TKC65" s="374"/>
      <c r="TKD65" s="374"/>
      <c r="TKE65" s="374"/>
      <c r="TKF65" s="374"/>
      <c r="TKG65" s="374"/>
      <c r="TKH65" s="374"/>
      <c r="TKI65" s="374"/>
      <c r="TKJ65" s="374"/>
      <c r="TKK65" s="374"/>
      <c r="TKL65" s="374"/>
      <c r="TKM65" s="374"/>
      <c r="TKN65" s="374"/>
      <c r="TKO65" s="374"/>
      <c r="TKP65" s="374"/>
      <c r="TKQ65" s="374"/>
      <c r="TKR65" s="374"/>
      <c r="TKS65" s="374"/>
      <c r="TKT65" s="374"/>
      <c r="TKU65" s="374"/>
      <c r="TKV65" s="374"/>
      <c r="TKW65" s="374"/>
      <c r="TKX65" s="374"/>
      <c r="TKY65" s="374"/>
      <c r="TKZ65" s="374"/>
      <c r="TLA65" s="374"/>
      <c r="TLB65" s="374"/>
      <c r="TLC65" s="374"/>
      <c r="TLD65" s="374"/>
      <c r="TLE65" s="374"/>
      <c r="TLF65" s="374"/>
      <c r="TLG65" s="374"/>
      <c r="TLH65" s="374"/>
      <c r="TLI65" s="374"/>
      <c r="TLJ65" s="374"/>
      <c r="TLK65" s="374"/>
      <c r="TLL65" s="374"/>
      <c r="TLM65" s="374"/>
      <c r="TLN65" s="374"/>
      <c r="TLO65" s="374"/>
      <c r="TLP65" s="374"/>
      <c r="TLQ65" s="374"/>
      <c r="TLR65" s="374"/>
      <c r="TLS65" s="374"/>
      <c r="TLT65" s="374"/>
      <c r="TLU65" s="374"/>
      <c r="TLV65" s="374"/>
      <c r="TLW65" s="374"/>
      <c r="TLX65" s="374"/>
      <c r="TLY65" s="374"/>
      <c r="TLZ65" s="374"/>
      <c r="TMA65" s="374"/>
      <c r="TMB65" s="374"/>
      <c r="TMC65" s="374"/>
      <c r="TMD65" s="374"/>
      <c r="TME65" s="374"/>
      <c r="TMF65" s="374"/>
      <c r="TMG65" s="374"/>
      <c r="TMH65" s="374"/>
      <c r="TMI65" s="374"/>
      <c r="TMJ65" s="374"/>
      <c r="TMK65" s="374"/>
      <c r="TML65" s="374"/>
      <c r="TMM65" s="374"/>
      <c r="TMN65" s="374"/>
      <c r="TMO65" s="374"/>
      <c r="TMP65" s="374"/>
      <c r="TMQ65" s="374"/>
      <c r="TMR65" s="374"/>
      <c r="TMS65" s="374"/>
      <c r="TMT65" s="374"/>
      <c r="TMU65" s="374"/>
      <c r="TMV65" s="374"/>
      <c r="TMW65" s="374"/>
      <c r="TMX65" s="374"/>
      <c r="TMY65" s="374"/>
      <c r="TMZ65" s="374"/>
      <c r="TNA65" s="374"/>
      <c r="TNB65" s="374"/>
      <c r="TNC65" s="374"/>
      <c r="TND65" s="374"/>
      <c r="TNE65" s="374"/>
      <c r="TNF65" s="374"/>
      <c r="TNG65" s="374"/>
      <c r="TNH65" s="374"/>
      <c r="TNI65" s="374"/>
      <c r="TNJ65" s="374"/>
      <c r="TNK65" s="374"/>
      <c r="TNL65" s="374"/>
      <c r="TNM65" s="374"/>
      <c r="TNN65" s="374"/>
      <c r="TNO65" s="374"/>
      <c r="TNP65" s="374"/>
      <c r="TNQ65" s="374"/>
      <c r="TNR65" s="374"/>
      <c r="TNS65" s="374"/>
      <c r="TNT65" s="374"/>
      <c r="TNU65" s="374"/>
      <c r="TNV65" s="374"/>
      <c r="TNW65" s="374"/>
      <c r="TNX65" s="374"/>
      <c r="TNY65" s="374"/>
      <c r="TNZ65" s="374"/>
      <c r="TOA65" s="374"/>
      <c r="TOB65" s="374"/>
      <c r="TOC65" s="374"/>
      <c r="TOD65" s="374"/>
      <c r="TOE65" s="374"/>
      <c r="TOF65" s="374"/>
      <c r="TOG65" s="374"/>
      <c r="TOH65" s="374"/>
      <c r="TOI65" s="374"/>
      <c r="TOJ65" s="374"/>
      <c r="TOK65" s="374"/>
      <c r="TOL65" s="374"/>
      <c r="TOM65" s="374"/>
      <c r="TON65" s="374"/>
      <c r="TOO65" s="374"/>
      <c r="TOP65" s="374"/>
      <c r="TOQ65" s="374"/>
      <c r="TOR65" s="374"/>
      <c r="TOS65" s="374"/>
      <c r="TOT65" s="374"/>
      <c r="TOU65" s="374"/>
      <c r="TOV65" s="374"/>
      <c r="TOW65" s="374"/>
      <c r="TOX65" s="374"/>
      <c r="TOY65" s="374"/>
      <c r="TOZ65" s="374"/>
      <c r="TPA65" s="374"/>
      <c r="TPB65" s="374"/>
      <c r="TPC65" s="374"/>
      <c r="TPD65" s="374"/>
      <c r="TPE65" s="374"/>
      <c r="TPF65" s="374"/>
      <c r="TPG65" s="374"/>
      <c r="TPH65" s="374"/>
      <c r="TPI65" s="374"/>
      <c r="TPJ65" s="374"/>
      <c r="TPK65" s="374"/>
      <c r="TPL65" s="374"/>
      <c r="TPM65" s="374"/>
      <c r="TPN65" s="374"/>
      <c r="TPO65" s="374"/>
      <c r="TPP65" s="374"/>
      <c r="TPQ65" s="374"/>
      <c r="TPR65" s="374"/>
      <c r="TPS65" s="374"/>
      <c r="TPT65" s="374"/>
      <c r="TPU65" s="374"/>
      <c r="TPV65" s="374"/>
      <c r="TPW65" s="374"/>
      <c r="TPX65" s="374"/>
      <c r="TPY65" s="374"/>
      <c r="TPZ65" s="374"/>
      <c r="TQA65" s="374"/>
      <c r="TQB65" s="374"/>
      <c r="TQC65" s="374"/>
      <c r="TQD65" s="374"/>
      <c r="TQE65" s="374"/>
      <c r="TQF65" s="374"/>
      <c r="TQG65" s="374"/>
      <c r="TQH65" s="374"/>
      <c r="TQI65" s="374"/>
      <c r="TQJ65" s="374"/>
      <c r="TQK65" s="374"/>
      <c r="TQL65" s="374"/>
      <c r="TQM65" s="374"/>
      <c r="TQN65" s="374"/>
      <c r="TQO65" s="374"/>
      <c r="TQP65" s="374"/>
      <c r="TQQ65" s="374"/>
      <c r="TQR65" s="374"/>
      <c r="TQS65" s="374"/>
      <c r="TQT65" s="374"/>
      <c r="TQU65" s="374"/>
      <c r="TQV65" s="374"/>
      <c r="TQW65" s="374"/>
      <c r="TQX65" s="374"/>
      <c r="TQY65" s="374"/>
      <c r="TQZ65" s="374"/>
      <c r="TRA65" s="374"/>
      <c r="TRB65" s="374"/>
      <c r="TRC65" s="374"/>
      <c r="TRD65" s="374"/>
      <c r="TRE65" s="374"/>
      <c r="TRF65" s="374"/>
      <c r="TRG65" s="374"/>
      <c r="TRH65" s="374"/>
      <c r="TRI65" s="374"/>
      <c r="TRJ65" s="374"/>
      <c r="TRK65" s="374"/>
      <c r="TRL65" s="374"/>
      <c r="TRM65" s="374"/>
      <c r="TRN65" s="374"/>
      <c r="TRO65" s="374"/>
      <c r="TRP65" s="374"/>
      <c r="TRQ65" s="374"/>
      <c r="TRR65" s="374"/>
      <c r="TRS65" s="374"/>
      <c r="TRT65" s="374"/>
      <c r="TRU65" s="374"/>
      <c r="TRV65" s="374"/>
      <c r="TRW65" s="374"/>
      <c r="TRX65" s="374"/>
      <c r="TRY65" s="374"/>
      <c r="TRZ65" s="374"/>
      <c r="TSA65" s="374"/>
      <c r="TSB65" s="374"/>
      <c r="TSC65" s="374"/>
      <c r="TSD65" s="374"/>
      <c r="TSE65" s="374"/>
      <c r="TSF65" s="374"/>
      <c r="TSG65" s="374"/>
      <c r="TSH65" s="374"/>
      <c r="TSI65" s="374"/>
      <c r="TSJ65" s="374"/>
      <c r="TSK65" s="374"/>
      <c r="TSL65" s="374"/>
      <c r="TSM65" s="374"/>
      <c r="TSN65" s="374"/>
      <c r="TSO65" s="374"/>
      <c r="TSP65" s="374"/>
      <c r="TSQ65" s="374"/>
      <c r="TSR65" s="374"/>
      <c r="TSS65" s="374"/>
      <c r="TST65" s="374"/>
      <c r="TSU65" s="374"/>
      <c r="TSV65" s="374"/>
      <c r="TSW65" s="374"/>
      <c r="TSX65" s="374"/>
      <c r="TSY65" s="374"/>
      <c r="TSZ65" s="374"/>
      <c r="TTA65" s="374"/>
      <c r="TTB65" s="374"/>
      <c r="TTC65" s="374"/>
      <c r="TTD65" s="374"/>
      <c r="TTE65" s="374"/>
      <c r="TTF65" s="374"/>
      <c r="TTG65" s="374"/>
      <c r="TTH65" s="374"/>
      <c r="TTI65" s="374"/>
      <c r="TTJ65" s="374"/>
      <c r="TTK65" s="374"/>
      <c r="TTL65" s="374"/>
      <c r="TTM65" s="374"/>
      <c r="TTN65" s="374"/>
      <c r="TTO65" s="374"/>
      <c r="TTP65" s="374"/>
      <c r="TTQ65" s="374"/>
      <c r="TTR65" s="374"/>
      <c r="TTS65" s="374"/>
      <c r="TTT65" s="374"/>
      <c r="TTU65" s="374"/>
      <c r="TTV65" s="374"/>
      <c r="TTW65" s="374"/>
      <c r="TTX65" s="374"/>
      <c r="TTY65" s="374"/>
      <c r="TTZ65" s="374"/>
      <c r="TUA65" s="374"/>
      <c r="TUB65" s="374"/>
      <c r="TUC65" s="374"/>
      <c r="TUD65" s="374"/>
      <c r="TUE65" s="374"/>
      <c r="TUF65" s="374"/>
      <c r="TUG65" s="374"/>
      <c r="TUH65" s="374"/>
      <c r="TUI65" s="374"/>
      <c r="TUJ65" s="374"/>
      <c r="TUK65" s="374"/>
      <c r="TUL65" s="374"/>
      <c r="TUM65" s="374"/>
      <c r="TUN65" s="374"/>
      <c r="TUO65" s="374"/>
      <c r="TUP65" s="374"/>
      <c r="TUQ65" s="374"/>
      <c r="TUR65" s="374"/>
      <c r="TUS65" s="374"/>
      <c r="TUT65" s="374"/>
      <c r="TUU65" s="374"/>
      <c r="TUV65" s="374"/>
      <c r="TUW65" s="374"/>
      <c r="TUX65" s="374"/>
      <c r="TUY65" s="374"/>
      <c r="TUZ65" s="374"/>
      <c r="TVA65" s="374"/>
      <c r="TVB65" s="374"/>
      <c r="TVC65" s="374"/>
      <c r="TVD65" s="374"/>
      <c r="TVE65" s="374"/>
      <c r="TVF65" s="374"/>
      <c r="TVG65" s="374"/>
      <c r="TVH65" s="374"/>
      <c r="TVI65" s="374"/>
      <c r="TVJ65" s="374"/>
      <c r="TVK65" s="374"/>
      <c r="TVL65" s="374"/>
      <c r="TVM65" s="374"/>
      <c r="TVN65" s="374"/>
      <c r="TVO65" s="374"/>
      <c r="TVP65" s="374"/>
      <c r="TVQ65" s="374"/>
      <c r="TVR65" s="374"/>
      <c r="TVS65" s="374"/>
      <c r="TVT65" s="374"/>
      <c r="TVU65" s="374"/>
      <c r="TVV65" s="374"/>
      <c r="TVW65" s="374"/>
      <c r="TVX65" s="374"/>
      <c r="TVY65" s="374"/>
      <c r="TVZ65" s="374"/>
      <c r="TWA65" s="374"/>
      <c r="TWB65" s="374"/>
      <c r="TWC65" s="374"/>
      <c r="TWD65" s="374"/>
      <c r="TWE65" s="374"/>
      <c r="TWF65" s="374"/>
      <c r="TWG65" s="374"/>
      <c r="TWH65" s="374"/>
      <c r="TWI65" s="374"/>
      <c r="TWJ65" s="374"/>
      <c r="TWK65" s="374"/>
      <c r="TWL65" s="374"/>
      <c r="TWM65" s="374"/>
      <c r="TWN65" s="374"/>
      <c r="TWO65" s="374"/>
      <c r="TWP65" s="374"/>
      <c r="TWQ65" s="374"/>
      <c r="TWR65" s="374"/>
      <c r="TWS65" s="374"/>
      <c r="TWT65" s="374"/>
      <c r="TWU65" s="374"/>
      <c r="TWV65" s="374"/>
      <c r="TWW65" s="374"/>
      <c r="TWX65" s="374"/>
      <c r="TWY65" s="374"/>
      <c r="TWZ65" s="374"/>
      <c r="TXA65" s="374"/>
      <c r="TXB65" s="374"/>
      <c r="TXC65" s="374"/>
      <c r="TXD65" s="374"/>
      <c r="TXE65" s="374"/>
      <c r="TXF65" s="374"/>
      <c r="TXG65" s="374"/>
      <c r="TXH65" s="374"/>
      <c r="TXI65" s="374"/>
      <c r="TXJ65" s="374"/>
      <c r="TXK65" s="374"/>
      <c r="TXL65" s="374"/>
      <c r="TXM65" s="374"/>
      <c r="TXN65" s="374"/>
      <c r="TXO65" s="374"/>
      <c r="TXP65" s="374"/>
      <c r="TXQ65" s="374"/>
      <c r="TXR65" s="374"/>
      <c r="TXS65" s="374"/>
      <c r="TXT65" s="374"/>
      <c r="TXU65" s="374"/>
      <c r="TXV65" s="374"/>
      <c r="TXW65" s="374"/>
      <c r="TXX65" s="374"/>
      <c r="TXY65" s="374"/>
      <c r="TXZ65" s="374"/>
      <c r="TYA65" s="374"/>
      <c r="TYB65" s="374"/>
      <c r="TYC65" s="374"/>
      <c r="TYD65" s="374"/>
      <c r="TYE65" s="374"/>
      <c r="TYF65" s="374"/>
      <c r="TYG65" s="374"/>
      <c r="TYH65" s="374"/>
      <c r="TYI65" s="374"/>
      <c r="TYJ65" s="374"/>
      <c r="TYK65" s="374"/>
      <c r="TYL65" s="374"/>
      <c r="TYM65" s="374"/>
      <c r="TYN65" s="374"/>
      <c r="TYO65" s="374"/>
      <c r="TYP65" s="374"/>
      <c r="TYQ65" s="374"/>
      <c r="TYR65" s="374"/>
      <c r="TYS65" s="374"/>
      <c r="TYT65" s="374"/>
      <c r="TYU65" s="374"/>
      <c r="TYV65" s="374"/>
      <c r="TYW65" s="374"/>
      <c r="TYX65" s="374"/>
      <c r="TYY65" s="374"/>
      <c r="TYZ65" s="374"/>
      <c r="TZA65" s="374"/>
      <c r="TZB65" s="374"/>
      <c r="TZC65" s="374"/>
      <c r="TZD65" s="374"/>
      <c r="TZE65" s="374"/>
      <c r="TZF65" s="374"/>
      <c r="TZG65" s="374"/>
      <c r="TZH65" s="374"/>
      <c r="TZI65" s="374"/>
      <c r="TZJ65" s="374"/>
      <c r="TZK65" s="374"/>
      <c r="TZL65" s="374"/>
      <c r="TZM65" s="374"/>
      <c r="TZN65" s="374"/>
      <c r="TZO65" s="374"/>
      <c r="TZP65" s="374"/>
      <c r="TZQ65" s="374"/>
      <c r="TZR65" s="374"/>
      <c r="TZS65" s="374"/>
      <c r="TZT65" s="374"/>
      <c r="TZU65" s="374"/>
      <c r="TZV65" s="374"/>
      <c r="TZW65" s="374"/>
      <c r="TZX65" s="374"/>
      <c r="TZY65" s="374"/>
      <c r="TZZ65" s="374"/>
      <c r="UAA65" s="374"/>
      <c r="UAB65" s="374"/>
      <c r="UAC65" s="374"/>
      <c r="UAD65" s="374"/>
      <c r="UAE65" s="374"/>
      <c r="UAF65" s="374"/>
      <c r="UAG65" s="374"/>
      <c r="UAH65" s="374"/>
      <c r="UAI65" s="374"/>
      <c r="UAJ65" s="374"/>
      <c r="UAK65" s="374"/>
      <c r="UAL65" s="374"/>
      <c r="UAM65" s="374"/>
      <c r="UAN65" s="374"/>
      <c r="UAO65" s="374"/>
      <c r="UAP65" s="374"/>
      <c r="UAQ65" s="374"/>
      <c r="UAR65" s="374"/>
      <c r="UAS65" s="374"/>
      <c r="UAT65" s="374"/>
      <c r="UAU65" s="374"/>
      <c r="UAV65" s="374"/>
      <c r="UAW65" s="374"/>
      <c r="UAX65" s="374"/>
      <c r="UAY65" s="374"/>
      <c r="UAZ65" s="374"/>
      <c r="UBA65" s="374"/>
      <c r="UBB65" s="374"/>
      <c r="UBC65" s="374"/>
      <c r="UBD65" s="374"/>
      <c r="UBE65" s="374"/>
      <c r="UBF65" s="374"/>
      <c r="UBG65" s="374"/>
      <c r="UBH65" s="374"/>
      <c r="UBI65" s="374"/>
      <c r="UBJ65" s="374"/>
      <c r="UBK65" s="374"/>
      <c r="UBL65" s="374"/>
      <c r="UBM65" s="374"/>
      <c r="UBN65" s="374"/>
      <c r="UBO65" s="374"/>
      <c r="UBP65" s="374"/>
      <c r="UBQ65" s="374"/>
      <c r="UBR65" s="374"/>
      <c r="UBS65" s="374"/>
      <c r="UBT65" s="374"/>
      <c r="UBU65" s="374"/>
      <c r="UBV65" s="374"/>
      <c r="UBW65" s="374"/>
      <c r="UBX65" s="374"/>
      <c r="UBY65" s="374"/>
      <c r="UBZ65" s="374"/>
      <c r="UCA65" s="374"/>
      <c r="UCB65" s="374"/>
      <c r="UCC65" s="374"/>
      <c r="UCD65" s="374"/>
      <c r="UCE65" s="374"/>
      <c r="UCF65" s="374"/>
      <c r="UCG65" s="374"/>
      <c r="UCH65" s="374"/>
      <c r="UCI65" s="374"/>
      <c r="UCJ65" s="374"/>
      <c r="UCK65" s="374"/>
      <c r="UCL65" s="374"/>
      <c r="UCM65" s="374"/>
      <c r="UCN65" s="374"/>
      <c r="UCO65" s="374"/>
      <c r="UCP65" s="374"/>
      <c r="UCQ65" s="374"/>
      <c r="UCR65" s="374"/>
      <c r="UCS65" s="374"/>
      <c r="UCT65" s="374"/>
      <c r="UCU65" s="374"/>
      <c r="UCV65" s="374"/>
      <c r="UCW65" s="374"/>
      <c r="UCX65" s="374"/>
      <c r="UCY65" s="374"/>
      <c r="UCZ65" s="374"/>
      <c r="UDA65" s="374"/>
      <c r="UDB65" s="374"/>
      <c r="UDC65" s="374"/>
      <c r="UDD65" s="374"/>
      <c r="UDE65" s="374"/>
      <c r="UDF65" s="374"/>
      <c r="UDG65" s="374"/>
      <c r="UDH65" s="374"/>
      <c r="UDI65" s="374"/>
      <c r="UDJ65" s="374"/>
      <c r="UDK65" s="374"/>
      <c r="UDL65" s="374"/>
      <c r="UDM65" s="374"/>
      <c r="UDN65" s="374"/>
      <c r="UDO65" s="374"/>
      <c r="UDP65" s="374"/>
      <c r="UDQ65" s="374"/>
      <c r="UDR65" s="374"/>
      <c r="UDS65" s="374"/>
      <c r="UDT65" s="374"/>
      <c r="UDU65" s="374"/>
      <c r="UDV65" s="374"/>
      <c r="UDW65" s="374"/>
      <c r="UDX65" s="374"/>
      <c r="UDY65" s="374"/>
      <c r="UDZ65" s="374"/>
      <c r="UEA65" s="374"/>
      <c r="UEB65" s="374"/>
      <c r="UEC65" s="374"/>
      <c r="UED65" s="374"/>
      <c r="UEE65" s="374"/>
      <c r="UEF65" s="374"/>
      <c r="UEG65" s="374"/>
      <c r="UEH65" s="374"/>
      <c r="UEI65" s="374"/>
      <c r="UEJ65" s="374"/>
      <c r="UEK65" s="374"/>
      <c r="UEL65" s="374"/>
      <c r="UEM65" s="374"/>
      <c r="UEN65" s="374"/>
      <c r="UEO65" s="374"/>
      <c r="UEP65" s="374"/>
      <c r="UEQ65" s="374"/>
      <c r="UER65" s="374"/>
      <c r="UES65" s="374"/>
      <c r="UET65" s="374"/>
      <c r="UEU65" s="374"/>
      <c r="UEV65" s="374"/>
      <c r="UEW65" s="374"/>
      <c r="UEX65" s="374"/>
      <c r="UEY65" s="374"/>
      <c r="UEZ65" s="374"/>
      <c r="UFA65" s="374"/>
      <c r="UFB65" s="374"/>
      <c r="UFC65" s="374"/>
      <c r="UFD65" s="374"/>
      <c r="UFE65" s="374"/>
      <c r="UFF65" s="374"/>
      <c r="UFG65" s="374"/>
      <c r="UFH65" s="374"/>
      <c r="UFI65" s="374"/>
      <c r="UFJ65" s="374"/>
      <c r="UFK65" s="374"/>
      <c r="UFL65" s="374"/>
      <c r="UFM65" s="374"/>
      <c r="UFN65" s="374"/>
      <c r="UFO65" s="374"/>
      <c r="UFP65" s="374"/>
      <c r="UFQ65" s="374"/>
      <c r="UFR65" s="374"/>
      <c r="UFS65" s="374"/>
      <c r="UFT65" s="374"/>
      <c r="UFU65" s="374"/>
      <c r="UFV65" s="374"/>
      <c r="UFW65" s="374"/>
      <c r="UFX65" s="374"/>
      <c r="UFY65" s="374"/>
      <c r="UFZ65" s="374"/>
      <c r="UGA65" s="374"/>
      <c r="UGB65" s="374"/>
      <c r="UGC65" s="374"/>
      <c r="UGD65" s="374"/>
      <c r="UGE65" s="374"/>
      <c r="UGF65" s="374"/>
      <c r="UGG65" s="374"/>
      <c r="UGH65" s="374"/>
      <c r="UGI65" s="374"/>
      <c r="UGJ65" s="374"/>
      <c r="UGK65" s="374"/>
      <c r="UGL65" s="374"/>
      <c r="UGM65" s="374"/>
      <c r="UGN65" s="374"/>
      <c r="UGO65" s="374"/>
      <c r="UGP65" s="374"/>
      <c r="UGQ65" s="374"/>
      <c r="UGR65" s="374"/>
      <c r="UGS65" s="374"/>
      <c r="UGT65" s="374"/>
      <c r="UGU65" s="374"/>
      <c r="UGV65" s="374"/>
      <c r="UGW65" s="374"/>
      <c r="UGX65" s="374"/>
      <c r="UGY65" s="374"/>
      <c r="UGZ65" s="374"/>
      <c r="UHA65" s="374"/>
      <c r="UHB65" s="374"/>
      <c r="UHC65" s="374"/>
      <c r="UHD65" s="374"/>
      <c r="UHE65" s="374"/>
      <c r="UHF65" s="374"/>
      <c r="UHG65" s="374"/>
      <c r="UHH65" s="374"/>
      <c r="UHI65" s="374"/>
      <c r="UHJ65" s="374"/>
      <c r="UHK65" s="374"/>
      <c r="UHL65" s="374"/>
      <c r="UHM65" s="374"/>
      <c r="UHN65" s="374"/>
      <c r="UHO65" s="374"/>
      <c r="UHP65" s="374"/>
      <c r="UHQ65" s="374"/>
      <c r="UHR65" s="374"/>
      <c r="UHS65" s="374"/>
      <c r="UHT65" s="374"/>
      <c r="UHU65" s="374"/>
      <c r="UHV65" s="374"/>
      <c r="UHW65" s="374"/>
      <c r="UHX65" s="374"/>
      <c r="UHY65" s="374"/>
      <c r="UHZ65" s="374"/>
      <c r="UIA65" s="374"/>
      <c r="UIB65" s="374"/>
      <c r="UIC65" s="374"/>
      <c r="UID65" s="374"/>
      <c r="UIE65" s="374"/>
      <c r="UIF65" s="374"/>
      <c r="UIG65" s="374"/>
      <c r="UIH65" s="374"/>
      <c r="UII65" s="374"/>
      <c r="UIJ65" s="374"/>
      <c r="UIK65" s="374"/>
      <c r="UIL65" s="374"/>
      <c r="UIM65" s="374"/>
      <c r="UIN65" s="374"/>
      <c r="UIO65" s="374"/>
      <c r="UIP65" s="374"/>
      <c r="UIQ65" s="374"/>
      <c r="UIR65" s="374"/>
      <c r="UIS65" s="374"/>
      <c r="UIT65" s="374"/>
      <c r="UIU65" s="374"/>
      <c r="UIV65" s="374"/>
      <c r="UIW65" s="374"/>
      <c r="UIX65" s="374"/>
      <c r="UIY65" s="374"/>
      <c r="UIZ65" s="374"/>
      <c r="UJA65" s="374"/>
      <c r="UJB65" s="374"/>
      <c r="UJC65" s="374"/>
      <c r="UJD65" s="374"/>
      <c r="UJE65" s="374"/>
      <c r="UJF65" s="374"/>
      <c r="UJG65" s="374"/>
      <c r="UJH65" s="374"/>
      <c r="UJI65" s="374"/>
      <c r="UJJ65" s="374"/>
      <c r="UJK65" s="374"/>
      <c r="UJL65" s="374"/>
      <c r="UJM65" s="374"/>
      <c r="UJN65" s="374"/>
      <c r="UJO65" s="374"/>
      <c r="UJP65" s="374"/>
      <c r="UJQ65" s="374"/>
      <c r="UJR65" s="374"/>
      <c r="UJS65" s="374"/>
      <c r="UJT65" s="374"/>
      <c r="UJU65" s="374"/>
      <c r="UJV65" s="374"/>
      <c r="UJW65" s="374"/>
      <c r="UJX65" s="374"/>
      <c r="UJY65" s="374"/>
      <c r="UJZ65" s="374"/>
      <c r="UKA65" s="374"/>
      <c r="UKB65" s="374"/>
      <c r="UKC65" s="374"/>
      <c r="UKD65" s="374"/>
      <c r="UKE65" s="374"/>
      <c r="UKF65" s="374"/>
      <c r="UKG65" s="374"/>
      <c r="UKH65" s="374"/>
      <c r="UKI65" s="374"/>
      <c r="UKJ65" s="374"/>
      <c r="UKK65" s="374"/>
      <c r="UKL65" s="374"/>
      <c r="UKM65" s="374"/>
      <c r="UKN65" s="374"/>
      <c r="UKO65" s="374"/>
      <c r="UKP65" s="374"/>
      <c r="UKQ65" s="374"/>
      <c r="UKR65" s="374"/>
      <c r="UKS65" s="374"/>
      <c r="UKT65" s="374"/>
      <c r="UKU65" s="374"/>
      <c r="UKV65" s="374"/>
      <c r="UKW65" s="374"/>
      <c r="UKX65" s="374"/>
      <c r="UKY65" s="374"/>
      <c r="UKZ65" s="374"/>
      <c r="ULA65" s="374"/>
      <c r="ULB65" s="374"/>
      <c r="ULC65" s="374"/>
      <c r="ULD65" s="374"/>
      <c r="ULE65" s="374"/>
      <c r="ULF65" s="374"/>
      <c r="ULG65" s="374"/>
      <c r="ULH65" s="374"/>
      <c r="ULI65" s="374"/>
      <c r="ULJ65" s="374"/>
      <c r="ULK65" s="374"/>
      <c r="ULL65" s="374"/>
      <c r="ULM65" s="374"/>
      <c r="ULN65" s="374"/>
      <c r="ULO65" s="374"/>
      <c r="ULP65" s="374"/>
      <c r="ULQ65" s="374"/>
      <c r="ULR65" s="374"/>
      <c r="ULS65" s="374"/>
      <c r="ULT65" s="374"/>
      <c r="ULU65" s="374"/>
      <c r="ULV65" s="374"/>
      <c r="ULW65" s="374"/>
      <c r="ULX65" s="374"/>
      <c r="ULY65" s="374"/>
      <c r="ULZ65" s="374"/>
      <c r="UMA65" s="374"/>
      <c r="UMB65" s="374"/>
      <c r="UMC65" s="374"/>
      <c r="UMD65" s="374"/>
      <c r="UME65" s="374"/>
      <c r="UMF65" s="374"/>
      <c r="UMG65" s="374"/>
      <c r="UMH65" s="374"/>
      <c r="UMI65" s="374"/>
      <c r="UMJ65" s="374"/>
      <c r="UMK65" s="374"/>
      <c r="UML65" s="374"/>
      <c r="UMM65" s="374"/>
      <c r="UMN65" s="374"/>
      <c r="UMO65" s="374"/>
      <c r="UMP65" s="374"/>
      <c r="UMQ65" s="374"/>
      <c r="UMR65" s="374"/>
      <c r="UMS65" s="374"/>
      <c r="UMT65" s="374"/>
      <c r="UMU65" s="374"/>
      <c r="UMV65" s="374"/>
      <c r="UMW65" s="374"/>
      <c r="UMX65" s="374"/>
      <c r="UMY65" s="374"/>
      <c r="UMZ65" s="374"/>
      <c r="UNA65" s="374"/>
      <c r="UNB65" s="374"/>
      <c r="UNC65" s="374"/>
      <c r="UND65" s="374"/>
      <c r="UNE65" s="374"/>
      <c r="UNF65" s="374"/>
      <c r="UNG65" s="374"/>
      <c r="UNH65" s="374"/>
      <c r="UNI65" s="374"/>
      <c r="UNJ65" s="374"/>
      <c r="UNK65" s="374"/>
      <c r="UNL65" s="374"/>
      <c r="UNM65" s="374"/>
      <c r="UNN65" s="374"/>
      <c r="UNO65" s="374"/>
      <c r="UNP65" s="374"/>
      <c r="UNQ65" s="374"/>
      <c r="UNR65" s="374"/>
      <c r="UNS65" s="374"/>
      <c r="UNT65" s="374"/>
      <c r="UNU65" s="374"/>
      <c r="UNV65" s="374"/>
      <c r="UNW65" s="374"/>
      <c r="UNX65" s="374"/>
      <c r="UNY65" s="374"/>
      <c r="UNZ65" s="374"/>
      <c r="UOA65" s="374"/>
      <c r="UOB65" s="374"/>
      <c r="UOC65" s="374"/>
      <c r="UOD65" s="374"/>
      <c r="UOE65" s="374"/>
      <c r="UOF65" s="374"/>
      <c r="UOG65" s="374"/>
      <c r="UOH65" s="374"/>
      <c r="UOI65" s="374"/>
      <c r="UOJ65" s="374"/>
      <c r="UOK65" s="374"/>
      <c r="UOL65" s="374"/>
      <c r="UOM65" s="374"/>
      <c r="UON65" s="374"/>
      <c r="UOO65" s="374"/>
      <c r="UOP65" s="374"/>
      <c r="UOQ65" s="374"/>
      <c r="UOR65" s="374"/>
      <c r="UOS65" s="374"/>
      <c r="UOT65" s="374"/>
      <c r="UOU65" s="374"/>
      <c r="UOV65" s="374"/>
      <c r="UOW65" s="374"/>
      <c r="UOX65" s="374"/>
      <c r="UOY65" s="374"/>
      <c r="UOZ65" s="374"/>
      <c r="UPA65" s="374"/>
      <c r="UPB65" s="374"/>
      <c r="UPC65" s="374"/>
      <c r="UPD65" s="374"/>
      <c r="UPE65" s="374"/>
      <c r="UPF65" s="374"/>
      <c r="UPG65" s="374"/>
      <c r="UPH65" s="374"/>
      <c r="UPI65" s="374"/>
      <c r="UPJ65" s="374"/>
      <c r="UPK65" s="374"/>
      <c r="UPL65" s="374"/>
      <c r="UPM65" s="374"/>
      <c r="UPN65" s="374"/>
      <c r="UPO65" s="374"/>
      <c r="UPP65" s="374"/>
      <c r="UPQ65" s="374"/>
      <c r="UPR65" s="374"/>
      <c r="UPS65" s="374"/>
      <c r="UPT65" s="374"/>
      <c r="UPU65" s="374"/>
      <c r="UPV65" s="374"/>
      <c r="UPW65" s="374"/>
      <c r="UPX65" s="374"/>
      <c r="UPY65" s="374"/>
      <c r="UPZ65" s="374"/>
      <c r="UQA65" s="374"/>
      <c r="UQB65" s="374"/>
      <c r="UQC65" s="374"/>
      <c r="UQD65" s="374"/>
      <c r="UQE65" s="374"/>
      <c r="UQF65" s="374"/>
      <c r="UQG65" s="374"/>
      <c r="UQH65" s="374"/>
      <c r="UQI65" s="374"/>
      <c r="UQJ65" s="374"/>
      <c r="UQK65" s="374"/>
      <c r="UQL65" s="374"/>
      <c r="UQM65" s="374"/>
      <c r="UQN65" s="374"/>
      <c r="UQO65" s="374"/>
      <c r="UQP65" s="374"/>
      <c r="UQQ65" s="374"/>
      <c r="UQR65" s="374"/>
      <c r="UQS65" s="374"/>
      <c r="UQT65" s="374"/>
      <c r="UQU65" s="374"/>
      <c r="UQV65" s="374"/>
      <c r="UQW65" s="374"/>
      <c r="UQX65" s="374"/>
      <c r="UQY65" s="374"/>
      <c r="UQZ65" s="374"/>
      <c r="URA65" s="374"/>
      <c r="URB65" s="374"/>
      <c r="URC65" s="374"/>
      <c r="URD65" s="374"/>
      <c r="URE65" s="374"/>
      <c r="URF65" s="374"/>
      <c r="URG65" s="374"/>
      <c r="URH65" s="374"/>
      <c r="URI65" s="374"/>
      <c r="URJ65" s="374"/>
      <c r="URK65" s="374"/>
      <c r="URL65" s="374"/>
      <c r="URM65" s="374"/>
      <c r="URN65" s="374"/>
      <c r="URO65" s="374"/>
      <c r="URP65" s="374"/>
      <c r="URQ65" s="374"/>
      <c r="URR65" s="374"/>
      <c r="URS65" s="374"/>
      <c r="URT65" s="374"/>
      <c r="URU65" s="374"/>
      <c r="URV65" s="374"/>
      <c r="URW65" s="374"/>
      <c r="URX65" s="374"/>
      <c r="URY65" s="374"/>
      <c r="URZ65" s="374"/>
      <c r="USA65" s="374"/>
      <c r="USB65" s="374"/>
      <c r="USC65" s="374"/>
      <c r="USD65" s="374"/>
      <c r="USE65" s="374"/>
      <c r="USF65" s="374"/>
      <c r="USG65" s="374"/>
      <c r="USH65" s="374"/>
      <c r="USI65" s="374"/>
      <c r="USJ65" s="374"/>
      <c r="USK65" s="374"/>
      <c r="USL65" s="374"/>
      <c r="USM65" s="374"/>
      <c r="USN65" s="374"/>
      <c r="USO65" s="374"/>
      <c r="USP65" s="374"/>
      <c r="USQ65" s="374"/>
      <c r="USR65" s="374"/>
      <c r="USS65" s="374"/>
      <c r="UST65" s="374"/>
      <c r="USU65" s="374"/>
      <c r="USV65" s="374"/>
      <c r="USW65" s="374"/>
      <c r="USX65" s="374"/>
      <c r="USY65" s="374"/>
      <c r="USZ65" s="374"/>
      <c r="UTA65" s="374"/>
      <c r="UTB65" s="374"/>
      <c r="UTC65" s="374"/>
      <c r="UTD65" s="374"/>
      <c r="UTE65" s="374"/>
      <c r="UTF65" s="374"/>
      <c r="UTG65" s="374"/>
      <c r="UTH65" s="374"/>
      <c r="UTI65" s="374"/>
      <c r="UTJ65" s="374"/>
      <c r="UTK65" s="374"/>
      <c r="UTL65" s="374"/>
      <c r="UTM65" s="374"/>
      <c r="UTN65" s="374"/>
      <c r="UTO65" s="374"/>
      <c r="UTP65" s="374"/>
      <c r="UTQ65" s="374"/>
      <c r="UTR65" s="374"/>
      <c r="UTS65" s="374"/>
      <c r="UTT65" s="374"/>
      <c r="UTU65" s="374"/>
      <c r="UTV65" s="374"/>
      <c r="UTW65" s="374"/>
      <c r="UTX65" s="374"/>
      <c r="UTY65" s="374"/>
      <c r="UTZ65" s="374"/>
      <c r="UUA65" s="374"/>
      <c r="UUB65" s="374"/>
      <c r="UUC65" s="374"/>
      <c r="UUD65" s="374"/>
      <c r="UUE65" s="374"/>
      <c r="UUF65" s="374"/>
      <c r="UUG65" s="374"/>
      <c r="UUH65" s="374"/>
      <c r="UUI65" s="374"/>
      <c r="UUJ65" s="374"/>
      <c r="UUK65" s="374"/>
      <c r="UUL65" s="374"/>
      <c r="UUM65" s="374"/>
      <c r="UUN65" s="374"/>
      <c r="UUO65" s="374"/>
      <c r="UUP65" s="374"/>
      <c r="UUQ65" s="374"/>
      <c r="UUR65" s="374"/>
      <c r="UUS65" s="374"/>
      <c r="UUT65" s="374"/>
      <c r="UUU65" s="374"/>
      <c r="UUV65" s="374"/>
      <c r="UUW65" s="374"/>
      <c r="UUX65" s="374"/>
      <c r="UUY65" s="374"/>
      <c r="UUZ65" s="374"/>
      <c r="UVA65" s="374"/>
      <c r="UVB65" s="374"/>
      <c r="UVC65" s="374"/>
      <c r="UVD65" s="374"/>
      <c r="UVE65" s="374"/>
      <c r="UVF65" s="374"/>
      <c r="UVG65" s="374"/>
      <c r="UVH65" s="374"/>
      <c r="UVI65" s="374"/>
      <c r="UVJ65" s="374"/>
      <c r="UVK65" s="374"/>
      <c r="UVL65" s="374"/>
      <c r="UVM65" s="374"/>
      <c r="UVN65" s="374"/>
      <c r="UVO65" s="374"/>
      <c r="UVP65" s="374"/>
      <c r="UVQ65" s="374"/>
      <c r="UVR65" s="374"/>
      <c r="UVS65" s="374"/>
      <c r="UVT65" s="374"/>
      <c r="UVU65" s="374"/>
      <c r="UVV65" s="374"/>
      <c r="UVW65" s="374"/>
      <c r="UVX65" s="374"/>
      <c r="UVY65" s="374"/>
      <c r="UVZ65" s="374"/>
      <c r="UWA65" s="374"/>
      <c r="UWB65" s="374"/>
      <c r="UWC65" s="374"/>
      <c r="UWD65" s="374"/>
      <c r="UWE65" s="374"/>
      <c r="UWF65" s="374"/>
      <c r="UWG65" s="374"/>
      <c r="UWH65" s="374"/>
      <c r="UWI65" s="374"/>
      <c r="UWJ65" s="374"/>
      <c r="UWK65" s="374"/>
      <c r="UWL65" s="374"/>
      <c r="UWM65" s="374"/>
      <c r="UWN65" s="374"/>
      <c r="UWO65" s="374"/>
      <c r="UWP65" s="374"/>
      <c r="UWQ65" s="374"/>
      <c r="UWR65" s="374"/>
      <c r="UWS65" s="374"/>
      <c r="UWT65" s="374"/>
      <c r="UWU65" s="374"/>
      <c r="UWV65" s="374"/>
      <c r="UWW65" s="374"/>
      <c r="UWX65" s="374"/>
      <c r="UWY65" s="374"/>
      <c r="UWZ65" s="374"/>
      <c r="UXA65" s="374"/>
      <c r="UXB65" s="374"/>
      <c r="UXC65" s="374"/>
      <c r="UXD65" s="374"/>
      <c r="UXE65" s="374"/>
      <c r="UXF65" s="374"/>
      <c r="UXG65" s="374"/>
      <c r="UXH65" s="374"/>
      <c r="UXI65" s="374"/>
      <c r="UXJ65" s="374"/>
      <c r="UXK65" s="374"/>
      <c r="UXL65" s="374"/>
      <c r="UXM65" s="374"/>
      <c r="UXN65" s="374"/>
      <c r="UXO65" s="374"/>
      <c r="UXP65" s="374"/>
      <c r="UXQ65" s="374"/>
      <c r="UXR65" s="374"/>
      <c r="UXS65" s="374"/>
      <c r="UXT65" s="374"/>
      <c r="UXU65" s="374"/>
      <c r="UXV65" s="374"/>
      <c r="UXW65" s="374"/>
      <c r="UXX65" s="374"/>
      <c r="UXY65" s="374"/>
      <c r="UXZ65" s="374"/>
      <c r="UYA65" s="374"/>
      <c r="UYB65" s="374"/>
      <c r="UYC65" s="374"/>
      <c r="UYD65" s="374"/>
      <c r="UYE65" s="374"/>
      <c r="UYF65" s="374"/>
      <c r="UYG65" s="374"/>
      <c r="UYH65" s="374"/>
      <c r="UYI65" s="374"/>
      <c r="UYJ65" s="374"/>
      <c r="UYK65" s="374"/>
      <c r="UYL65" s="374"/>
      <c r="UYM65" s="374"/>
      <c r="UYN65" s="374"/>
      <c r="UYO65" s="374"/>
      <c r="UYP65" s="374"/>
      <c r="UYQ65" s="374"/>
      <c r="UYR65" s="374"/>
      <c r="UYS65" s="374"/>
      <c r="UYT65" s="374"/>
      <c r="UYU65" s="374"/>
      <c r="UYV65" s="374"/>
      <c r="UYW65" s="374"/>
      <c r="UYX65" s="374"/>
      <c r="UYY65" s="374"/>
      <c r="UYZ65" s="374"/>
      <c r="UZA65" s="374"/>
      <c r="UZB65" s="374"/>
      <c r="UZC65" s="374"/>
      <c r="UZD65" s="374"/>
      <c r="UZE65" s="374"/>
      <c r="UZF65" s="374"/>
      <c r="UZG65" s="374"/>
      <c r="UZH65" s="374"/>
      <c r="UZI65" s="374"/>
      <c r="UZJ65" s="374"/>
      <c r="UZK65" s="374"/>
      <c r="UZL65" s="374"/>
      <c r="UZM65" s="374"/>
      <c r="UZN65" s="374"/>
      <c r="UZO65" s="374"/>
      <c r="UZP65" s="374"/>
      <c r="UZQ65" s="374"/>
      <c r="UZR65" s="374"/>
      <c r="UZS65" s="374"/>
      <c r="UZT65" s="374"/>
      <c r="UZU65" s="374"/>
      <c r="UZV65" s="374"/>
      <c r="UZW65" s="374"/>
      <c r="UZX65" s="374"/>
      <c r="UZY65" s="374"/>
      <c r="UZZ65" s="374"/>
      <c r="VAA65" s="374"/>
      <c r="VAB65" s="374"/>
      <c r="VAC65" s="374"/>
      <c r="VAD65" s="374"/>
      <c r="VAE65" s="374"/>
      <c r="VAF65" s="374"/>
      <c r="VAG65" s="374"/>
      <c r="VAH65" s="374"/>
      <c r="VAI65" s="374"/>
      <c r="VAJ65" s="374"/>
      <c r="VAK65" s="374"/>
      <c r="VAL65" s="374"/>
      <c r="VAM65" s="374"/>
      <c r="VAN65" s="374"/>
      <c r="VAO65" s="374"/>
      <c r="VAP65" s="374"/>
      <c r="VAQ65" s="374"/>
      <c r="VAR65" s="374"/>
      <c r="VAS65" s="374"/>
      <c r="VAT65" s="374"/>
      <c r="VAU65" s="374"/>
      <c r="VAV65" s="374"/>
      <c r="VAW65" s="374"/>
      <c r="VAX65" s="374"/>
      <c r="VAY65" s="374"/>
      <c r="VAZ65" s="374"/>
      <c r="VBA65" s="374"/>
      <c r="VBB65" s="374"/>
      <c r="VBC65" s="374"/>
      <c r="VBD65" s="374"/>
      <c r="VBE65" s="374"/>
      <c r="VBF65" s="374"/>
      <c r="VBG65" s="374"/>
      <c r="VBH65" s="374"/>
      <c r="VBI65" s="374"/>
      <c r="VBJ65" s="374"/>
      <c r="VBK65" s="374"/>
      <c r="VBL65" s="374"/>
      <c r="VBM65" s="374"/>
      <c r="VBN65" s="374"/>
      <c r="VBO65" s="374"/>
      <c r="VBP65" s="374"/>
      <c r="VBQ65" s="374"/>
      <c r="VBR65" s="374"/>
      <c r="VBS65" s="374"/>
      <c r="VBT65" s="374"/>
      <c r="VBU65" s="374"/>
      <c r="VBV65" s="374"/>
      <c r="VBW65" s="374"/>
      <c r="VBX65" s="374"/>
      <c r="VBY65" s="374"/>
      <c r="VBZ65" s="374"/>
      <c r="VCA65" s="374"/>
      <c r="VCB65" s="374"/>
      <c r="VCC65" s="374"/>
      <c r="VCD65" s="374"/>
      <c r="VCE65" s="374"/>
      <c r="VCF65" s="374"/>
      <c r="VCG65" s="374"/>
      <c r="VCH65" s="374"/>
      <c r="VCI65" s="374"/>
      <c r="VCJ65" s="374"/>
      <c r="VCK65" s="374"/>
      <c r="VCL65" s="374"/>
      <c r="VCM65" s="374"/>
      <c r="VCN65" s="374"/>
      <c r="VCO65" s="374"/>
      <c r="VCP65" s="374"/>
      <c r="VCQ65" s="374"/>
      <c r="VCR65" s="374"/>
      <c r="VCS65" s="374"/>
      <c r="VCT65" s="374"/>
      <c r="VCU65" s="374"/>
      <c r="VCV65" s="374"/>
      <c r="VCW65" s="374"/>
      <c r="VCX65" s="374"/>
      <c r="VCY65" s="374"/>
      <c r="VCZ65" s="374"/>
      <c r="VDA65" s="374"/>
      <c r="VDB65" s="374"/>
      <c r="VDC65" s="374"/>
      <c r="VDD65" s="374"/>
      <c r="VDE65" s="374"/>
      <c r="VDF65" s="374"/>
      <c r="VDG65" s="374"/>
      <c r="VDH65" s="374"/>
      <c r="VDI65" s="374"/>
      <c r="VDJ65" s="374"/>
      <c r="VDK65" s="374"/>
      <c r="VDL65" s="374"/>
      <c r="VDM65" s="374"/>
      <c r="VDN65" s="374"/>
      <c r="VDO65" s="374"/>
      <c r="VDP65" s="374"/>
      <c r="VDQ65" s="374"/>
      <c r="VDR65" s="374"/>
      <c r="VDS65" s="374"/>
      <c r="VDT65" s="374"/>
      <c r="VDU65" s="374"/>
      <c r="VDV65" s="374"/>
      <c r="VDW65" s="374"/>
      <c r="VDX65" s="374"/>
      <c r="VDY65" s="374"/>
      <c r="VDZ65" s="374"/>
      <c r="VEA65" s="374"/>
      <c r="VEB65" s="374"/>
      <c r="VEC65" s="374"/>
      <c r="VED65" s="374"/>
      <c r="VEE65" s="374"/>
      <c r="VEF65" s="374"/>
      <c r="VEG65" s="374"/>
      <c r="VEH65" s="374"/>
      <c r="VEI65" s="374"/>
      <c r="VEJ65" s="374"/>
      <c r="VEK65" s="374"/>
      <c r="VEL65" s="374"/>
      <c r="VEM65" s="374"/>
      <c r="VEN65" s="374"/>
      <c r="VEO65" s="374"/>
      <c r="VEP65" s="374"/>
      <c r="VEQ65" s="374"/>
      <c r="VER65" s="374"/>
      <c r="VES65" s="374"/>
      <c r="VET65" s="374"/>
      <c r="VEU65" s="374"/>
      <c r="VEV65" s="374"/>
      <c r="VEW65" s="374"/>
      <c r="VEX65" s="374"/>
      <c r="VEY65" s="374"/>
      <c r="VEZ65" s="374"/>
      <c r="VFA65" s="374"/>
      <c r="VFB65" s="374"/>
      <c r="VFC65" s="374"/>
      <c r="VFD65" s="374"/>
      <c r="VFE65" s="374"/>
      <c r="VFF65" s="374"/>
      <c r="VFG65" s="374"/>
      <c r="VFH65" s="374"/>
      <c r="VFI65" s="374"/>
      <c r="VFJ65" s="374"/>
      <c r="VFK65" s="374"/>
      <c r="VFL65" s="374"/>
      <c r="VFM65" s="374"/>
      <c r="VFN65" s="374"/>
      <c r="VFO65" s="374"/>
      <c r="VFP65" s="374"/>
      <c r="VFQ65" s="374"/>
      <c r="VFR65" s="374"/>
      <c r="VFS65" s="374"/>
      <c r="VFT65" s="374"/>
      <c r="VFU65" s="374"/>
      <c r="VFV65" s="374"/>
      <c r="VFW65" s="374"/>
      <c r="VFX65" s="374"/>
      <c r="VFY65" s="374"/>
      <c r="VFZ65" s="374"/>
      <c r="VGA65" s="374"/>
      <c r="VGB65" s="374"/>
      <c r="VGC65" s="374"/>
      <c r="VGD65" s="374"/>
      <c r="VGE65" s="374"/>
      <c r="VGF65" s="374"/>
      <c r="VGG65" s="374"/>
      <c r="VGH65" s="374"/>
      <c r="VGI65" s="374"/>
      <c r="VGJ65" s="374"/>
      <c r="VGK65" s="374"/>
      <c r="VGL65" s="374"/>
      <c r="VGM65" s="374"/>
      <c r="VGN65" s="374"/>
      <c r="VGO65" s="374"/>
      <c r="VGP65" s="374"/>
      <c r="VGQ65" s="374"/>
      <c r="VGR65" s="374"/>
      <c r="VGS65" s="374"/>
      <c r="VGT65" s="374"/>
      <c r="VGU65" s="374"/>
      <c r="VGV65" s="374"/>
      <c r="VGW65" s="374"/>
      <c r="VGX65" s="374"/>
      <c r="VGY65" s="374"/>
      <c r="VGZ65" s="374"/>
      <c r="VHA65" s="374"/>
      <c r="VHB65" s="374"/>
      <c r="VHC65" s="374"/>
      <c r="VHD65" s="374"/>
      <c r="VHE65" s="374"/>
      <c r="VHF65" s="374"/>
      <c r="VHG65" s="374"/>
      <c r="VHH65" s="374"/>
      <c r="VHI65" s="374"/>
      <c r="VHJ65" s="374"/>
      <c r="VHK65" s="374"/>
      <c r="VHL65" s="374"/>
      <c r="VHM65" s="374"/>
      <c r="VHN65" s="374"/>
      <c r="VHO65" s="374"/>
      <c r="VHP65" s="374"/>
      <c r="VHQ65" s="374"/>
      <c r="VHR65" s="374"/>
      <c r="VHS65" s="374"/>
      <c r="VHT65" s="374"/>
      <c r="VHU65" s="374"/>
      <c r="VHV65" s="374"/>
      <c r="VHW65" s="374"/>
      <c r="VHX65" s="374"/>
      <c r="VHY65" s="374"/>
      <c r="VHZ65" s="374"/>
      <c r="VIA65" s="374"/>
      <c r="VIB65" s="374"/>
      <c r="VIC65" s="374"/>
      <c r="VID65" s="374"/>
      <c r="VIE65" s="374"/>
      <c r="VIF65" s="374"/>
      <c r="VIG65" s="374"/>
      <c r="VIH65" s="374"/>
      <c r="VII65" s="374"/>
      <c r="VIJ65" s="374"/>
      <c r="VIK65" s="374"/>
      <c r="VIL65" s="374"/>
      <c r="VIM65" s="374"/>
      <c r="VIN65" s="374"/>
      <c r="VIO65" s="374"/>
      <c r="VIP65" s="374"/>
      <c r="VIQ65" s="374"/>
      <c r="VIR65" s="374"/>
      <c r="VIS65" s="374"/>
      <c r="VIT65" s="374"/>
      <c r="VIU65" s="374"/>
      <c r="VIV65" s="374"/>
      <c r="VIW65" s="374"/>
      <c r="VIX65" s="374"/>
      <c r="VIY65" s="374"/>
      <c r="VIZ65" s="374"/>
      <c r="VJA65" s="374"/>
      <c r="VJB65" s="374"/>
      <c r="VJC65" s="374"/>
      <c r="VJD65" s="374"/>
      <c r="VJE65" s="374"/>
      <c r="VJF65" s="374"/>
      <c r="VJG65" s="374"/>
      <c r="VJH65" s="374"/>
      <c r="VJI65" s="374"/>
      <c r="VJJ65" s="374"/>
      <c r="VJK65" s="374"/>
      <c r="VJL65" s="374"/>
      <c r="VJM65" s="374"/>
      <c r="VJN65" s="374"/>
      <c r="VJO65" s="374"/>
      <c r="VJP65" s="374"/>
      <c r="VJQ65" s="374"/>
      <c r="VJR65" s="374"/>
      <c r="VJS65" s="374"/>
      <c r="VJT65" s="374"/>
      <c r="VJU65" s="374"/>
      <c r="VJV65" s="374"/>
      <c r="VJW65" s="374"/>
      <c r="VJX65" s="374"/>
      <c r="VJY65" s="374"/>
      <c r="VJZ65" s="374"/>
      <c r="VKA65" s="374"/>
      <c r="VKB65" s="374"/>
      <c r="VKC65" s="374"/>
      <c r="VKD65" s="374"/>
      <c r="VKE65" s="374"/>
      <c r="VKF65" s="374"/>
      <c r="VKG65" s="374"/>
      <c r="VKH65" s="374"/>
      <c r="VKI65" s="374"/>
      <c r="VKJ65" s="374"/>
      <c r="VKK65" s="374"/>
      <c r="VKL65" s="374"/>
      <c r="VKM65" s="374"/>
      <c r="VKN65" s="374"/>
      <c r="VKO65" s="374"/>
      <c r="VKP65" s="374"/>
      <c r="VKQ65" s="374"/>
      <c r="VKR65" s="374"/>
      <c r="VKS65" s="374"/>
      <c r="VKT65" s="374"/>
      <c r="VKU65" s="374"/>
      <c r="VKV65" s="374"/>
      <c r="VKW65" s="374"/>
      <c r="VKX65" s="374"/>
      <c r="VKY65" s="374"/>
      <c r="VKZ65" s="374"/>
      <c r="VLA65" s="374"/>
      <c r="VLB65" s="374"/>
      <c r="VLC65" s="374"/>
      <c r="VLD65" s="374"/>
      <c r="VLE65" s="374"/>
      <c r="VLF65" s="374"/>
      <c r="VLG65" s="374"/>
      <c r="VLH65" s="374"/>
      <c r="VLI65" s="374"/>
      <c r="VLJ65" s="374"/>
      <c r="VLK65" s="374"/>
      <c r="VLL65" s="374"/>
      <c r="VLM65" s="374"/>
      <c r="VLN65" s="374"/>
      <c r="VLO65" s="374"/>
      <c r="VLP65" s="374"/>
      <c r="VLQ65" s="374"/>
      <c r="VLR65" s="374"/>
      <c r="VLS65" s="374"/>
      <c r="VLT65" s="374"/>
      <c r="VLU65" s="374"/>
      <c r="VLV65" s="374"/>
      <c r="VLW65" s="374"/>
      <c r="VLX65" s="374"/>
      <c r="VLY65" s="374"/>
      <c r="VLZ65" s="374"/>
      <c r="VMA65" s="374"/>
      <c r="VMB65" s="374"/>
      <c r="VMC65" s="374"/>
      <c r="VMD65" s="374"/>
      <c r="VME65" s="374"/>
      <c r="VMF65" s="374"/>
      <c r="VMG65" s="374"/>
      <c r="VMH65" s="374"/>
      <c r="VMI65" s="374"/>
      <c r="VMJ65" s="374"/>
      <c r="VMK65" s="374"/>
      <c r="VML65" s="374"/>
      <c r="VMM65" s="374"/>
      <c r="VMN65" s="374"/>
      <c r="VMO65" s="374"/>
      <c r="VMP65" s="374"/>
      <c r="VMQ65" s="374"/>
      <c r="VMR65" s="374"/>
      <c r="VMS65" s="374"/>
      <c r="VMT65" s="374"/>
      <c r="VMU65" s="374"/>
      <c r="VMV65" s="374"/>
      <c r="VMW65" s="374"/>
      <c r="VMX65" s="374"/>
      <c r="VMY65" s="374"/>
      <c r="VMZ65" s="374"/>
      <c r="VNA65" s="374"/>
      <c r="VNB65" s="374"/>
      <c r="VNC65" s="374"/>
      <c r="VND65" s="374"/>
      <c r="VNE65" s="374"/>
      <c r="VNF65" s="374"/>
      <c r="VNG65" s="374"/>
      <c r="VNH65" s="374"/>
      <c r="VNI65" s="374"/>
      <c r="VNJ65" s="374"/>
      <c r="VNK65" s="374"/>
      <c r="VNL65" s="374"/>
      <c r="VNM65" s="374"/>
      <c r="VNN65" s="374"/>
      <c r="VNO65" s="374"/>
      <c r="VNP65" s="374"/>
      <c r="VNQ65" s="374"/>
      <c r="VNR65" s="374"/>
      <c r="VNS65" s="374"/>
      <c r="VNT65" s="374"/>
      <c r="VNU65" s="374"/>
      <c r="VNV65" s="374"/>
      <c r="VNW65" s="374"/>
      <c r="VNX65" s="374"/>
      <c r="VNY65" s="374"/>
      <c r="VNZ65" s="374"/>
      <c r="VOA65" s="374"/>
      <c r="VOB65" s="374"/>
      <c r="VOC65" s="374"/>
      <c r="VOD65" s="374"/>
      <c r="VOE65" s="374"/>
      <c r="VOF65" s="374"/>
      <c r="VOG65" s="374"/>
      <c r="VOH65" s="374"/>
      <c r="VOI65" s="374"/>
      <c r="VOJ65" s="374"/>
      <c r="VOK65" s="374"/>
      <c r="VOL65" s="374"/>
      <c r="VOM65" s="374"/>
      <c r="VON65" s="374"/>
      <c r="VOO65" s="374"/>
      <c r="VOP65" s="374"/>
      <c r="VOQ65" s="374"/>
      <c r="VOR65" s="374"/>
      <c r="VOS65" s="374"/>
      <c r="VOT65" s="374"/>
      <c r="VOU65" s="374"/>
      <c r="VOV65" s="374"/>
      <c r="VOW65" s="374"/>
      <c r="VOX65" s="374"/>
      <c r="VOY65" s="374"/>
      <c r="VOZ65" s="374"/>
      <c r="VPA65" s="374"/>
      <c r="VPB65" s="374"/>
      <c r="VPC65" s="374"/>
      <c r="VPD65" s="374"/>
      <c r="VPE65" s="374"/>
      <c r="VPF65" s="374"/>
      <c r="VPG65" s="374"/>
      <c r="VPH65" s="374"/>
      <c r="VPI65" s="374"/>
      <c r="VPJ65" s="374"/>
      <c r="VPK65" s="374"/>
      <c r="VPL65" s="374"/>
      <c r="VPM65" s="374"/>
      <c r="VPN65" s="374"/>
      <c r="VPO65" s="374"/>
      <c r="VPP65" s="374"/>
      <c r="VPQ65" s="374"/>
      <c r="VPR65" s="374"/>
      <c r="VPS65" s="374"/>
      <c r="VPT65" s="374"/>
      <c r="VPU65" s="374"/>
      <c r="VPV65" s="374"/>
      <c r="VPW65" s="374"/>
      <c r="VPX65" s="374"/>
      <c r="VPY65" s="374"/>
      <c r="VPZ65" s="374"/>
      <c r="VQA65" s="374"/>
      <c r="VQB65" s="374"/>
      <c r="VQC65" s="374"/>
      <c r="VQD65" s="374"/>
      <c r="VQE65" s="374"/>
      <c r="VQF65" s="374"/>
      <c r="VQG65" s="374"/>
      <c r="VQH65" s="374"/>
      <c r="VQI65" s="374"/>
      <c r="VQJ65" s="374"/>
      <c r="VQK65" s="374"/>
      <c r="VQL65" s="374"/>
      <c r="VQM65" s="374"/>
      <c r="VQN65" s="374"/>
      <c r="VQO65" s="374"/>
      <c r="VQP65" s="374"/>
      <c r="VQQ65" s="374"/>
      <c r="VQR65" s="374"/>
      <c r="VQS65" s="374"/>
      <c r="VQT65" s="374"/>
      <c r="VQU65" s="374"/>
      <c r="VQV65" s="374"/>
      <c r="VQW65" s="374"/>
      <c r="VQX65" s="374"/>
      <c r="VQY65" s="374"/>
      <c r="VQZ65" s="374"/>
      <c r="VRA65" s="374"/>
      <c r="VRB65" s="374"/>
      <c r="VRC65" s="374"/>
      <c r="VRD65" s="374"/>
      <c r="VRE65" s="374"/>
      <c r="VRF65" s="374"/>
      <c r="VRG65" s="374"/>
      <c r="VRH65" s="374"/>
      <c r="VRI65" s="374"/>
      <c r="VRJ65" s="374"/>
      <c r="VRK65" s="374"/>
      <c r="VRL65" s="374"/>
      <c r="VRM65" s="374"/>
      <c r="VRN65" s="374"/>
      <c r="VRO65" s="374"/>
      <c r="VRP65" s="374"/>
      <c r="VRQ65" s="374"/>
      <c r="VRR65" s="374"/>
      <c r="VRS65" s="374"/>
      <c r="VRT65" s="374"/>
      <c r="VRU65" s="374"/>
      <c r="VRV65" s="374"/>
      <c r="VRW65" s="374"/>
      <c r="VRX65" s="374"/>
      <c r="VRY65" s="374"/>
      <c r="VRZ65" s="374"/>
      <c r="VSA65" s="374"/>
      <c r="VSB65" s="374"/>
      <c r="VSC65" s="374"/>
      <c r="VSD65" s="374"/>
      <c r="VSE65" s="374"/>
      <c r="VSF65" s="374"/>
      <c r="VSG65" s="374"/>
      <c r="VSH65" s="374"/>
      <c r="VSI65" s="374"/>
      <c r="VSJ65" s="374"/>
      <c r="VSK65" s="374"/>
      <c r="VSL65" s="374"/>
      <c r="VSM65" s="374"/>
      <c r="VSN65" s="374"/>
      <c r="VSO65" s="374"/>
      <c r="VSP65" s="374"/>
      <c r="VSQ65" s="374"/>
      <c r="VSR65" s="374"/>
      <c r="VSS65" s="374"/>
      <c r="VST65" s="374"/>
      <c r="VSU65" s="374"/>
      <c r="VSV65" s="374"/>
      <c r="VSW65" s="374"/>
      <c r="VSX65" s="374"/>
      <c r="VSY65" s="374"/>
      <c r="VSZ65" s="374"/>
      <c r="VTA65" s="374"/>
      <c r="VTB65" s="374"/>
      <c r="VTC65" s="374"/>
      <c r="VTD65" s="374"/>
      <c r="VTE65" s="374"/>
      <c r="VTF65" s="374"/>
      <c r="VTG65" s="374"/>
      <c r="VTH65" s="374"/>
      <c r="VTI65" s="374"/>
      <c r="VTJ65" s="374"/>
      <c r="VTK65" s="374"/>
      <c r="VTL65" s="374"/>
      <c r="VTM65" s="374"/>
      <c r="VTN65" s="374"/>
      <c r="VTO65" s="374"/>
      <c r="VTP65" s="374"/>
      <c r="VTQ65" s="374"/>
      <c r="VTR65" s="374"/>
      <c r="VTS65" s="374"/>
      <c r="VTT65" s="374"/>
      <c r="VTU65" s="374"/>
      <c r="VTV65" s="374"/>
      <c r="VTW65" s="374"/>
      <c r="VTX65" s="374"/>
      <c r="VTY65" s="374"/>
      <c r="VTZ65" s="374"/>
      <c r="VUA65" s="374"/>
      <c r="VUB65" s="374"/>
      <c r="VUC65" s="374"/>
      <c r="VUD65" s="374"/>
      <c r="VUE65" s="374"/>
      <c r="VUF65" s="374"/>
      <c r="VUG65" s="374"/>
      <c r="VUH65" s="374"/>
      <c r="VUI65" s="374"/>
      <c r="VUJ65" s="374"/>
      <c r="VUK65" s="374"/>
      <c r="VUL65" s="374"/>
      <c r="VUM65" s="374"/>
      <c r="VUN65" s="374"/>
      <c r="VUO65" s="374"/>
      <c r="VUP65" s="374"/>
      <c r="VUQ65" s="374"/>
      <c r="VUR65" s="374"/>
      <c r="VUS65" s="374"/>
      <c r="VUT65" s="374"/>
      <c r="VUU65" s="374"/>
      <c r="VUV65" s="374"/>
      <c r="VUW65" s="374"/>
      <c r="VUX65" s="374"/>
      <c r="VUY65" s="374"/>
      <c r="VUZ65" s="374"/>
      <c r="VVA65" s="374"/>
      <c r="VVB65" s="374"/>
      <c r="VVC65" s="374"/>
      <c r="VVD65" s="374"/>
      <c r="VVE65" s="374"/>
      <c r="VVF65" s="374"/>
      <c r="VVG65" s="374"/>
      <c r="VVH65" s="374"/>
      <c r="VVI65" s="374"/>
      <c r="VVJ65" s="374"/>
      <c r="VVK65" s="374"/>
      <c r="VVL65" s="374"/>
      <c r="VVM65" s="374"/>
      <c r="VVN65" s="374"/>
      <c r="VVO65" s="374"/>
      <c r="VVP65" s="374"/>
      <c r="VVQ65" s="374"/>
      <c r="VVR65" s="374"/>
      <c r="VVS65" s="374"/>
      <c r="VVT65" s="374"/>
      <c r="VVU65" s="374"/>
      <c r="VVV65" s="374"/>
      <c r="VVW65" s="374"/>
      <c r="VVX65" s="374"/>
      <c r="VVY65" s="374"/>
      <c r="VVZ65" s="374"/>
      <c r="VWA65" s="374"/>
      <c r="VWB65" s="374"/>
      <c r="VWC65" s="374"/>
      <c r="VWD65" s="374"/>
      <c r="VWE65" s="374"/>
      <c r="VWF65" s="374"/>
      <c r="VWG65" s="374"/>
      <c r="VWH65" s="374"/>
      <c r="VWI65" s="374"/>
      <c r="VWJ65" s="374"/>
      <c r="VWK65" s="374"/>
      <c r="VWL65" s="374"/>
      <c r="VWM65" s="374"/>
      <c r="VWN65" s="374"/>
      <c r="VWO65" s="374"/>
      <c r="VWP65" s="374"/>
      <c r="VWQ65" s="374"/>
      <c r="VWR65" s="374"/>
      <c r="VWS65" s="374"/>
      <c r="VWT65" s="374"/>
      <c r="VWU65" s="374"/>
      <c r="VWV65" s="374"/>
      <c r="VWW65" s="374"/>
      <c r="VWX65" s="374"/>
      <c r="VWY65" s="374"/>
      <c r="VWZ65" s="374"/>
      <c r="VXA65" s="374"/>
      <c r="VXB65" s="374"/>
      <c r="VXC65" s="374"/>
      <c r="VXD65" s="374"/>
      <c r="VXE65" s="374"/>
      <c r="VXF65" s="374"/>
      <c r="VXG65" s="374"/>
      <c r="VXH65" s="374"/>
      <c r="VXI65" s="374"/>
      <c r="VXJ65" s="374"/>
      <c r="VXK65" s="374"/>
      <c r="VXL65" s="374"/>
      <c r="VXM65" s="374"/>
      <c r="VXN65" s="374"/>
      <c r="VXO65" s="374"/>
      <c r="VXP65" s="374"/>
      <c r="VXQ65" s="374"/>
      <c r="VXR65" s="374"/>
      <c r="VXS65" s="374"/>
      <c r="VXT65" s="374"/>
      <c r="VXU65" s="374"/>
      <c r="VXV65" s="374"/>
      <c r="VXW65" s="374"/>
      <c r="VXX65" s="374"/>
      <c r="VXY65" s="374"/>
      <c r="VXZ65" s="374"/>
      <c r="VYA65" s="374"/>
      <c r="VYB65" s="374"/>
      <c r="VYC65" s="374"/>
      <c r="VYD65" s="374"/>
      <c r="VYE65" s="374"/>
      <c r="VYF65" s="374"/>
      <c r="VYG65" s="374"/>
      <c r="VYH65" s="374"/>
      <c r="VYI65" s="374"/>
      <c r="VYJ65" s="374"/>
      <c r="VYK65" s="374"/>
      <c r="VYL65" s="374"/>
      <c r="VYM65" s="374"/>
      <c r="VYN65" s="374"/>
      <c r="VYO65" s="374"/>
      <c r="VYP65" s="374"/>
      <c r="VYQ65" s="374"/>
      <c r="VYR65" s="374"/>
      <c r="VYS65" s="374"/>
      <c r="VYT65" s="374"/>
      <c r="VYU65" s="374"/>
      <c r="VYV65" s="374"/>
      <c r="VYW65" s="374"/>
      <c r="VYX65" s="374"/>
      <c r="VYY65" s="374"/>
      <c r="VYZ65" s="374"/>
      <c r="VZA65" s="374"/>
      <c r="VZB65" s="374"/>
      <c r="VZC65" s="374"/>
      <c r="VZD65" s="374"/>
      <c r="VZE65" s="374"/>
      <c r="VZF65" s="374"/>
      <c r="VZG65" s="374"/>
      <c r="VZH65" s="374"/>
      <c r="VZI65" s="374"/>
      <c r="VZJ65" s="374"/>
      <c r="VZK65" s="374"/>
      <c r="VZL65" s="374"/>
      <c r="VZM65" s="374"/>
      <c r="VZN65" s="374"/>
      <c r="VZO65" s="374"/>
      <c r="VZP65" s="374"/>
      <c r="VZQ65" s="374"/>
      <c r="VZR65" s="374"/>
      <c r="VZS65" s="374"/>
      <c r="VZT65" s="374"/>
      <c r="VZU65" s="374"/>
      <c r="VZV65" s="374"/>
      <c r="VZW65" s="374"/>
      <c r="VZX65" s="374"/>
      <c r="VZY65" s="374"/>
      <c r="VZZ65" s="374"/>
      <c r="WAA65" s="374"/>
      <c r="WAB65" s="374"/>
      <c r="WAC65" s="374"/>
      <c r="WAD65" s="374"/>
      <c r="WAE65" s="374"/>
      <c r="WAF65" s="374"/>
      <c r="WAG65" s="374"/>
      <c r="WAH65" s="374"/>
      <c r="WAI65" s="374"/>
      <c r="WAJ65" s="374"/>
      <c r="WAK65" s="374"/>
      <c r="WAL65" s="374"/>
      <c r="WAM65" s="374"/>
      <c r="WAN65" s="374"/>
      <c r="WAO65" s="374"/>
      <c r="WAP65" s="374"/>
      <c r="WAQ65" s="374"/>
      <c r="WAR65" s="374"/>
      <c r="WAS65" s="374"/>
      <c r="WAT65" s="374"/>
      <c r="WAU65" s="374"/>
      <c r="WAV65" s="374"/>
      <c r="WAW65" s="374"/>
      <c r="WAX65" s="374"/>
      <c r="WAY65" s="374"/>
      <c r="WAZ65" s="374"/>
      <c r="WBA65" s="374"/>
      <c r="WBB65" s="374"/>
      <c r="WBC65" s="374"/>
      <c r="WBD65" s="374"/>
      <c r="WBE65" s="374"/>
      <c r="WBF65" s="374"/>
      <c r="WBG65" s="374"/>
      <c r="WBH65" s="374"/>
      <c r="WBI65" s="374"/>
      <c r="WBJ65" s="374"/>
      <c r="WBK65" s="374"/>
      <c r="WBL65" s="374"/>
      <c r="WBM65" s="374"/>
      <c r="WBN65" s="374"/>
      <c r="WBO65" s="374"/>
      <c r="WBP65" s="374"/>
      <c r="WBQ65" s="374"/>
      <c r="WBR65" s="374"/>
      <c r="WBS65" s="374"/>
      <c r="WBT65" s="374"/>
      <c r="WBU65" s="374"/>
      <c r="WBV65" s="374"/>
      <c r="WBW65" s="374"/>
      <c r="WBX65" s="374"/>
      <c r="WBY65" s="374"/>
      <c r="WBZ65" s="374"/>
      <c r="WCA65" s="374"/>
      <c r="WCB65" s="374"/>
      <c r="WCC65" s="374"/>
      <c r="WCD65" s="374"/>
      <c r="WCE65" s="374"/>
      <c r="WCF65" s="374"/>
      <c r="WCG65" s="374"/>
      <c r="WCH65" s="374"/>
      <c r="WCI65" s="374"/>
      <c r="WCJ65" s="374"/>
      <c r="WCK65" s="374"/>
      <c r="WCL65" s="374"/>
      <c r="WCM65" s="374"/>
      <c r="WCN65" s="374"/>
      <c r="WCO65" s="374"/>
      <c r="WCP65" s="374"/>
      <c r="WCQ65" s="374"/>
      <c r="WCR65" s="374"/>
      <c r="WCS65" s="374"/>
      <c r="WCT65" s="374"/>
      <c r="WCU65" s="374"/>
      <c r="WCV65" s="374"/>
      <c r="WCW65" s="374"/>
      <c r="WCX65" s="374"/>
      <c r="WCY65" s="374"/>
      <c r="WCZ65" s="374"/>
      <c r="WDA65" s="374"/>
      <c r="WDB65" s="374"/>
      <c r="WDC65" s="374"/>
      <c r="WDD65" s="374"/>
      <c r="WDE65" s="374"/>
      <c r="WDF65" s="374"/>
      <c r="WDG65" s="374"/>
      <c r="WDH65" s="374"/>
      <c r="WDI65" s="374"/>
      <c r="WDJ65" s="374"/>
      <c r="WDK65" s="374"/>
      <c r="WDL65" s="374"/>
      <c r="WDM65" s="374"/>
      <c r="WDN65" s="374"/>
      <c r="WDO65" s="374"/>
      <c r="WDP65" s="374"/>
      <c r="WDQ65" s="374"/>
      <c r="WDR65" s="374"/>
      <c r="WDS65" s="374"/>
      <c r="WDT65" s="374"/>
      <c r="WDU65" s="374"/>
      <c r="WDV65" s="374"/>
      <c r="WDW65" s="374"/>
      <c r="WDX65" s="374"/>
      <c r="WDY65" s="374"/>
      <c r="WDZ65" s="374"/>
      <c r="WEA65" s="374"/>
      <c r="WEB65" s="374"/>
      <c r="WEC65" s="374"/>
      <c r="WED65" s="374"/>
      <c r="WEE65" s="374"/>
      <c r="WEF65" s="374"/>
      <c r="WEG65" s="374"/>
      <c r="WEH65" s="374"/>
      <c r="WEI65" s="374"/>
      <c r="WEJ65" s="374"/>
      <c r="WEK65" s="374"/>
      <c r="WEL65" s="374"/>
      <c r="WEM65" s="374"/>
      <c r="WEN65" s="374"/>
      <c r="WEO65" s="374"/>
      <c r="WEP65" s="374"/>
      <c r="WEQ65" s="374"/>
      <c r="WER65" s="374"/>
      <c r="WES65" s="374"/>
      <c r="WET65" s="374"/>
      <c r="WEU65" s="374"/>
      <c r="WEV65" s="374"/>
      <c r="WEW65" s="374"/>
      <c r="WEX65" s="374"/>
      <c r="WEY65" s="374"/>
      <c r="WEZ65" s="374"/>
      <c r="WFA65" s="374"/>
      <c r="WFB65" s="374"/>
      <c r="WFC65" s="374"/>
      <c r="WFD65" s="374"/>
      <c r="WFE65" s="374"/>
      <c r="WFF65" s="374"/>
      <c r="WFG65" s="374"/>
      <c r="WFH65" s="374"/>
      <c r="WFI65" s="374"/>
      <c r="WFJ65" s="374"/>
      <c r="WFK65" s="374"/>
      <c r="WFL65" s="374"/>
      <c r="WFM65" s="374"/>
      <c r="WFN65" s="374"/>
      <c r="WFO65" s="374"/>
      <c r="WFP65" s="374"/>
      <c r="WFQ65" s="374"/>
      <c r="WFR65" s="374"/>
      <c r="WFS65" s="374"/>
      <c r="WFT65" s="374"/>
      <c r="WFU65" s="374"/>
      <c r="WFV65" s="374"/>
      <c r="WFW65" s="374"/>
      <c r="WFX65" s="374"/>
      <c r="WFY65" s="374"/>
      <c r="WFZ65" s="374"/>
      <c r="WGA65" s="374"/>
      <c r="WGB65" s="374"/>
      <c r="WGC65" s="374"/>
      <c r="WGD65" s="374"/>
      <c r="WGE65" s="374"/>
      <c r="WGF65" s="374"/>
      <c r="WGG65" s="374"/>
      <c r="WGH65" s="374"/>
      <c r="WGI65" s="374"/>
      <c r="WGJ65" s="374"/>
      <c r="WGK65" s="374"/>
      <c r="WGL65" s="374"/>
      <c r="WGM65" s="374"/>
      <c r="WGN65" s="374"/>
      <c r="WGO65" s="374"/>
      <c r="WGP65" s="374"/>
      <c r="WGQ65" s="374"/>
      <c r="WGR65" s="374"/>
      <c r="WGS65" s="374"/>
      <c r="WGT65" s="374"/>
      <c r="WGU65" s="374"/>
      <c r="WGV65" s="374"/>
      <c r="WGW65" s="374"/>
      <c r="WGX65" s="374"/>
      <c r="WGY65" s="374"/>
      <c r="WGZ65" s="374"/>
      <c r="WHA65" s="374"/>
      <c r="WHB65" s="374"/>
      <c r="WHC65" s="374"/>
      <c r="WHD65" s="374"/>
      <c r="WHE65" s="374"/>
      <c r="WHF65" s="374"/>
      <c r="WHG65" s="374"/>
      <c r="WHH65" s="374"/>
      <c r="WHI65" s="374"/>
      <c r="WHJ65" s="374"/>
      <c r="WHK65" s="374"/>
      <c r="WHL65" s="374"/>
      <c r="WHM65" s="374"/>
      <c r="WHN65" s="374"/>
      <c r="WHO65" s="374"/>
      <c r="WHP65" s="374"/>
      <c r="WHQ65" s="374"/>
      <c r="WHR65" s="374"/>
      <c r="WHS65" s="374"/>
      <c r="WHT65" s="374"/>
      <c r="WHU65" s="374"/>
      <c r="WHV65" s="374"/>
      <c r="WHW65" s="374"/>
      <c r="WHX65" s="374"/>
      <c r="WHY65" s="374"/>
      <c r="WHZ65" s="374"/>
      <c r="WIA65" s="374"/>
      <c r="WIB65" s="374"/>
      <c r="WIC65" s="374"/>
      <c r="WID65" s="374"/>
      <c r="WIE65" s="374"/>
      <c r="WIF65" s="374"/>
      <c r="WIG65" s="374"/>
      <c r="WIH65" s="374"/>
      <c r="WII65" s="374"/>
      <c r="WIJ65" s="374"/>
      <c r="WIK65" s="374"/>
      <c r="WIL65" s="374"/>
      <c r="WIM65" s="374"/>
      <c r="WIN65" s="374"/>
      <c r="WIO65" s="374"/>
      <c r="WIP65" s="374"/>
      <c r="WIQ65" s="374"/>
      <c r="WIR65" s="374"/>
      <c r="WIS65" s="374"/>
      <c r="WIT65" s="374"/>
      <c r="WIU65" s="374"/>
      <c r="WIV65" s="374"/>
      <c r="WIW65" s="374"/>
      <c r="WIX65" s="374"/>
      <c r="WIY65" s="374"/>
      <c r="WIZ65" s="374"/>
      <c r="WJA65" s="374"/>
      <c r="WJB65" s="374"/>
      <c r="WJC65" s="374"/>
      <c r="WJD65" s="374"/>
      <c r="WJE65" s="374"/>
      <c r="WJF65" s="374"/>
      <c r="WJG65" s="374"/>
      <c r="WJH65" s="374"/>
      <c r="WJI65" s="374"/>
      <c r="WJJ65" s="374"/>
      <c r="WJK65" s="374"/>
      <c r="WJL65" s="374"/>
      <c r="WJM65" s="374"/>
      <c r="WJN65" s="374"/>
      <c r="WJO65" s="374"/>
      <c r="WJP65" s="374"/>
      <c r="WJQ65" s="374"/>
      <c r="WJR65" s="374"/>
      <c r="WJS65" s="374"/>
      <c r="WJT65" s="374"/>
      <c r="WJU65" s="374"/>
      <c r="WJV65" s="374"/>
      <c r="WJW65" s="374"/>
      <c r="WJX65" s="374"/>
      <c r="WJY65" s="374"/>
      <c r="WJZ65" s="374"/>
      <c r="WKA65" s="374"/>
      <c r="WKB65" s="374"/>
      <c r="WKC65" s="374"/>
      <c r="WKD65" s="374"/>
      <c r="WKE65" s="374"/>
      <c r="WKF65" s="374"/>
      <c r="WKG65" s="374"/>
      <c r="WKH65" s="374"/>
      <c r="WKI65" s="374"/>
      <c r="WKJ65" s="374"/>
      <c r="WKK65" s="374"/>
      <c r="WKL65" s="374"/>
      <c r="WKM65" s="374"/>
      <c r="WKN65" s="374"/>
      <c r="WKO65" s="374"/>
      <c r="WKP65" s="374"/>
      <c r="WKQ65" s="374"/>
      <c r="WKR65" s="374"/>
      <c r="WKS65" s="374"/>
      <c r="WKT65" s="374"/>
      <c r="WKU65" s="374"/>
      <c r="WKV65" s="374"/>
      <c r="WKW65" s="374"/>
      <c r="WKX65" s="374"/>
      <c r="WKY65" s="374"/>
      <c r="WKZ65" s="374"/>
      <c r="WLA65" s="374"/>
      <c r="WLB65" s="374"/>
      <c r="WLC65" s="374"/>
      <c r="WLD65" s="374"/>
      <c r="WLE65" s="374"/>
      <c r="WLF65" s="374"/>
      <c r="WLG65" s="374"/>
      <c r="WLH65" s="374"/>
      <c r="WLI65" s="374"/>
      <c r="WLJ65" s="374"/>
      <c r="WLK65" s="374"/>
      <c r="WLL65" s="374"/>
      <c r="WLM65" s="374"/>
      <c r="WLN65" s="374"/>
      <c r="WLO65" s="374"/>
      <c r="WLP65" s="374"/>
      <c r="WLQ65" s="374"/>
      <c r="WLR65" s="374"/>
      <c r="WLS65" s="374"/>
      <c r="WLT65" s="374"/>
      <c r="WLU65" s="374"/>
      <c r="WLV65" s="374"/>
      <c r="WLW65" s="374"/>
      <c r="WLX65" s="374"/>
      <c r="WLY65" s="374"/>
      <c r="WLZ65" s="374"/>
      <c r="WMA65" s="374"/>
      <c r="WMB65" s="374"/>
      <c r="WMC65" s="374"/>
      <c r="WMD65" s="374"/>
      <c r="WME65" s="374"/>
      <c r="WMF65" s="374"/>
      <c r="WMG65" s="374"/>
      <c r="WMH65" s="374"/>
      <c r="WMI65" s="374"/>
      <c r="WMJ65" s="374"/>
      <c r="WMK65" s="374"/>
      <c r="WML65" s="374"/>
      <c r="WMM65" s="374"/>
      <c r="WMN65" s="374"/>
      <c r="WMO65" s="374"/>
      <c r="WMP65" s="374"/>
      <c r="WMQ65" s="374"/>
      <c r="WMR65" s="374"/>
      <c r="WMS65" s="374"/>
      <c r="WMT65" s="374"/>
      <c r="WMU65" s="374"/>
      <c r="WMV65" s="374"/>
      <c r="WMW65" s="374"/>
      <c r="WMX65" s="374"/>
      <c r="WMY65" s="374"/>
      <c r="WMZ65" s="374"/>
      <c r="WNA65" s="374"/>
      <c r="WNB65" s="374"/>
      <c r="WNC65" s="374"/>
      <c r="WND65" s="374"/>
      <c r="WNE65" s="374"/>
      <c r="WNF65" s="374"/>
      <c r="WNG65" s="374"/>
      <c r="WNH65" s="374"/>
      <c r="WNI65" s="374"/>
      <c r="WNJ65" s="374"/>
      <c r="WNK65" s="374"/>
      <c r="WNL65" s="374"/>
      <c r="WNM65" s="374"/>
      <c r="WNN65" s="374"/>
      <c r="WNO65" s="374"/>
      <c r="WNP65" s="374"/>
      <c r="WNQ65" s="374"/>
      <c r="WNR65" s="374"/>
      <c r="WNS65" s="374"/>
      <c r="WNT65" s="374"/>
      <c r="WNU65" s="374"/>
      <c r="WNV65" s="374"/>
      <c r="WNW65" s="374"/>
      <c r="WNX65" s="374"/>
      <c r="WNY65" s="374"/>
      <c r="WNZ65" s="374"/>
      <c r="WOA65" s="374"/>
      <c r="WOB65" s="374"/>
      <c r="WOC65" s="374"/>
      <c r="WOD65" s="374"/>
      <c r="WOE65" s="374"/>
      <c r="WOF65" s="374"/>
      <c r="WOG65" s="374"/>
      <c r="WOH65" s="374"/>
      <c r="WOI65" s="374"/>
      <c r="WOJ65" s="374"/>
      <c r="WOK65" s="374"/>
      <c r="WOL65" s="374"/>
      <c r="WOM65" s="374"/>
      <c r="WON65" s="374"/>
      <c r="WOO65" s="374"/>
      <c r="WOP65" s="374"/>
      <c r="WOQ65" s="374"/>
      <c r="WOR65" s="374"/>
      <c r="WOS65" s="374"/>
      <c r="WOT65" s="374"/>
      <c r="WOU65" s="374"/>
      <c r="WOV65" s="374"/>
      <c r="WOW65" s="374"/>
      <c r="WOX65" s="374"/>
      <c r="WOY65" s="374"/>
      <c r="WOZ65" s="374"/>
      <c r="WPA65" s="374"/>
      <c r="WPB65" s="374"/>
      <c r="WPC65" s="374"/>
      <c r="WPD65" s="374"/>
      <c r="WPE65" s="374"/>
      <c r="WPF65" s="374"/>
      <c r="WPG65" s="374"/>
      <c r="WPH65" s="374"/>
      <c r="WPI65" s="374"/>
      <c r="WPJ65" s="374"/>
      <c r="WPK65" s="374"/>
      <c r="WPL65" s="374"/>
      <c r="WPM65" s="374"/>
      <c r="WPN65" s="374"/>
      <c r="WPO65" s="374"/>
      <c r="WPP65" s="374"/>
      <c r="WPQ65" s="374"/>
      <c r="WPR65" s="374"/>
      <c r="WPS65" s="374"/>
      <c r="WPT65" s="374"/>
      <c r="WPU65" s="374"/>
      <c r="WPV65" s="374"/>
      <c r="WPW65" s="374"/>
      <c r="WPX65" s="374"/>
      <c r="WPY65" s="374"/>
      <c r="WPZ65" s="374"/>
      <c r="WQA65" s="374"/>
      <c r="WQB65" s="374"/>
      <c r="WQC65" s="374"/>
      <c r="WQD65" s="374"/>
      <c r="WQE65" s="374"/>
      <c r="WQF65" s="374"/>
      <c r="WQG65" s="374"/>
      <c r="WQH65" s="374"/>
      <c r="WQI65" s="374"/>
      <c r="WQJ65" s="374"/>
      <c r="WQK65" s="374"/>
      <c r="WQL65" s="374"/>
      <c r="WQM65" s="374"/>
      <c r="WQN65" s="374"/>
      <c r="WQO65" s="374"/>
      <c r="WQP65" s="374"/>
      <c r="WQQ65" s="374"/>
      <c r="WQR65" s="374"/>
      <c r="WQS65" s="374"/>
      <c r="WQT65" s="374"/>
      <c r="WQU65" s="374"/>
      <c r="WQV65" s="374"/>
      <c r="WQW65" s="374"/>
      <c r="WQX65" s="374"/>
      <c r="WQY65" s="374"/>
      <c r="WQZ65" s="374"/>
      <c r="WRA65" s="374"/>
      <c r="WRB65" s="374"/>
      <c r="WRC65" s="374"/>
      <c r="WRD65" s="374"/>
      <c r="WRE65" s="374"/>
      <c r="WRF65" s="374"/>
      <c r="WRG65" s="374"/>
      <c r="WRH65" s="374"/>
      <c r="WRI65" s="374"/>
      <c r="WRJ65" s="374"/>
      <c r="WRK65" s="374"/>
      <c r="WRL65" s="374"/>
      <c r="WRM65" s="374"/>
      <c r="WRN65" s="374"/>
      <c r="WRO65" s="374"/>
      <c r="WRP65" s="374"/>
      <c r="WRQ65" s="374"/>
      <c r="WRR65" s="374"/>
      <c r="WRS65" s="374"/>
      <c r="WRT65" s="374"/>
      <c r="WRU65" s="374"/>
      <c r="WRV65" s="374"/>
      <c r="WRW65" s="374"/>
      <c r="WRX65" s="374"/>
      <c r="WRY65" s="374"/>
      <c r="WRZ65" s="374"/>
      <c r="WSA65" s="374"/>
      <c r="WSB65" s="374"/>
      <c r="WSC65" s="374"/>
      <c r="WSD65" s="374"/>
      <c r="WSE65" s="374"/>
      <c r="WSF65" s="374"/>
      <c r="WSG65" s="374"/>
      <c r="WSH65" s="374"/>
      <c r="WSI65" s="374"/>
      <c r="WSJ65" s="374"/>
      <c r="WSK65" s="374"/>
      <c r="WSL65" s="374"/>
      <c r="WSM65" s="374"/>
      <c r="WSN65" s="374"/>
      <c r="WSO65" s="374"/>
      <c r="WSP65" s="374"/>
      <c r="WSQ65" s="374"/>
      <c r="WSR65" s="374"/>
      <c r="WSS65" s="374"/>
      <c r="WST65" s="374"/>
      <c r="WSU65" s="374"/>
      <c r="WSV65" s="374"/>
      <c r="WSW65" s="374"/>
      <c r="WSX65" s="374"/>
      <c r="WSY65" s="374"/>
      <c r="WSZ65" s="374"/>
      <c r="WTA65" s="374"/>
      <c r="WTB65" s="374"/>
      <c r="WTC65" s="374"/>
      <c r="WTD65" s="374"/>
      <c r="WTE65" s="374"/>
      <c r="WTF65" s="374"/>
      <c r="WTG65" s="374"/>
      <c r="WTH65" s="374"/>
      <c r="WTI65" s="374"/>
      <c r="WTJ65" s="374"/>
      <c r="WTK65" s="374"/>
      <c r="WTL65" s="374"/>
      <c r="WTM65" s="374"/>
      <c r="WTN65" s="374"/>
      <c r="WTO65" s="374"/>
      <c r="WTP65" s="374"/>
      <c r="WTQ65" s="374"/>
      <c r="WTR65" s="374"/>
      <c r="WTS65" s="374"/>
      <c r="WTT65" s="374"/>
      <c r="WTU65" s="374"/>
      <c r="WTV65" s="374"/>
      <c r="WTW65" s="374"/>
      <c r="WTX65" s="374"/>
      <c r="WTY65" s="374"/>
      <c r="WTZ65" s="374"/>
      <c r="WUA65" s="374"/>
      <c r="WUB65" s="374"/>
      <c r="WUC65" s="374"/>
      <c r="WUD65" s="374"/>
      <c r="WUE65" s="374"/>
      <c r="WUF65" s="374"/>
      <c r="WUG65" s="374"/>
      <c r="WUH65" s="374"/>
      <c r="WUI65" s="374"/>
      <c r="WUJ65" s="374"/>
      <c r="WUK65" s="374"/>
      <c r="WUL65" s="374"/>
      <c r="WUM65" s="374"/>
      <c r="WUN65" s="374"/>
      <c r="WUO65" s="374"/>
      <c r="WUP65" s="374"/>
      <c r="WUQ65" s="374"/>
      <c r="WUR65" s="374"/>
      <c r="WUS65" s="374"/>
      <c r="WUT65" s="374"/>
      <c r="WUU65" s="374"/>
      <c r="WUV65" s="374"/>
      <c r="WUW65" s="374"/>
      <c r="WUX65" s="374"/>
      <c r="WUY65" s="374"/>
      <c r="WUZ65" s="374"/>
      <c r="WVA65" s="374"/>
      <c r="WVB65" s="374"/>
      <c r="WVC65" s="374"/>
      <c r="WVD65" s="374"/>
      <c r="WVE65" s="374"/>
      <c r="WVF65" s="374"/>
      <c r="WVG65" s="374"/>
      <c r="WVH65" s="374"/>
      <c r="WVI65" s="374"/>
      <c r="WVJ65" s="374"/>
      <c r="WVK65" s="374"/>
      <c r="WVL65" s="374"/>
      <c r="WVM65" s="374"/>
      <c r="WVN65" s="374"/>
      <c r="WVO65" s="374"/>
      <c r="WVP65" s="374"/>
      <c r="WVQ65" s="374"/>
      <c r="WVR65" s="374"/>
      <c r="WVS65" s="374"/>
      <c r="WVT65" s="374"/>
      <c r="WVU65" s="374"/>
      <c r="WVV65" s="374"/>
      <c r="WVW65" s="374"/>
      <c r="WVX65" s="374"/>
      <c r="WVY65" s="374"/>
      <c r="WVZ65" s="374"/>
      <c r="WWA65" s="374"/>
      <c r="WWB65" s="374"/>
      <c r="WWC65" s="374"/>
      <c r="WWD65" s="374"/>
      <c r="WWE65" s="374"/>
      <c r="WWF65" s="374"/>
      <c r="WWG65" s="374"/>
      <c r="WWH65" s="374"/>
      <c r="WWI65" s="374"/>
      <c r="WWJ65" s="374"/>
      <c r="WWK65" s="374"/>
      <c r="WWL65" s="374"/>
      <c r="WWM65" s="374"/>
      <c r="WWN65" s="374"/>
      <c r="WWO65" s="374"/>
      <c r="WWP65" s="374"/>
      <c r="WWQ65" s="374"/>
      <c r="WWR65" s="374"/>
      <c r="WWS65" s="374"/>
      <c r="WWT65" s="374"/>
      <c r="WWU65" s="374"/>
      <c r="WWV65" s="374"/>
      <c r="WWW65" s="374"/>
      <c r="WWX65" s="374"/>
      <c r="WWY65" s="374"/>
      <c r="WWZ65" s="374"/>
      <c r="WXA65" s="374"/>
      <c r="WXB65" s="374"/>
      <c r="WXC65" s="374"/>
      <c r="WXD65" s="374"/>
      <c r="WXE65" s="374"/>
      <c r="WXF65" s="374"/>
      <c r="WXG65" s="374"/>
      <c r="WXH65" s="374"/>
      <c r="WXI65" s="374"/>
      <c r="WXJ65" s="374"/>
      <c r="WXK65" s="374"/>
      <c r="WXL65" s="374"/>
      <c r="WXM65" s="374"/>
      <c r="WXN65" s="374"/>
      <c r="WXO65" s="374"/>
      <c r="WXP65" s="374"/>
      <c r="WXQ65" s="374"/>
      <c r="WXR65" s="374"/>
      <c r="WXS65" s="374"/>
      <c r="WXT65" s="374"/>
      <c r="WXU65" s="374"/>
      <c r="WXV65" s="374"/>
      <c r="WXW65" s="374"/>
      <c r="WXX65" s="374"/>
      <c r="WXY65" s="374"/>
      <c r="WXZ65" s="374"/>
      <c r="WYA65" s="374"/>
      <c r="WYB65" s="374"/>
      <c r="WYC65" s="374"/>
      <c r="WYD65" s="374"/>
      <c r="WYE65" s="374"/>
      <c r="WYF65" s="374"/>
      <c r="WYG65" s="374"/>
      <c r="WYH65" s="374"/>
      <c r="WYI65" s="374"/>
      <c r="WYJ65" s="374"/>
      <c r="WYK65" s="374"/>
      <c r="WYL65" s="374"/>
      <c r="WYM65" s="374"/>
      <c r="WYN65" s="374"/>
      <c r="WYO65" s="374"/>
      <c r="WYP65" s="374"/>
      <c r="WYQ65" s="374"/>
      <c r="WYR65" s="374"/>
      <c r="WYS65" s="374"/>
      <c r="WYT65" s="374"/>
      <c r="WYU65" s="374"/>
      <c r="WYV65" s="374"/>
      <c r="WYW65" s="374"/>
      <c r="WYX65" s="374"/>
      <c r="WYY65" s="374"/>
      <c r="WYZ65" s="374"/>
      <c r="WZA65" s="374"/>
      <c r="WZB65" s="374"/>
      <c r="WZC65" s="374"/>
      <c r="WZD65" s="374"/>
      <c r="WZE65" s="374"/>
      <c r="WZF65" s="374"/>
      <c r="WZG65" s="374"/>
      <c r="WZH65" s="374"/>
      <c r="WZI65" s="374"/>
      <c r="WZJ65" s="374"/>
      <c r="WZK65" s="374"/>
      <c r="WZL65" s="374"/>
      <c r="WZM65" s="374"/>
      <c r="WZN65" s="374"/>
      <c r="WZO65" s="374"/>
      <c r="WZP65" s="374"/>
      <c r="WZQ65" s="374"/>
      <c r="WZR65" s="374"/>
      <c r="WZS65" s="374"/>
      <c r="WZT65" s="374"/>
      <c r="WZU65" s="374"/>
      <c r="WZV65" s="374"/>
      <c r="WZW65" s="374"/>
      <c r="WZX65" s="374"/>
      <c r="WZY65" s="374"/>
      <c r="WZZ65" s="374"/>
      <c r="XAA65" s="374"/>
      <c r="XAB65" s="374"/>
      <c r="XAC65" s="374"/>
      <c r="XAD65" s="374"/>
      <c r="XAE65" s="374"/>
      <c r="XAF65" s="374"/>
      <c r="XAG65" s="374"/>
      <c r="XAH65" s="374"/>
      <c r="XAI65" s="374"/>
      <c r="XAJ65" s="374"/>
      <c r="XAK65" s="374"/>
      <c r="XAL65" s="374"/>
      <c r="XAM65" s="374"/>
      <c r="XAN65" s="374"/>
      <c r="XAO65" s="374"/>
      <c r="XAP65" s="374"/>
      <c r="XAQ65" s="374"/>
      <c r="XAR65" s="374"/>
      <c r="XAS65" s="374"/>
      <c r="XAT65" s="374"/>
      <c r="XAU65" s="374"/>
      <c r="XAV65" s="374"/>
      <c r="XAW65" s="374"/>
      <c r="XAX65" s="374"/>
      <c r="XAY65" s="374"/>
      <c r="XAZ65" s="374"/>
      <c r="XBA65" s="374"/>
      <c r="XBB65" s="374"/>
      <c r="XBC65" s="374"/>
      <c r="XBD65" s="374"/>
      <c r="XBE65" s="374"/>
      <c r="XBF65" s="374"/>
      <c r="XBG65" s="374"/>
      <c r="XBH65" s="374"/>
      <c r="XBI65" s="374"/>
      <c r="XBJ65" s="374"/>
      <c r="XBK65" s="374"/>
      <c r="XBL65" s="374"/>
      <c r="XBM65" s="374"/>
      <c r="XBN65" s="374"/>
      <c r="XBO65" s="374"/>
      <c r="XBP65" s="374"/>
      <c r="XBQ65" s="374"/>
      <c r="XBR65" s="374"/>
      <c r="XBS65" s="374"/>
      <c r="XBT65" s="374"/>
      <c r="XBU65" s="374"/>
      <c r="XBV65" s="374"/>
      <c r="XBW65" s="374"/>
      <c r="XBX65" s="374"/>
      <c r="XBY65" s="374"/>
      <c r="XBZ65" s="374"/>
      <c r="XCA65" s="374"/>
      <c r="XCB65" s="374"/>
      <c r="XCC65" s="374"/>
      <c r="XCD65" s="374"/>
      <c r="XCE65" s="374"/>
      <c r="XCF65" s="374"/>
      <c r="XCG65" s="374"/>
      <c r="XCH65" s="374"/>
      <c r="XCI65" s="374"/>
      <c r="XCJ65" s="374"/>
      <c r="XCK65" s="374"/>
      <c r="XCL65" s="374"/>
      <c r="XCM65" s="374"/>
      <c r="XCN65" s="374"/>
      <c r="XCO65" s="374"/>
      <c r="XCP65" s="374"/>
      <c r="XCQ65" s="374"/>
      <c r="XCR65" s="374"/>
      <c r="XCS65" s="374"/>
      <c r="XCT65" s="374"/>
      <c r="XCU65" s="374"/>
      <c r="XCV65" s="374"/>
      <c r="XCW65" s="374"/>
      <c r="XCX65" s="374"/>
      <c r="XCY65" s="374"/>
      <c r="XCZ65" s="374"/>
      <c r="XDA65" s="374"/>
      <c r="XDB65" s="374"/>
      <c r="XDC65" s="374"/>
      <c r="XDD65" s="374"/>
      <c r="XDE65" s="374"/>
      <c r="XDF65" s="374"/>
      <c r="XDG65" s="374"/>
      <c r="XDH65" s="374"/>
      <c r="XDI65" s="374"/>
      <c r="XDJ65" s="374"/>
      <c r="XDK65" s="374"/>
      <c r="XDL65" s="374"/>
      <c r="XDM65" s="374"/>
      <c r="XDN65" s="374"/>
      <c r="XDO65" s="374"/>
      <c r="XDP65" s="374"/>
      <c r="XDQ65" s="374"/>
      <c r="XDR65" s="374"/>
      <c r="XDS65" s="374"/>
      <c r="XDT65" s="374"/>
      <c r="XDU65" s="374"/>
      <c r="XDV65" s="374"/>
      <c r="XDW65" s="374"/>
      <c r="XDX65" s="374"/>
      <c r="XDY65" s="374"/>
      <c r="XDZ65" s="374"/>
      <c r="XEA65" s="374"/>
      <c r="XEB65" s="374"/>
      <c r="XEC65" s="374"/>
      <c r="XED65" s="374"/>
      <c r="XEE65" s="374"/>
      <c r="XEF65" s="374"/>
      <c r="XEG65" s="374"/>
      <c r="XEH65" s="374"/>
      <c r="XEI65" s="374"/>
      <c r="XEJ65" s="374"/>
      <c r="XEK65" s="374"/>
      <c r="XEL65" s="374"/>
      <c r="XEM65" s="374"/>
      <c r="XEN65" s="374"/>
      <c r="XEO65" s="374"/>
      <c r="XEP65" s="374"/>
      <c r="XEQ65" s="374"/>
      <c r="XER65" s="374"/>
      <c r="XES65" s="374"/>
      <c r="XET65" s="374"/>
      <c r="XEU65" s="374"/>
      <c r="XEV65" s="374"/>
    </row>
    <row r="66" spans="1:16376" ht="15.9" customHeight="1">
      <c r="A66" s="375"/>
      <c r="B66" s="375"/>
    </row>
    <row r="67" spans="1:16376">
      <c r="A67" s="379"/>
      <c r="B67" s="375"/>
    </row>
    <row r="68" spans="1:16376">
      <c r="A68" s="375"/>
    </row>
    <row r="69" spans="1:16376" s="334" customFormat="1">
      <c r="A69" s="374"/>
      <c r="F69" s="344"/>
      <c r="N69" s="377"/>
      <c r="O69" s="326"/>
      <c r="P69" s="2190"/>
      <c r="Q69" s="2190"/>
    </row>
    <row r="70" spans="1:16376" s="334" customFormat="1" ht="16.5">
      <c r="A70" s="374"/>
      <c r="B70" s="373"/>
      <c r="C70" s="343"/>
      <c r="D70" s="343"/>
      <c r="E70" s="343"/>
      <c r="F70" s="347"/>
      <c r="G70" s="343"/>
      <c r="H70" s="343"/>
      <c r="I70" s="371"/>
      <c r="J70" s="343"/>
      <c r="K70" s="371"/>
      <c r="L70" s="380"/>
      <c r="M70" s="380"/>
      <c r="N70" s="345"/>
      <c r="O70" s="2193"/>
      <c r="P70" s="2190"/>
      <c r="Q70" s="2190"/>
    </row>
    <row r="71" spans="1:16376" s="334" customFormat="1" ht="16.5">
      <c r="A71" s="374"/>
      <c r="B71" s="373"/>
      <c r="C71" s="343"/>
      <c r="D71" s="343"/>
      <c r="E71" s="343"/>
      <c r="F71" s="347"/>
      <c r="G71" s="343"/>
      <c r="H71" s="343"/>
      <c r="I71" s="371"/>
      <c r="J71" s="343"/>
      <c r="K71" s="371"/>
      <c r="L71" s="380"/>
      <c r="M71" s="380"/>
      <c r="N71" s="345"/>
      <c r="O71" s="2193"/>
      <c r="P71" s="2190"/>
      <c r="Q71" s="2190"/>
    </row>
    <row r="72" spans="1:16376" s="334" customFormat="1" ht="17.5">
      <c r="A72" s="381"/>
      <c r="B72" s="373"/>
      <c r="C72" s="343"/>
      <c r="D72" s="343"/>
      <c r="E72" s="343"/>
      <c r="F72" s="347"/>
      <c r="G72" s="343"/>
      <c r="H72" s="343"/>
      <c r="I72" s="371"/>
      <c r="J72" s="343"/>
      <c r="K72" s="371"/>
      <c r="L72" s="380"/>
      <c r="M72" s="380"/>
      <c r="N72" s="345"/>
      <c r="O72" s="2193"/>
      <c r="P72" s="2190"/>
      <c r="Q72" s="2190"/>
    </row>
    <row r="73" spans="1:16376" s="334" customFormat="1">
      <c r="A73" s="2201"/>
      <c r="F73" s="344"/>
      <c r="N73" s="377"/>
      <c r="O73" s="326"/>
      <c r="P73" s="2190"/>
      <c r="Q73" s="2190"/>
    </row>
    <row r="74" spans="1:16376" s="334" customFormat="1">
      <c r="A74" s="2201"/>
      <c r="F74" s="344"/>
      <c r="N74" s="377"/>
      <c r="O74" s="326"/>
      <c r="P74" s="2190"/>
      <c r="Q74" s="2190"/>
    </row>
    <row r="75" spans="1:16376" s="334" customFormat="1">
      <c r="A75" s="2201"/>
      <c r="F75" s="344"/>
      <c r="N75" s="377"/>
      <c r="O75" s="326"/>
      <c r="P75" s="2190"/>
      <c r="Q75" s="2190"/>
    </row>
    <row r="76" spans="1:16376" s="334" customFormat="1">
      <c r="A76" s="2201"/>
      <c r="F76" s="344"/>
      <c r="N76" s="377"/>
      <c r="O76" s="326"/>
      <c r="P76" s="2190"/>
      <c r="Q76" s="2190"/>
    </row>
    <row r="77" spans="1:16376" s="334" customFormat="1" ht="17.5">
      <c r="A77" s="2201"/>
      <c r="B77" s="382"/>
      <c r="C77" s="382"/>
      <c r="D77" s="382"/>
      <c r="E77" s="382"/>
      <c r="F77" s="383"/>
      <c r="G77" s="382"/>
      <c r="H77" s="375"/>
      <c r="I77" s="359"/>
      <c r="J77" s="375"/>
      <c r="K77" s="359"/>
      <c r="N77" s="377"/>
      <c r="O77" s="326"/>
      <c r="P77" s="2190"/>
      <c r="Q77" s="2190"/>
    </row>
    <row r="78" spans="1:16376" s="334" customFormat="1" ht="16.5">
      <c r="A78" s="359"/>
      <c r="B78" s="359"/>
      <c r="C78" s="359"/>
      <c r="D78" s="359"/>
      <c r="E78" s="359"/>
      <c r="F78" s="376"/>
      <c r="G78" s="359"/>
      <c r="H78" s="359"/>
      <c r="I78" s="359"/>
      <c r="J78" s="359"/>
      <c r="K78" s="359"/>
      <c r="N78" s="377"/>
      <c r="O78" s="326"/>
      <c r="P78" s="2190"/>
      <c r="Q78" s="2190"/>
    </row>
    <row r="79" spans="1:16376" s="334" customFormat="1" ht="16.5">
      <c r="A79" s="359"/>
      <c r="B79" s="359"/>
      <c r="C79" s="359"/>
      <c r="D79" s="359"/>
      <c r="E79" s="359"/>
      <c r="F79" s="376"/>
      <c r="G79" s="359"/>
      <c r="H79" s="359"/>
      <c r="I79" s="359"/>
      <c r="J79" s="359"/>
      <c r="K79" s="359"/>
      <c r="N79" s="377"/>
      <c r="O79" s="326"/>
      <c r="P79" s="2190"/>
      <c r="Q79" s="2190"/>
    </row>
    <row r="80" spans="1:16376" s="334" customFormat="1" ht="16.5">
      <c r="A80" s="359"/>
      <c r="B80" s="359"/>
      <c r="C80" s="359"/>
      <c r="D80" s="359"/>
      <c r="E80" s="359"/>
      <c r="F80" s="376"/>
      <c r="G80" s="359"/>
      <c r="H80" s="359"/>
      <c r="I80" s="359"/>
      <c r="J80" s="359"/>
      <c r="K80" s="359"/>
      <c r="N80" s="377"/>
      <c r="O80" s="326"/>
      <c r="P80" s="2190"/>
      <c r="Q80" s="2190"/>
    </row>
    <row r="81" spans="1:17" s="334" customFormat="1" ht="16.5">
      <c r="A81" s="359"/>
      <c r="B81" s="359"/>
      <c r="C81" s="359"/>
      <c r="D81" s="359"/>
      <c r="E81" s="359"/>
      <c r="F81" s="376"/>
      <c r="G81" s="359"/>
      <c r="H81" s="359"/>
      <c r="I81" s="359"/>
      <c r="J81" s="359"/>
      <c r="K81" s="359"/>
      <c r="N81" s="377"/>
      <c r="O81" s="326"/>
      <c r="P81" s="2190"/>
      <c r="Q81" s="2190"/>
    </row>
    <row r="82" spans="1:17" s="334" customFormat="1" ht="16.5">
      <c r="A82" s="359"/>
      <c r="B82" s="359"/>
      <c r="C82" s="359"/>
      <c r="D82" s="359"/>
      <c r="E82" s="359"/>
      <c r="F82" s="376"/>
      <c r="G82" s="359"/>
      <c r="H82" s="359"/>
      <c r="I82" s="359"/>
      <c r="J82" s="359"/>
      <c r="K82" s="359"/>
      <c r="N82" s="377"/>
      <c r="O82" s="326"/>
      <c r="P82" s="2190"/>
      <c r="Q82" s="2190"/>
    </row>
    <row r="83" spans="1:17" s="334" customFormat="1" ht="16.5">
      <c r="A83" s="359"/>
      <c r="B83" s="359"/>
      <c r="C83" s="359"/>
      <c r="D83" s="359"/>
      <c r="E83" s="359"/>
      <c r="F83" s="376"/>
      <c r="G83" s="359"/>
      <c r="H83" s="359"/>
      <c r="I83" s="359"/>
      <c r="J83" s="359"/>
      <c r="K83" s="359"/>
      <c r="N83" s="377"/>
      <c r="O83" s="326"/>
      <c r="P83" s="2190"/>
      <c r="Q83" s="2190"/>
    </row>
    <row r="84" spans="1:17" s="334" customFormat="1" ht="16.5">
      <c r="A84" s="359"/>
      <c r="B84" s="359"/>
      <c r="C84" s="359"/>
      <c r="D84" s="359"/>
      <c r="E84" s="359"/>
      <c r="F84" s="376"/>
      <c r="G84" s="359"/>
      <c r="H84" s="359"/>
      <c r="I84" s="359"/>
      <c r="J84" s="359"/>
      <c r="K84" s="359"/>
      <c r="N84" s="377"/>
      <c r="O84" s="326"/>
      <c r="P84" s="2190"/>
      <c r="Q84" s="2190"/>
    </row>
    <row r="85" spans="1:17" s="334" customFormat="1" ht="16.5">
      <c r="A85" s="359"/>
      <c r="B85" s="359"/>
      <c r="C85" s="359"/>
      <c r="D85" s="359"/>
      <c r="E85" s="359"/>
      <c r="F85" s="376"/>
      <c r="G85" s="359"/>
      <c r="H85" s="359"/>
      <c r="I85" s="359"/>
      <c r="J85" s="359"/>
      <c r="K85" s="359"/>
      <c r="N85" s="377"/>
      <c r="O85" s="326"/>
      <c r="P85" s="2190"/>
      <c r="Q85" s="2190"/>
    </row>
    <row r="86" spans="1:17" s="334" customFormat="1" ht="16.5">
      <c r="A86" s="359"/>
      <c r="B86" s="359"/>
      <c r="C86" s="359"/>
      <c r="D86" s="359"/>
      <c r="E86" s="359"/>
      <c r="F86" s="376"/>
      <c r="G86" s="359"/>
      <c r="H86" s="359"/>
      <c r="I86" s="359"/>
      <c r="J86" s="359"/>
      <c r="K86" s="359"/>
      <c r="N86" s="377"/>
      <c r="O86" s="326"/>
      <c r="P86" s="2190"/>
      <c r="Q86" s="2190"/>
    </row>
    <row r="87" spans="1:17" s="334" customFormat="1" ht="16.5">
      <c r="A87" s="359"/>
      <c r="B87" s="359"/>
      <c r="C87" s="359"/>
      <c r="D87" s="359"/>
      <c r="E87" s="359"/>
      <c r="F87" s="376"/>
      <c r="G87" s="359"/>
      <c r="H87" s="359"/>
      <c r="I87" s="359"/>
      <c r="J87" s="359"/>
      <c r="K87" s="359"/>
      <c r="N87" s="377"/>
      <c r="O87" s="326"/>
      <c r="P87" s="2190"/>
      <c r="Q87" s="2190"/>
    </row>
    <row r="88" spans="1:17" s="334" customFormat="1" ht="16.5">
      <c r="A88" s="359"/>
      <c r="B88" s="359"/>
      <c r="C88" s="359"/>
      <c r="D88" s="359"/>
      <c r="E88" s="359"/>
      <c r="F88" s="376"/>
      <c r="G88" s="359"/>
      <c r="H88" s="359"/>
      <c r="I88" s="359"/>
      <c r="J88" s="359"/>
      <c r="K88" s="359"/>
      <c r="N88" s="377"/>
      <c r="O88" s="326"/>
      <c r="P88" s="2190"/>
      <c r="Q88" s="2190"/>
    </row>
    <row r="89" spans="1:17" s="334" customFormat="1" ht="16.5">
      <c r="A89" s="359"/>
      <c r="B89" s="359"/>
      <c r="C89" s="359"/>
      <c r="D89" s="359"/>
      <c r="E89" s="359"/>
      <c r="F89" s="376"/>
      <c r="G89" s="359"/>
      <c r="H89" s="359"/>
      <c r="I89" s="359"/>
      <c r="J89" s="359"/>
      <c r="K89" s="359"/>
      <c r="N89" s="377"/>
      <c r="O89" s="326"/>
      <c r="P89" s="2190"/>
      <c r="Q89" s="2190"/>
    </row>
    <row r="90" spans="1:17" s="334" customFormat="1" ht="16.5">
      <c r="A90" s="359"/>
      <c r="B90" s="359"/>
      <c r="C90" s="359"/>
      <c r="D90" s="359"/>
      <c r="E90" s="359"/>
      <c r="F90" s="376"/>
      <c r="G90" s="359"/>
      <c r="H90" s="359"/>
      <c r="I90" s="359"/>
      <c r="J90" s="359"/>
      <c r="K90" s="359"/>
      <c r="N90" s="377"/>
      <c r="O90" s="326"/>
      <c r="P90" s="2190"/>
      <c r="Q90" s="2190"/>
    </row>
    <row r="91" spans="1:17" s="334" customFormat="1" ht="16.5">
      <c r="A91" s="359"/>
      <c r="B91" s="359"/>
      <c r="C91" s="359"/>
      <c r="D91" s="359"/>
      <c r="E91" s="359"/>
      <c r="F91" s="376"/>
      <c r="G91" s="359"/>
      <c r="H91" s="359"/>
      <c r="I91" s="359"/>
      <c r="J91" s="359"/>
      <c r="K91" s="359"/>
      <c r="N91" s="377"/>
      <c r="O91" s="326"/>
      <c r="P91" s="2190"/>
      <c r="Q91" s="2190"/>
    </row>
    <row r="92" spans="1:17" s="334" customFormat="1" ht="16.5">
      <c r="A92" s="359"/>
      <c r="B92" s="359"/>
      <c r="C92" s="359"/>
      <c r="D92" s="359"/>
      <c r="E92" s="359"/>
      <c r="F92" s="376"/>
      <c r="G92" s="359"/>
      <c r="N92" s="377"/>
      <c r="O92" s="326"/>
      <c r="P92" s="2190"/>
      <c r="Q92" s="2190"/>
    </row>
    <row r="93" spans="1:17" s="334" customFormat="1" ht="16.5">
      <c r="A93" s="359"/>
      <c r="B93" s="359"/>
      <c r="C93" s="371"/>
      <c r="D93" s="359"/>
      <c r="E93" s="359"/>
      <c r="F93" s="376"/>
      <c r="G93" s="359"/>
      <c r="N93" s="377"/>
      <c r="O93" s="326"/>
      <c r="P93" s="2190"/>
      <c r="Q93" s="2190"/>
    </row>
    <row r="94" spans="1:17" s="334" customFormat="1" ht="16.5">
      <c r="A94" s="359"/>
      <c r="B94" s="359"/>
      <c r="C94" s="371"/>
      <c r="D94" s="359"/>
      <c r="E94" s="359"/>
      <c r="F94" s="376"/>
      <c r="G94" s="359"/>
      <c r="N94" s="377"/>
      <c r="O94" s="326"/>
      <c r="P94" s="2190"/>
      <c r="Q94" s="2190"/>
    </row>
    <row r="95" spans="1:17" s="334" customFormat="1" ht="16.5">
      <c r="A95" s="359"/>
      <c r="B95" s="359"/>
      <c r="C95" s="359"/>
      <c r="D95" s="359"/>
      <c r="E95" s="359"/>
      <c r="F95" s="376"/>
      <c r="G95" s="359"/>
      <c r="N95" s="377"/>
      <c r="O95" s="326"/>
      <c r="P95" s="2190"/>
      <c r="Q95" s="2190"/>
    </row>
    <row r="96" spans="1:17" s="334" customFormat="1" ht="16.5">
      <c r="A96" s="384"/>
      <c r="B96" s="359"/>
      <c r="C96" s="371"/>
      <c r="D96" s="385"/>
      <c r="E96" s="359"/>
      <c r="F96" s="376"/>
      <c r="G96" s="359"/>
      <c r="N96" s="377"/>
      <c r="O96" s="326"/>
      <c r="P96" s="2190"/>
      <c r="Q96" s="2190"/>
    </row>
    <row r="97" spans="1:17" s="334" customFormat="1" ht="16.5">
      <c r="A97" s="359"/>
      <c r="B97" s="359"/>
      <c r="C97" s="371"/>
      <c r="D97" s="371"/>
      <c r="E97" s="359"/>
      <c r="F97" s="376"/>
      <c r="G97" s="359"/>
      <c r="N97" s="377"/>
      <c r="O97" s="326"/>
      <c r="P97" s="2190"/>
      <c r="Q97" s="2190"/>
    </row>
    <row r="98" spans="1:17" s="334" customFormat="1" ht="16.5">
      <c r="A98" s="359"/>
      <c r="B98" s="359"/>
      <c r="C98" s="371"/>
      <c r="D98" s="385"/>
      <c r="E98" s="359"/>
      <c r="F98" s="376"/>
      <c r="G98" s="359"/>
      <c r="N98" s="377"/>
      <c r="O98" s="326"/>
      <c r="P98" s="2190"/>
      <c r="Q98" s="2190"/>
    </row>
    <row r="99" spans="1:17" s="334" customFormat="1" ht="16.5">
      <c r="A99" s="359"/>
      <c r="B99" s="359"/>
      <c r="C99" s="371"/>
      <c r="D99" s="359"/>
      <c r="E99" s="359"/>
      <c r="F99" s="376"/>
      <c r="G99" s="359"/>
      <c r="N99" s="377"/>
      <c r="O99" s="326"/>
      <c r="P99" s="2190"/>
      <c r="Q99" s="2190"/>
    </row>
    <row r="100" spans="1:17" s="334" customFormat="1" ht="16.5">
      <c r="A100" s="359"/>
      <c r="B100" s="359"/>
      <c r="C100" s="371"/>
      <c r="D100" s="359"/>
      <c r="E100" s="359"/>
      <c r="F100" s="376"/>
      <c r="G100" s="359"/>
      <c r="N100" s="377"/>
      <c r="O100" s="326"/>
      <c r="P100" s="2190"/>
      <c r="Q100" s="2190"/>
    </row>
    <row r="101" spans="1:17" s="334" customFormat="1" ht="16.5">
      <c r="A101" s="359"/>
      <c r="B101" s="359"/>
      <c r="C101" s="371"/>
      <c r="D101" s="359"/>
      <c r="E101" s="359"/>
      <c r="F101" s="376"/>
      <c r="G101" s="359"/>
      <c r="N101" s="377"/>
      <c r="O101" s="326"/>
      <c r="P101" s="2190"/>
      <c r="Q101" s="2190"/>
    </row>
    <row r="102" spans="1:17" s="334" customFormat="1" ht="16.5">
      <c r="C102" s="371"/>
      <c r="F102" s="344"/>
      <c r="N102" s="377"/>
      <c r="O102" s="326"/>
      <c r="P102" s="2190"/>
      <c r="Q102" s="2190"/>
    </row>
  </sheetData>
  <customSheetViews>
    <customSheetView guid="{47D1D06F-CD63-4FEA-BA98-58AF0C63F775}" scale="80" showPageBreaks="1" showGridLines="0" printArea="1">
      <selection activeCell="C28" sqref="C28"/>
      <pageMargins left="0.7" right="0.5" top="0.9" bottom="0.25" header="0.5" footer="0.25"/>
      <printOptions horizontalCentered="1"/>
      <pageSetup scale="54" orientation="landscape" r:id="rId1"/>
      <headerFooter scaleWithDoc="0">
        <oddFooter>&amp;R&amp;8 81</oddFooter>
      </headerFooter>
    </customSheetView>
    <customSheetView guid="{018F3E41-3C34-447D-8E2C-07962AB41A6D}" scale="80" showGridLines="0" topLeftCell="A19">
      <selection activeCell="C28" sqref="C28"/>
      <pageMargins left="0.7" right="0.5" top="0.9" bottom="0.25" header="0.5" footer="0.25"/>
      <printOptions horizontalCentered="1"/>
      <pageSetup scale="54" orientation="landscape" r:id="rId2"/>
      <headerFooter scaleWithDoc="0">
        <oddFooter>&amp;R&amp;8 81</oddFooter>
      </headerFooter>
    </customSheetView>
  </customSheetViews>
  <printOptions horizontalCentered="1"/>
  <pageMargins left="0.7" right="0.5" top="0.9" bottom="0.25" header="0.5" footer="0.25"/>
  <pageSetup scale="54" orientation="landscape" r:id="rId3"/>
  <headerFooter scaleWithDoc="0">
    <oddFooter>&amp;R&amp;8 82</oddFooter>
  </headerFooter>
  <customProperties>
    <customPr name="SheetOptions" r:id="rId4"/>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92</vt:i4>
      </vt:variant>
    </vt:vector>
  </HeadingPairs>
  <TitlesOfParts>
    <vt:vector size="132" baseType="lpstr">
      <vt:lpstr>Table of Contents</vt:lpstr>
      <vt:lpstr>SCH 1</vt:lpstr>
      <vt:lpstr>SCH 2</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 pg1</vt:lpstr>
      <vt:lpstr>SCH 17 pg2</vt:lpstr>
      <vt:lpstr>SCH 18</vt:lpstr>
      <vt:lpstr>SCH 19</vt:lpstr>
      <vt:lpstr>SCH 20</vt:lpstr>
      <vt:lpstr>SCH 20a</vt:lpstr>
      <vt:lpstr>SCH 20b</vt:lpstr>
      <vt:lpstr>SCH 20c</vt:lpstr>
      <vt:lpstr>SCH 21</vt:lpstr>
      <vt:lpstr>SCH 22</vt:lpstr>
      <vt:lpstr>SCH 23</vt:lpstr>
      <vt:lpstr>SCH 24</vt:lpstr>
      <vt:lpstr>SCH 25 </vt:lpstr>
      <vt:lpstr>SCH 26</vt:lpstr>
      <vt:lpstr>SCH 27</vt:lpstr>
      <vt:lpstr>SCH 28</vt:lpstr>
      <vt:lpstr>SCH 29</vt:lpstr>
      <vt:lpstr>SCH 30</vt:lpstr>
      <vt:lpstr>SCH 31</vt:lpstr>
      <vt:lpstr>SCH 32</vt:lpstr>
      <vt:lpstr>SCH 33</vt:lpstr>
      <vt:lpstr>Appendix</vt:lpstr>
      <vt:lpstr>'SCH 11'!_1PAGE_1</vt:lpstr>
      <vt:lpstr>_1SCHEDULE_18</vt:lpstr>
      <vt:lpstr>_pg1</vt:lpstr>
      <vt:lpstr>_pg2</vt:lpstr>
      <vt:lpstr>_pg3</vt:lpstr>
      <vt:lpstr>_SCH1</vt:lpstr>
      <vt:lpstr>'SCH 11'!_SCH12</vt:lpstr>
      <vt:lpstr>'SCH 2'!_SCH2</vt:lpstr>
      <vt:lpstr>'SCH 4'!_SCH2</vt:lpstr>
      <vt:lpstr>_SCH3</vt:lpstr>
      <vt:lpstr>check</vt:lpstr>
      <vt:lpstr>copyalrs33103</vt:lpstr>
      <vt:lpstr>DIFFERENCE</vt:lpstr>
      <vt:lpstr>'SCH 21'!FINAL</vt:lpstr>
      <vt:lpstr>'SCH 22'!FINAL</vt:lpstr>
      <vt:lpstr>'SCH 25 '!FINAL</vt:lpstr>
      <vt:lpstr>'SCH 26'!FINAL</vt:lpstr>
      <vt:lpstr>'SCH 21'!GF</vt:lpstr>
      <vt:lpstr>'SCH 22'!GF</vt:lpstr>
      <vt:lpstr>'SCH 25 '!GF</vt:lpstr>
      <vt:lpstr>'SCH 26'!GF</vt:lpstr>
      <vt:lpstr>'SCH 4'!Page_1</vt:lpstr>
      <vt:lpstr>'SCH 4'!Page_2</vt:lpstr>
      <vt:lpstr>'SCH 13'!PAGE1</vt:lpstr>
      <vt:lpstr>'SCH 32'!page1</vt:lpstr>
      <vt:lpstr>'Table of Contents'!page1</vt:lpstr>
      <vt:lpstr>'SCH 13'!PAGE2</vt:lpstr>
      <vt:lpstr>'SCH 32'!page2</vt:lpstr>
      <vt:lpstr>'Table of Contents'!page2</vt:lpstr>
      <vt:lpstr>page3</vt:lpstr>
      <vt:lpstr>Appendix!Print_Area</vt:lpstr>
      <vt:lpstr>'SCH 1'!Print_Area</vt:lpstr>
      <vt:lpstr>'SCH 10'!Print_Area</vt:lpstr>
      <vt:lpstr>'SCH 11'!Print_Area</vt:lpstr>
      <vt:lpstr>'SCH 12'!Print_Area</vt:lpstr>
      <vt:lpstr>'SCH 13'!Print_Area</vt:lpstr>
      <vt:lpstr>'SCH 14'!Print_Area</vt:lpstr>
      <vt:lpstr>'SCH 15'!Print_Area</vt:lpstr>
      <vt:lpstr>'SCH 16'!Print_Area</vt:lpstr>
      <vt:lpstr>'SCH 17 pg1'!Print_Area</vt:lpstr>
      <vt:lpstr>'SCH 17 pg2'!Print_Area</vt:lpstr>
      <vt:lpstr>'SCH 18'!Print_Area</vt:lpstr>
      <vt:lpstr>'SCH 19'!Print_Area</vt:lpstr>
      <vt:lpstr>'SCH 2'!Print_Area</vt:lpstr>
      <vt:lpstr>'SCH 20'!Print_Area</vt:lpstr>
      <vt:lpstr>'SCH 20a'!Print_Area</vt:lpstr>
      <vt:lpstr>'SCH 20b'!Print_Area</vt:lpstr>
      <vt:lpstr>'SCH 20c'!Print_Area</vt:lpstr>
      <vt:lpstr>'SCH 21'!Print_Area</vt:lpstr>
      <vt:lpstr>'SCH 22'!Print_Area</vt:lpstr>
      <vt:lpstr>'SCH 23'!Print_Area</vt:lpstr>
      <vt:lpstr>'SCH 24'!Print_Area</vt:lpstr>
      <vt:lpstr>'SCH 25 '!Print_Area</vt:lpstr>
      <vt:lpstr>'SCH 26'!Print_Area</vt:lpstr>
      <vt:lpstr>'SCH 27'!Print_Area</vt:lpstr>
      <vt:lpstr>'SCH 28'!Print_Area</vt:lpstr>
      <vt:lpstr>'SCH 29'!Print_Area</vt:lpstr>
      <vt:lpstr>'SCH 3'!Print_Area</vt:lpstr>
      <vt:lpstr>'SCH 30'!Print_Area</vt:lpstr>
      <vt:lpstr>'SCH 31'!Print_Area</vt:lpstr>
      <vt:lpstr>'SCH 32'!Print_Area</vt:lpstr>
      <vt:lpstr>'SCH 33'!Print_Area</vt:lpstr>
      <vt:lpstr>'SCH 4'!Print_Area</vt:lpstr>
      <vt:lpstr>'SCH 5'!Print_Area</vt:lpstr>
      <vt:lpstr>'SCH 6'!Print_Area</vt:lpstr>
      <vt:lpstr>'SCH 6 Supplemental'!Print_Area</vt:lpstr>
      <vt:lpstr>'SCH 7'!Print_Area</vt:lpstr>
      <vt:lpstr>'SCH 8'!Print_Area</vt:lpstr>
      <vt:lpstr>'SCH 9'!Print_Area</vt:lpstr>
      <vt:lpstr>'Table of Contents'!Print_Area</vt:lpstr>
      <vt:lpstr>Appendix!Print_Titles</vt:lpstr>
      <vt:lpstr>'SCH 13'!Print_Titles</vt:lpstr>
      <vt:lpstr>'SCH 16'!Print_Titles</vt:lpstr>
      <vt:lpstr>'SCH 19'!Print_Titles</vt:lpstr>
      <vt:lpstr>'SCH 23'!Print_Titles</vt:lpstr>
      <vt:lpstr>'SCH 26'!Print_Titles</vt:lpstr>
      <vt:lpstr>'SCH 4'!Print_Titles</vt:lpstr>
      <vt:lpstr>'Table of Contents'!Print_Titles</vt:lpstr>
      <vt:lpstr>SCH_16_print</vt:lpstr>
      <vt:lpstr>Sch_19_print</vt:lpstr>
      <vt:lpstr>Sch_5_print</vt:lpstr>
      <vt:lpstr>Sch_8_print</vt:lpstr>
      <vt:lpstr>'SCH 9'!Sch_9_print</vt:lpstr>
      <vt:lpstr>Sched30</vt:lpstr>
      <vt:lpstr>SCHEDULE_15</vt:lpstr>
      <vt:lpstr>SCHEDULE_18</vt:lpstr>
      <vt:lpstr>Schedule_25</vt:lpstr>
      <vt:lpstr>Schedule12</vt:lpstr>
      <vt:lpstr>'SCH 10'!schedule2</vt:lpstr>
      <vt:lpstr>SRFED</vt:lpstr>
      <vt:lpstr>'SCH 10'!STATE_OF_NEW_YORK</vt:lpstr>
      <vt:lpstr>TOTALS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Raptoulis</dc:creator>
  <cp:lastModifiedBy>Stephen Raptoulis</cp:lastModifiedBy>
  <cp:lastPrinted>2020-07-06T15:25:16Z</cp:lastPrinted>
  <dcterms:created xsi:type="dcterms:W3CDTF">2016-07-20T11:24:34Z</dcterms:created>
  <dcterms:modified xsi:type="dcterms:W3CDTF">2020-07-16T11:46:17Z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